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C37BF13B-DB3E-4740-8BEF-D63EB6E8BD13}"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I227" i="160" s="1"/>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<sst xmlns="http://schemas.openxmlformats.org/spreadsheetml/2006/main" count="24442" uniqueCount="2360">
  <si>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</si>
  <si>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</si>
  <si>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</si>
  <si>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</si>
  <si>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</si>
  <si>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</si>
  <si>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</si>
  <si>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</si>
  <si>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</si>
  <si>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</si>
  <si>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</si>
  <si>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</si>
  <si>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</si>
  <si>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</si>
  <si>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</si>
  <si>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</si>
  <si>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</si>
  <si>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</si>
  <si>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</si>
  <si>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</si>
  <si>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</si>
  <si>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</si>
  <si>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</si>
  <si>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</si>
  <si>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</si>
  <si>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</si>
  <si>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</si>
  <si>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</si>
  <si>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</si>
  <si>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</si>
  <si>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</si>
  <si>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</si>
  <si>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</si>
  <si>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</si>
  <si>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</si>
  <si>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</si>
  <si>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</si>
  <si>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</si>
  <si>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</si>
  <si>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</si>
  <si>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</si>
  <si>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</si>
  <si>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</si>
  <si>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</si>
  <si>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</si>
  <si>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</si>
  <si>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</si>
  <si>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</si>
  <si>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</si>
  <si>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</si>
  <si>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</si>
  <si>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</si>
  <si>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</si>
  <si>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</si>
  <si>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</si>
  <si>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</si>
  <si>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</si>
  <si>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</si>
  <si>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</si>
  <si>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</si>
  <si>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</si>
  <si>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</si>
  <si>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</si>
  <si>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</si>
  <si>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</si>
  <si>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</si>
  <si>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</si>
  <si>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</si>
  <si>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</si>
  <si>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</si>
  <si>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</si>
  <si>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</si>
  <si>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</si>
  <si>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</si>
  <si>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</si>
  <si>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</si>
  <si>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</si>
  <si>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</si>
  <si>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</si>
  <si>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</si>
  <si>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</si>
  <si>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</si>
  <si>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</si>
  <si>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</si>
  <si>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</si>
  <si>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</si>
  <si>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</si>
  <si>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</si>
  <si>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</si>
  <si>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</si>
  <si>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</si>
  <si>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</si>
  <si>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</si>
  <si>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</si>
  <si>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</si>
  <si>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</si>
  <si>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</si>
  <si>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</si>
  <si>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</si>
  <si>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</si>
  <si>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</si>
  <si>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</si>
  <si>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</si>
  <si>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</si>
  <si>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</si>
  <si>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</si>
  <si>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</si>
  <si>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</si>
  <si>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</si>
  <si>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</si>
  <si>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</si>
  <si>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</si>
  <si>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</si>
  <si>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</si>
  <si>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</si>
  <si>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</si>
  <si>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</si>
  <si>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</si>
  <si>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</si>
  <si>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</si>
  <si>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</si>
  <si>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</si>
  <si>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</si>
  <si>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</si>
  <si>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</si>
  <si>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</si>
  <si>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</si>
  <si>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</si>
  <si>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</si>
  <si>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</si>
  <si>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</si>
  <si>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</si>
  <si>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</si>
  <si>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</si>
  <si>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</si>
  <si>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</si>
  <si>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</si>
  <si>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</si>
  <si>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</si>
  <si>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</si>
  <si>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</si>
  <si>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</si>
  <si>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</si>
  <si>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</si>
  <si>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</si>
  <si>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</si>
  <si>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</si>
  <si>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</si>
  <si>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</si>
  <si>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</si>
  <si>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</si>
  <si>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</si>
  <si>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</si>
  <si>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</si>
  <si>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</si>
  <si>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</si>
  <si>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</si>
  <si>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</si>
  <si>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</si>
  <si>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</si>
  <si>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</si>
  <si>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</si>
  <si>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</si>
  <si>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</si>
  <si>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</si>
  <si>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</si>
  <si>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</si>
  <si>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</si>
  <si>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</si>
  <si>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</si>
  <si>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</si>
  <si>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</si>
  <si>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</si>
  <si>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</si>
  <si>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</si>
  <si>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</si>
  <si>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</si>
  <si>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</si>
  <si>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</si>
  <si>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</si>
  <si>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</si>
  <si>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</si>
  <si>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</si>
  <si>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</si>
  <si>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</si>
  <si>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</si>
  <si>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</si>
  <si>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</si>
  <si>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</si>
  <si>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</si>
  <si>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</si>
  <si>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</si>
  <si>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</si>
  <si>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</si>
  <si>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</si>
  <si>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</si>
  <si>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</si>
  <si>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</si>
  <si>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</si>
  <si>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</si>
  <si>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</si>
  <si>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</si>
  <si>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</si>
  <si>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</si>
  <si>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</si>
  <si>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</si>
  <si>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</si>
  <si>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</si>
  <si>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</si>
  <si>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</si>
  <si>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</si>
  <si>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</si>
  <si>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</si>
  <si>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</si>
  <si>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</si>
  <si>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</si>
  <si>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</si>
  <si>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</si>
  <si>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</si>
  <si>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</si>
  <si>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</si>
  <si>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</si>
  <si>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</si>
  <si>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</si>
  <si>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</si>
  <si>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</si>
  <si>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</si>
  <si>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</si>
  <si>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</si>
  <si>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</si>
  <si>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</si>
  <si>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</si>
  <si>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</si>
  <si>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</si>
  <si>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</si>
  <si>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</si>
  <si>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</si>
  <si>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</si>
  <si>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</si>
  <si>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</si>
  <si>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</si>
  <si>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</si>
  <si>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</si>
  <si>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</si>
  <si>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</si>
  <si>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</si>
  <si>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</si>
  <si>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</si>
  <si>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</si>
  <si>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</si>
  <si>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</si>
  <si>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</si>
  <si>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</si>
  <si>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</si>
  <si>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</si>
  <si>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</si>
  <si>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</si>
  <si>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</si>
  <si>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</si>
  <si>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</si>
  <si>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</si>
  <si>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</si>
  <si>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</si>
  <si>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</si>
  <si>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</si>
  <si>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</si>
  <si>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</si>
  <si>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</si>
  <si>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</si>
  <si>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</si>
  <si>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</si>
  <si>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</si>
  <si>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</si>
  <si>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</si>
  <si>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</si>
  <si>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</si>
  <si>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</si>
  <si>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</si>
  <si>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</si>
  <si>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</si>
  <si>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</si>
  <si>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</si>
  <si>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</si>
  <si>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</si>
  <si>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</si>
  <si>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</si>
  <si>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</si>
  <si>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</si>
  <si>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</si>
  <si>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</si>
  <si>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</si>
  <si>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</si>
  <si>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</si>
  <si>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</si>
  <si>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</si>
  <si>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</si>
  <si>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</si>
  <si>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</si>
  <si>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</si>
  <si>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</si>
  <si>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</si>
  <si>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</si>
  <si>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</si>
  <si>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</si>
  <si>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</si>
  <si>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</si>
  <si>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</si>
  <si>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</si>
  <si>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</si>
  <si>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</si>
  <si>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</si>
  <si>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</si>
  <si>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</si>
  <si>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</si>
  <si>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</si>
  <si>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</si>
  <si>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</si>
  <si>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</si>
  <si>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</si>
  <si>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</si>
  <si>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</si>
  <si>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</si>
  <si>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</si>
  <si>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</si>
  <si>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</si>
  <si>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</si>
  <si>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</si>
  <si>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</si>
  <si>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</si>
  <si>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</si>
  <si>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</si>
  <si>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</si>
  <si>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</si>
  <si>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</si>
  <si>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</si>
  <si>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</si>
  <si>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</si>
  <si>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</si>
  <si>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</si>
  <si>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</si>
  <si>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</si>
  <si>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</si>
  <si>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</si>
  <si>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</si>
  <si>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</si>
  <si>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</si>
  <si>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</si>
  <si>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</si>
  <si>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</si>
  <si>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</si>
  <si>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</si>
  <si>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</si>
  <si>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</si>
  <si>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</si>
  <si>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</si>
  <si>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</si>
  <si>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</si>
  <si>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</si>
  <si>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</si>
  <si>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</si>
  <si>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</si>
  <si>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</si>
  <si>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</si>
  <si>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</si>
  <si>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</si>
  <si>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</si>
  <si>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</si>
  <si>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</si>
  <si>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</si>
  <si>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</si>
  <si>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</si>
  <si>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</si>
  <si>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</si>
  <si>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</si>
  <si>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</si>
  <si>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</si>
  <si>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</si>
  <si>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</si>
  <si>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</si>
  <si>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</si>
  <si>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</si>
  <si>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</si>
  <si>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</si>
  <si>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</si>
  <si>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</si>
  <si>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</si>
  <si>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</si>
  <si>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</si>
  <si>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</si>
  <si>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</si>
  <si>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</si>
  <si>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</si>
  <si>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</si>
  <si>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</si>
  <si>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</si>
  <si>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</si>
  <si>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</si>
  <si>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</si>
  <si>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</si>
  <si>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</si>
  <si>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</si>
  <si>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</si>
  <si>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</si>
  <si>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</si>
  <si>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</si>
  <si>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</si>
  <si>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</si>
  <si>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</si>
  <si>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</si>
  <si>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</si>
  <si>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</si>
  <si>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</si>
  <si>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</si>
  <si>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</si>
  <si>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</si>
  <si>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</si>
  <si>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</si>
  <si>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</si>
  <si>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</si>
  <si>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</si>
  <si>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</si>
  <si>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</si>
  <si>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</si>
  <si>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</si>
  <si>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</si>
  <si>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</si>
  <si>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</si>
  <si>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</si>
  <si>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</si>
  <si>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</si>
  <si>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</si>
  <si>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</si>
  <si>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</si>
  <si>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</si>
  <si>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</si>
  <si>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</si>
  <si>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</si>
  <si>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</si>
  <si>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</si>
  <si>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</si>
  <si>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</si>
  <si>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</si>
  <si>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</si>
  <si>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</si>
  <si>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</si>
  <si>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</si>
  <si>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</si>
  <si>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</si>
  <si>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</si>
  <si>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</si>
  <si>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</si>
  <si>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</si>
  <si>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</si>
  <si>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</si>
  <si>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</si>
  <si>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</si>
  <si>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</si>
  <si>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</si>
  <si>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</si>
  <si>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</si>
  <si>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</si>
  <si>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</si>
  <si>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</si>
  <si>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</si>
  <si>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</si>
  <si>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</si>
  <si>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</si>
  <si>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</si>
  <si>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</si>
  <si>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</si>
  <si>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</si>
  <si>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</si>
  <si>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</si>
  <si>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</si>
  <si>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</si>
  <si>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</si>
  <si>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</si>
  <si>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</si>
  <si>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</si>
  <si>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</si>
  <si>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</si>
  <si>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</si>
  <si>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</si>
  <si>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</si>
  <si>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</si>
  <si>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</si>
  <si>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</si>
  <si>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</si>
  <si>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</si>
  <si>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</si>
  <si>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</si>
  <si>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</si>
  <si>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</si>
  <si>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</si>
  <si>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</si>
  <si>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</si>
  <si>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</si>
  <si>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</si>
  <si>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</si>
  <si>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</si>
  <si>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</si>
  <si>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</si>
  <si>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</si>
  <si>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</si>
  <si>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</si>
  <si>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</si>
  <si>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</si>
  <si>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</si>
  <si>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</si>
  <si>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</si>
  <si>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</si>
  <si>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</si>
  <si>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</si>
  <si>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</si>
  <si>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</si>
  <si>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</si>
  <si>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</si>
  <si>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</si>
  <si>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</si>
  <si>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</si>
  <si>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</si>
  <si>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</si>
  <si>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</si>
  <si>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</si>
  <si>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</si>
  <si>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</si>
  <si>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</si>
  <si>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</si>
  <si>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</si>
  <si>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</si>
  <si>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</si>
  <si>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</si>
  <si>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</si>
  <si>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</si>
  <si>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</si>
  <si>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</si>
  <si>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</si>
  <si>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</si>
  <si>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</si>
  <si>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</si>
  <si>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</si>
  <si>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</si>
  <si>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</si>
  <si>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</si>
  <si>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</si>
  <si>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</si>
  <si>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</si>
  <si>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</si>
  <si>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</si>
  <si>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</si>
  <si>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</si>
  <si>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</si>
  <si>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</si>
  <si>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</si>
  <si>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</si>
  <si>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</si>
  <si>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</si>
  <si>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</si>
  <si>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</si>
  <si>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</si>
  <si>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</si>
  <si>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</si>
  <si>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</si>
  <si>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</si>
  <si>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</si>
  <si>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</si>
  <si>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</si>
  <si>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</si>
  <si>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</si>
  <si>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</si>
  <si>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</si>
  <si>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</si>
  <si>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</si>
  <si>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</si>
  <si>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</si>
  <si>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</si>
  <si>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</si>
  <si>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</si>
  <si>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</si>
  <si>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</si>
  <si>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</si>
  <si>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</si>
  <si>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</si>
  <si>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</si>
  <si>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</si>
  <si>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</si>
  <si>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</si>
  <si>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</si>
  <si>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</si>
  <si>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</si>
  <si>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</si>
  <si>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</si>
  <si>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</si>
  <si>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</si>
  <si>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</si>
  <si>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</si>
  <si>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</si>
  <si>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</si>
  <si>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</si>
  <si>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</si>
  <si>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</si>
  <si>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</si>
  <si>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</si>
  <si>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</si>
  <si>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</si>
  <si>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</si>
  <si>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</si>
  <si>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</si>
  <si>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</si>
  <si>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</si>
  <si>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</si>
  <si>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</si>
  <si>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</si>
  <si>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</si>
  <si>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</si>
  <si>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</si>
  <si>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</si>
  <si>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</si>
  <si>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</si>
  <si>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</si>
  <si>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</si>
  <si>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</si>
  <si>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</si>
  <si>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</si>
  <si>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</si>
  <si>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</si>
  <si>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</si>
  <si>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</si>
  <si>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</si>
  <si>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</si>
  <si>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</si>
  <si>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</si>
  <si>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</si>
  <si>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</si>
  <si>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</si>
  <si>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</si>
  <si>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</si>
  <si>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</si>
  <si>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</si>
  <si>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</si>
  <si>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</si>
  <si>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</si>
  <si>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</si>
  <si>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</si>
  <si>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</si>
  <si>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</si>
  <si>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</si>
  <si>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</si>
  <si>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</si>
  <si>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</si>
  <si>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</si>
  <si>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</si>
  <si>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</si>
  <si>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</si>
  <si>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</si>
  <si>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</si>
  <si>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</si>
  <si>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</si>
  <si>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</si>
  <si>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</si>
  <si>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</si>
  <si>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</si>
  <si>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</si>
  <si>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</si>
  <si>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</si>
  <si>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</si>
  <si>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</si>
  <si>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</si>
  <si>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</si>
  <si>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</si>
  <si>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</si>
  <si>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</si>
  <si>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</si>
  <si>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</si>
  <si>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</si>
  <si>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</si>
  <si>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</si>
  <si>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</si>
  <si>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</si>
  <si>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</si>
  <si>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</si>
  <si>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</si>
  <si>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</si>
  <si>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</si>
  <si>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</si>
  <si>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</si>
  <si>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</si>
  <si>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</si>
  <si>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</si>
  <si>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</si>
  <si>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</si>
  <si>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</si>
  <si>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</si>
  <si>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</si>
  <si>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</si>
  <si>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</si>
  <si>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</si>
  <si>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</si>
  <si>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</si>
  <si>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</si>
  <si>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</si>
  <si>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</si>
  <si>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</si>
  <si>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</si>
  <si>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</si>
  <si>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</si>
  <si>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</si>
  <si>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</si>
  <si>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</si>
  <si>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</si>
  <si>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</si>
  <si>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</si>
  <si>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</si>
  <si>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</si>
  <si>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</si>
  <si>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</si>
  <si>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</si>
  <si>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</si>
  <si>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</si>
  <si>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</si>
  <si>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</si>
  <si>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</si>
  <si>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</si>
  <si>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</si>
  <si>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</si>
  <si>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</si>
  <si>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</si>
  <si>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</si>
  <si>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</si>
  <si>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</si>
  <si>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</si>
  <si>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</si>
  <si>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</si>
  <si>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</si>
  <si>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</si>
  <si>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</si>
  <si>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</si>
  <si>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</si>
  <si>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</si>
  <si>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</si>
  <si>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</si>
  <si>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</si>
  <si>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</si>
  <si>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</si>
  <si>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</si>
  <si>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</si>
  <si>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</si>
  <si>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</si>
  <si>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</si>
  <si>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</si>
  <si>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</si>
  <si>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</si>
  <si>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</si>
  <si>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</si>
  <si>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</si>
  <si>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</si>
  <si>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</si>
  <si>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</si>
  <si>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</si>
  <si>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</si>
  <si>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</si>
  <si>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</si>
  <si>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</si>
  <si>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</si>
  <si>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</si>
  <si>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</si>
  <si>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</si>
  <si>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</si>
  <si>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</si>
  <si>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</si>
  <si>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</si>
  <si>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</si>
  <si>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</si>
  <si>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</si>
  <si>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</si>
  <si>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</si>
  <si>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</si>
  <si>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</si>
  <si>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</si>
  <si>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</si>
  <si>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</si>
  <si>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</si>
  <si>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</si>
  <si>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</si>
  <si>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</si>
  <si>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</si>
  <si>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</si>
  <si>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</si>
  <si>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</si>
  <si>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</si>
  <si>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</si>
  <si>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</si>
  <si>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</si>
  <si>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</si>
  <si>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</si>
  <si>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</si>
  <si>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</si>
  <si>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</si>
  <si>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</si>
  <si>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</si>
  <si>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</si>
  <si>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</si>
  <si>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</si>
  <si>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</si>
  <si>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</si>
  <si>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</si>
  <si>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</si>
  <si>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</si>
  <si>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</si>
  <si>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</si>
  <si>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</si>
  <si>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</si>
  <si>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</si>
  <si>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</si>
  <si>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</si>
  <si>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</si>
  <si>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</si>
  <si>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</si>
  <si>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</si>
  <si>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</si>
  <si>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</si>
  <si>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</si>
  <si>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</si>
  <si>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</si>
  <si>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</si>
  <si>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</si>
  <si>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</si>
  <si>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</si>
  <si>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</si>
  <si>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</si>
  <si>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</si>
  <si>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</si>
  <si>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</si>
  <si>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</si>
  <si>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</si>
  <si>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</si>
  <si>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</si>
  <si>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</si>
  <si>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</si>
  <si>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</si>
  <si>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</si>
  <si>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</si>
  <si>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</si>
  <si>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</si>
  <si>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</si>
  <si>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</si>
  <si>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</si>
  <si>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</si>
  <si>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</si>
  <si>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</si>
  <si>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</si>
  <si>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</si>
  <si>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</si>
  <si>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</si>
  <si>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</si>
  <si>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</si>
  <si>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</si>
  <si>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</si>
  <si>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</si>
  <si>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</si>
  <si>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</si>
  <si>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</si>
  <si>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</si>
  <si>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</si>
  <si>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</si>
  <si>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</si>
  <si>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</si>
  <si>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</si>
  <si>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</si>
  <si>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</si>
  <si>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</si>
  <si>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</si>
  <si>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</si>
  <si>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</si>
  <si>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</si>
  <si>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</si>
  <si>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</si>
  <si>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</si>
  <si>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</si>
  <si>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</si>
  <si>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</si>
  <si>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</si>
  <si>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</si>
  <si>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</si>
  <si>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</si>
  <si>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</si>
  <si>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</si>
  <si>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</si>
  <si>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</si>
  <si>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</si>
  <si>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</si>
  <si>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</si>
  <si>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</si>
  <si>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</si>
  <si>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</si>
  <si>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</si>
  <si>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</si>
  <si>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</si>
  <si>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</si>
  <si>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</si>
  <si>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</si>
  <si>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</si>
  <si>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</si>
  <si>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</si>
  <si>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</si>
  <si>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</si>
  <si>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</si>
  <si>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</si>
  <si>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</si>
  <si>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</si>
  <si>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</si>
  <si>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</si>
  <si>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</si>
  <si>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</si>
  <si>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</si>
  <si>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</si>
  <si>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</si>
  <si>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</si>
  <si>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</si>
  <si>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</si>
  <si>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</si>
  <si>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</si>
  <si>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</si>
  <si>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</si>
  <si>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</si>
  <si>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</si>
  <si>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</si>
  <si>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</si>
  <si>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</si>
  <si>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</si>
  <si>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</si>
  <si>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</si>
  <si>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</si>
  <si>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</si>
  <si>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</si>
  <si>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</si>
  <si>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</si>
  <si>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</si>
  <si>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</si>
  <si>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</si>
  <si>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</si>
  <si>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</si>
  <si>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</si>
  <si>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</si>
  <si>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</si>
  <si>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</si>
  <si>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</si>
  <si>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</si>
  <si>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</si>
  <si>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</si>
  <si>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</si>
  <si>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</si>
  <si>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</si>
  <si>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</si>
  <si>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</si>
  <si>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</si>
  <si>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</si>
  <si>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</si>
  <si>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</si>
  <si>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</si>
  <si>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</si>
  <si>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</si>
  <si>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</si>
  <si>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</si>
  <si>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</si>
  <si>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</si>
  <si>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</si>
  <si>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</si>
  <si>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</si>
  <si>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</si>
  <si>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</si>
  <si>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</si>
  <si>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</si>
  <si>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</si>
  <si>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</si>
  <si>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</si>
  <si>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</si>
  <si>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</si>
  <si>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</si>
  <si>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</si>
  <si>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</si>
  <si>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</si>
  <si>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</si>
  <si>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</si>
  <si>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</si>
  <si>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</si>
  <si>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</si>
  <si>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</si>
  <si>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</si>
  <si>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</si>
  <si>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</si>
  <si>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</si>
  <si>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</si>
  <si>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</si>
  <si>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</si>
  <si>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</si>
  <si>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</si>
  <si>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</si>
  <si>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</si>
  <si>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</si>
  <si>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</si>
  <si>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</si>
  <si>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</si>
  <si>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</si>
  <si>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</si>
  <si>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</si>
  <si>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</si>
  <si>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</si>
  <si>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</si>
  <si>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</si>
  <si>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</si>
  <si>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</si>
  <si>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</si>
  <si>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</si>
  <si>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</si>
  <si>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</si>
  <si>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</si>
  <si>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</si>
  <si>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</si>
  <si>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</si>
  <si>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</si>
  <si>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</si>
  <si>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</si>
  <si>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</si>
  <si>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</si>
  <si>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</si>
  <si>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</si>
  <si>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</si>
  <si>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</si>
  <si>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</si>
  <si>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</si>
  <si>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</si>
  <si>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</si>
  <si>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</si>
  <si>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</si>
  <si>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</si>
  <si>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</si>
  <si>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</si>
  <si>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</si>
  <si>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</si>
  <si>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</si>
  <si>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</si>
  <si>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</si>
  <si>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</si>
  <si>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</si>
  <si>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</si>
  <si>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</si>
  <si>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</si>
  <si>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</si>
  <si>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</si>
  <si>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</si>
  <si>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</si>
  <si>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</si>
  <si>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</si>
  <si>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</si>
  <si>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</si>
  <si>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</si>
  <si>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</si>
  <si>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</si>
  <si>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</si>
  <si>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</si>
  <si>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</si>
  <si>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</si>
  <si>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</si>
  <si>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</si>
  <si>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</si>
  <si>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</si>
  <si>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</si>
  <si>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</si>
  <si>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</si>
  <si>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</si>
  <si>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</si>
  <si>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</si>
  <si>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</si>
  <si>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</si>
  <si>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</si>
  <si>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</si>
  <si>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</si>
  <si>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</si>
  <si>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</si>
  <si>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</si>
  <si>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</si>
  <si>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</si>
  <si>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</si>
  <si>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</si>
  <si>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</si>
  <si>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</si>
  <si>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</si>
  <si>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</si>
  <si>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</si>
  <si>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</si>
  <si>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</si>
  <si>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</si>
  <si>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</si>
  <si>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</si>
  <si>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</si>
  <si>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</si>
  <si>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</si>
  <si>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</si>
  <si>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</si>
  <si>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</si>
  <si>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</si>
  <si>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</si>
  <si>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</si>
  <si>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</si>
  <si>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</si>
  <si>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</si>
  <si>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</si>
  <si>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</si>
  <si>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</si>
  <si>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</si>
  <si>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</si>
  <si>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</si>
  <si>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</si>
  <si>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</si>
  <si>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</si>
  <si>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</si>
  <si>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</si>
  <si>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</si>
  <si>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</si>
  <si>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</si>
  <si>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</si>
  <si>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</si>
  <si>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</si>
  <si>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</si>
  <si>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</si>
  <si>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</si>
  <si>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</si>
  <si>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</si>
  <si>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</si>
  <si>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</si>
  <si>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</si>
  <si>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</si>
  <si>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</si>
  <si>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</si>
  <si>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</si>
  <si>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</si>
  <si>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</si>
  <si>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</si>
  <si>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</si>
  <si>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</si>
  <si>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</si>
  <si>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</si>
  <si>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</si>
  <si>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</si>
  <si>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</si>
  <si>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</si>
  <si>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</si>
  <si>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</si>
  <si>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</si>
  <si>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</si>
  <si>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</si>
  <si>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</si>
  <si>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</si>
  <si>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</si>
  <si>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</si>
  <si>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</si>
  <si>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</si>
  <si>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</si>
  <si>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</si>
  <si>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</si>
  <si>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</si>
  <si>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</si>
  <si>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</si>
  <si>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</si>
  <si>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</si>
  <si>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</si>
  <si>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</si>
  <si>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</si>
  <si>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</si>
  <si>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</si>
  <si>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</si>
  <si>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</si>
  <si>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</si>
  <si>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</si>
  <si>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</si>
  <si>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</si>
  <si>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</si>
  <si>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</si>
  <si>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</si>
  <si>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</si>
  <si>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</si>
  <si>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</si>
  <si>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</si>
  <si>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</si>
  <si>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</si>
  <si>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</si>
  <si>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</si>
  <si>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</si>
  <si>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</si>
  <si>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</si>
  <si>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</si>
  <si>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</si>
  <si>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</si>
  <si>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</si>
  <si>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</si>
  <si>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</si>
  <si>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</si>
  <si>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</si>
  <si>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</si>
  <si>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</si>
  <si>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</si>
  <si>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</si>
  <si>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</si>
  <si>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</si>
  <si>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</si>
  <si>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</si>
  <si>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</si>
  <si>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</si>
  <si>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</si>
  <si>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</si>
  <si>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</si>
  <si>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</si>
  <si>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</si>
  <si>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</si>
  <si>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</si>
  <si>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</si>
  <si>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</si>
  <si>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</si>
  <si>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</si>
  <si>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</si>
  <si>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</si>
  <si>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</si>
  <si>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</si>
  <si>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</si>
  <si>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</si>
  <si>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</si>
  <si>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</si>
  <si>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</si>
  <si>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</si>
  <si>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</si>
  <si>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</si>
  <si>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</si>
  <si>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</si>
  <si>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</si>
  <si>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</si>
  <si>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</si>
  <si>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</si>
  <si>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</si>
  <si>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</si>
  <si>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</si>
  <si>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</si>
  <si>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</si>
  <si>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</si>
  <si>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</si>
  <si>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</si>
  <si>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</si>
  <si>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</si>
  <si>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</si>
  <si>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</si>
  <si>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</si>
  <si>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</si>
  <si>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</si>
  <si>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</si>
  <si>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</si>
  <si>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</si>
  <si>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</si>
  <si>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</si>
  <si>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</si>
  <si>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</si>
  <si>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</si>
  <si>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</si>
  <si>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</si>
  <si>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</si>
  <si>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</si>
  <si>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</si>
  <si>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</si>
  <si>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</si>
  <si>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</si>
  <si>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</si>
  <si>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</si>
  <si>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</si>
  <si>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</si>
  <si>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</si>
  <si>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</si>
  <si>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</si>
  <si>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</si>
  <si>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</si>
  <si>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</si>
  <si>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</si>
  <si>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</si>
  <si>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</si>
  <si>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</si>
  <si>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</si>
  <si>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</si>
  <si>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</si>
  <si>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</si>
  <si>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</si>
  <si>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</si>
  <si>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</si>
  <si>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</si>
  <si>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</si>
  <si>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</si>
  <si>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</si>
  <si>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</si>
  <si>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</si>
  <si>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</si>
  <si>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</si>
  <si>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</si>
  <si>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</si>
  <si>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</si>
  <si>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</si>
  <si>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</si>
  <si>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</si>
  <si>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</si>
  <si>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</si>
  <si>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</si>
  <si>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</si>
  <si>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</si>
  <si>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</si>
  <si>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</si>
  <si>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</si>
  <si>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</si>
  <si>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</si>
  <si>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</si>
  <si>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</si>
  <si>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</si>
  <si>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</si>
  <si>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</si>
  <si>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</si>
  <si>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</si>
  <si>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</si>
  <si>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</si>
  <si>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</si>
  <si>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</si>
  <si>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</si>
  <si>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</si>
  <si>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</si>
  <si>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</si>
  <si>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</si>
  <si>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</si>
  <si>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</si>
  <si>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</si>
  <si>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</si>
  <si>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</si>
  <si>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</si>
  <si>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</si>
  <si>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</si>
  <si>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</si>
  <si>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</si>
  <si>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</si>
  <si>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</si>
  <si>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</si>
  <si>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</si>
  <si>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</si>
  <si>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</si>
  <si>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</si>
  <si>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</si>
  <si>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</si>
  <si>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</si>
  <si>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</si>
  <si>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</si>
  <si>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</si>
  <si>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</si>
  <si>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</si>
  <si>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</si>
  <si>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</si>
  <si>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</si>
  <si>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</si>
  <si>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</si>
  <si>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</si>
  <si>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</si>
  <si>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</si>
  <si>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</si>
  <si>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</si>
  <si>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</si>
  <si>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</si>
  <si>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</si>
  <si>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</si>
  <si>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</si>
  <si>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</si>
  <si>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</si>
  <si>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</si>
  <si>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</si>
  <si>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</si>
  <si>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</si>
  <si>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</si>
  <si>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</si>
  <si>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</si>
  <si>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</si>
  <si>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</si>
  <si>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</si>
  <si>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</si>
  <si>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</si>
  <si>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</si>
  <si>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</si>
  <si>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</si>
  <si>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</si>
  <si>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</si>
  <si>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</si>
  <si>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</si>
  <si>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</si>
  <si>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</si>
  <si>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</si>
  <si>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</si>
  <si>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</si>
  <si>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</si>
  <si>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</si>
  <si>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</si>
  <si>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</si>
  <si>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</si>
  <si>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</si>
  <si>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</si>
  <si>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</si>
  <si>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</si>
  <si>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</si>
  <si>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</si>
  <si>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</si>
  <si>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</si>
  <si>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</si>
  <si>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</si>
  <si>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</si>
  <si>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</si>
  <si>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</si>
  <si>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</si>
  <si>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</si>
  <si>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</si>
  <si>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</si>
  <si>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</si>
  <si>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</si>
  <si>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</si>
  <si>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</si>
  <si>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</si>
  <si>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</si>
  <si>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</si>
  <si>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</si>
  <si>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</si>
  <si>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</si>
  <si>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</si>
  <si>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</si>
  <si>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</si>
  <si>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</si>
  <si>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</si>
  <si>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</si>
  <si>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</si>
  <si>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</si>
  <si>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</si>
  <si>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</si>
  <si>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</si>
  <si>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</si>
  <si>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</si>
  <si>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</si>
  <si>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</si>
  <si>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</si>
  <si>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</si>
  <si>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</si>
  <si>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</si>
  <si>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</si>
  <si>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</si>
  <si>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</si>
  <si>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</si>
  <si>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</si>
  <si>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</si>
  <si>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</si>
  <si>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</si>
  <si>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</si>
  <si>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</si>
  <si>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</si>
  <si>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</si>
  <si>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</si>
  <si>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</si>
  <si>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</si>
  <si>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</si>
  <si>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</si>
  <si>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</si>
  <si>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</si>
  <si>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</si>
  <si>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</si>
  <si>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</si>
  <si>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</si>
  <si>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</si>
  <si>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</si>
  <si>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</si>
  <si>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</si>
  <si>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</si>
  <si>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</si>
  <si>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</si>
  <si>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</si>
  <si>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</si>
  <si>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</si>
  <si>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</si>
  <si>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</si>
  <si>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</si>
  <si>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</si>
  <si>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</si>
  <si>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</si>
  <si>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</si>
  <si>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</si>
  <si>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</si>
  <si>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</si>
  <si>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</si>
  <si>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</si>
  <si>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</si>
  <si>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</si>
  <si>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</si>
  <si>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</si>
  <si>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</si>
  <si>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</si>
  <si>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</si>
  <si>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</si>
  <si>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</si>
  <si>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</si>
  <si>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</si>
  <si>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</si>
  <si>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</si>
  <si>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</si>
  <si>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</si>
  <si>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</si>
  <si>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</si>
  <si>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</si>
  <si>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</si>
  <si>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</si>
  <si>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</si>
  <si>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</si>
  <si>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</si>
  <si>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</si>
  <si>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</si>
  <si>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</si>
  <si>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</si>
  <si>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</si>
  <si>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</si>
  <si>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</si>
  <si>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</si>
  <si>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</si>
  <si>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</si>
  <si>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</si>
  <si>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</si>
  <si>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</si>
  <si>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</si>
  <si>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</si>
  <si>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</si>
  <si>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</si>
  <si>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</si>
  <si>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</si>
  <si>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</si>
  <si>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</si>
  <si>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</si>
  <si>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</si>
  <si>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</si>
  <si>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</si>
  <si>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</si>
  <si>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</si>
  <si>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</si>
  <si>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</si>
  <si>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</si>
  <si>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</si>
  <si>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</si>
  <si>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</si>
  <si>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</si>
  <si>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</si>
  <si>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</si>
  <si>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</si>
  <si>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</si>
  <si>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</si>
  <si>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</si>
  <si>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</si>
  <si>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</si>
  <si>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</si>
  <si>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</si>
  <si>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</si>
  <si>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</si>
  <si>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</si>
  <si>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</si>
  <si>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</si>
  <si>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</si>
  <si>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</si>
  <si>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</si>
  <si>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</si>
  <si>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</si>
  <si>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</si>
  <si>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</si>
  <si>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</si>
  <si>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</si>
  <si>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</si>
  <si>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</si>
  <si>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</si>
  <si>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</si>
  <si>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</si>
  <si>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</si>
  <si>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</si>
  <si>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</si>
  <si>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</si>
  <si>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</si>
  <si>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</si>
  <si>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</si>
  <si>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</si>
  <si>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</si>
  <si>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</si>
  <si>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</si>
  <si>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</si>
  <si>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</si>
  <si>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</si>
  <si>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</si>
  <si>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</si>
  <si>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</si>
  <si>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</si>
  <si>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</si>
  <si>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</si>
  <si>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</si>
  <si>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</si>
  <si>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</si>
  <si>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</si>
  <si>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</si>
  <si>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</si>
  <si>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</si>
  <si>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</si>
  <si>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</si>
  <si>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</si>
  <si>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</si>
  <si>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</si>
  <si>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</si>
  <si>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</si>
  <si>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</si>
  <si>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</si>
  <si>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</si>
  <si>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</si>
  <si>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</si>
  <si>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</si>
  <si>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</si>
  <si>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</si>
  <si>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</si>
  <si>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</si>
  <si>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</si>
  <si>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</si>
  <si>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</si>
  <si>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</si>
  <si>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</si>
  <si>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</si>
  <si>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</si>
  <si>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</si>
  <si>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</si>
  <si>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</si>
  <si>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</si>
  <si>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</si>
  <si>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</si>
  <si>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</si>
  <si>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</si>
  <si>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</si>
  <si>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</si>
  <si>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</si>
  <si>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</si>
  <si>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</si>
  <si>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</si>
  <si>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</si>
  <si>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</si>
  <si>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</si>
  <si>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</si>
  <si>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</si>
  <si>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</si>
  <si>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</si>
  <si>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</si>
  <si>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</si>
  <si>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</si>
  <si>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</si>
  <si>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41203</t>
  </si>
  <si>
    <t>鳥栖市</t>
  </si>
  <si>
    <t>41203_令和3年度</t>
  </si>
  <si>
    <t>41203_令和4年度</t>
  </si>
  <si>
    <t>01208_令和4年度</t>
  </si>
  <si>
    <t>01208</t>
  </si>
  <si>
    <t>北見市</t>
  </si>
  <si>
    <t>01208_令和3年度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</si>
  <si>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</si>
  <si>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</si>
  <si>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</si>
  <si>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</si>
  <si>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</si>
  <si>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</si>
  <si>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</si>
  <si>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</si>
  <si>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</si>
  <si>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</si>
  <si>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</si>
  <si>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</si>
  <si>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</si>
  <si>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</si>
  <si>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</si>
  <si>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</si>
  <si>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</si>
  <si>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</si>
  <si>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</si>
  <si>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</si>
  <si>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</si>
  <si>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</si>
  <si>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</si>
  <si>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</si>
  <si>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</si>
  <si>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</si>
  <si>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</si>
  <si>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</si>
  <si>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</si>
  <si>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</si>
  <si>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</si>
  <si>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</si>
  <si>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</si>
  <si>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</si>
  <si>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</si>
  <si>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</si>
  <si>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</si>
  <si>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</si>
  <si>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</si>
  <si>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</si>
  <si>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</si>
  <si>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</si>
  <si>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</si>
  <si>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</si>
  <si>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</si>
  <si>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</si>
  <si>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</si>
  <si>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</si>
  <si>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</si>
  <si>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</si>
  <si>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</si>
  <si>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</si>
  <si>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</si>
  <si>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</si>
  <si>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</si>
  <si>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</si>
  <si>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</si>
  <si>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</si>
  <si>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</si>
  <si>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</si>
  <si>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</si>
  <si>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</si>
  <si>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</si>
  <si>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</si>
  <si>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</si>
  <si>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</si>
  <si>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</si>
  <si>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</si>
  <si>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</si>
  <si>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</si>
  <si>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</si>
  <si>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</si>
  <si>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</si>
  <si>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</si>
  <si>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</si>
  <si>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</si>
  <si>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</si>
  <si>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</si>
  <si>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</si>
  <si>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</si>
  <si>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</si>
  <si>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</si>
  <si>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</si>
  <si>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</si>
  <si>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</si>
  <si>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</si>
  <si>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</si>
  <si>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</si>
  <si>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</si>
  <si>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</si>
  <si>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</si>
  <si>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</si>
  <si>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</si>
  <si>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</si>
  <si>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</si>
  <si>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</si>
  <si>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</si>
  <si>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</si>
  <si>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</si>
  <si>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</si>
  <si>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</si>
  <si>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</si>
  <si>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</si>
  <si>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</si>
  <si>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</si>
  <si>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</si>
  <si>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</si>
  <si>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</si>
  <si>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</si>
  <si>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</si>
  <si>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</si>
  <si>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</si>
  <si>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</si>
  <si>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</si>
  <si>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</si>
  <si>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</si>
  <si>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</si>
  <si>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</si>
  <si>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</si>
  <si>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</si>
  <si>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</si>
  <si>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</si>
  <si>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</si>
  <si>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</si>
  <si>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</si>
  <si>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</si>
  <si>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</si>
  <si>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</si>
  <si>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</si>
  <si>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</si>
  <si>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</si>
  <si>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</si>
  <si>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</si>
  <si>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</si>
  <si>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</si>
  <si>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</si>
  <si>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</si>
  <si>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</si>
  <si>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</si>
  <si>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</si>
  <si>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</si>
  <si>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</si>
  <si>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</si>
  <si>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</si>
  <si>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</si>
  <si>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</si>
  <si>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</si>
  <si>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</si>
  <si>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</si>
  <si>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</si>
  <si>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</si>
  <si>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</si>
  <si>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</si>
  <si>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</si>
  <si>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</si>
  <si>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</si>
  <si>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</si>
  <si>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</si>
  <si>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</si>
  <si>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</si>
  <si>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</si>
  <si>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</si>
  <si>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</si>
  <si>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</si>
  <si>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</si>
  <si>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</si>
  <si>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</si>
  <si>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</si>
  <si>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</si>
  <si>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</si>
  <si>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</si>
  <si>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</si>
  <si>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</si>
  <si>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</si>
  <si>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</si>
  <si>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</si>
  <si>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</si>
  <si>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</si>
  <si>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</si>
  <si>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</si>
  <si>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</si>
  <si>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</si>
  <si>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</si>
  <si>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</si>
  <si>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</si>
  <si>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</si>
  <si>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</si>
  <si>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</si>
  <si>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</si>
  <si>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</si>
  <si>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</si>
  <si>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</si>
  <si>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</si>
  <si>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</si>
  <si>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</si>
  <si>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</si>
  <si>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</si>
  <si>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</si>
  <si>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</si>
  <si>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</si>
  <si>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</si>
  <si>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</si>
  <si>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</si>
  <si>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</si>
  <si>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</si>
  <si>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</si>
  <si>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</si>
  <si>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</si>
  <si>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</si>
  <si>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</si>
  <si>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</si>
  <si>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</si>
  <si>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</si>
  <si>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</si>
  <si>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</si>
  <si>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</si>
  <si>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</si>
  <si>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</si>
  <si>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</si>
  <si>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</si>
  <si>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</si>
  <si>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</si>
  <si>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</si>
  <si>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</si>
  <si>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</si>
  <si>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</si>
  <si>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</si>
  <si>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</si>
  <si>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</si>
  <si>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</si>
  <si>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</si>
  <si>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</si>
  <si>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</si>
  <si>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</si>
  <si>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</si>
  <si>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</si>
  <si>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</si>
  <si>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</si>
  <si>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</si>
  <si>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</si>
  <si>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</si>
  <si>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</si>
  <si>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</si>
  <si>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</si>
  <si>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</si>
  <si>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</si>
  <si>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</si>
  <si>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</si>
  <si>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</si>
  <si>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</si>
  <si>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</si>
  <si>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</si>
  <si>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</si>
  <si>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</si>
  <si>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</si>
  <si>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</si>
  <si>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</si>
  <si>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</si>
  <si>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</si>
  <si>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</si>
  <si>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</si>
  <si>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</si>
  <si>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</si>
  <si>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</si>
  <si>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</si>
  <si>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</si>
  <si>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</si>
  <si>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</si>
  <si>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</si>
  <si>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</si>
  <si>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</si>
  <si>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</si>
  <si>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</si>
  <si>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</si>
  <si>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</si>
  <si>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</si>
  <si>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</si>
  <si>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</si>
  <si>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</si>
  <si>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</si>
  <si>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</si>
  <si>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</si>
  <si>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</si>
  <si>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</si>
  <si>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</si>
  <si>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</si>
  <si>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</si>
  <si>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</si>
  <si>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</si>
  <si>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</si>
  <si>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</si>
  <si>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</si>
  <si>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</si>
  <si>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</si>
  <si>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</si>
  <si>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</si>
  <si>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</si>
  <si>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</si>
  <si>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</si>
  <si>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</si>
  <si>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</si>
  <si>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</si>
  <si>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</si>
  <si>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</si>
  <si>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</si>
  <si>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</si>
  <si>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</si>
  <si>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</si>
  <si>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</si>
  <si>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</si>
  <si>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</si>
  <si>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</si>
  <si>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</si>
  <si>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</si>
  <si>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</si>
  <si>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</si>
  <si>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</si>
  <si>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</si>
  <si>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</si>
  <si>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</si>
  <si>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</si>
  <si>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</si>
  <si>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</si>
  <si>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</si>
  <si>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</si>
  <si>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</si>
  <si>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</si>
  <si>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</si>
  <si>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</si>
  <si>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</si>
  <si>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</si>
  <si>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</si>
  <si>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</si>
  <si>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</si>
  <si>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</si>
  <si>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</si>
  <si>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</si>
  <si>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</si>
  <si>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</si>
  <si>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</si>
  <si>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</si>
  <si>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</si>
  <si>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</si>
  <si>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</si>
  <si>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</si>
  <si>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</si>
  <si>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</si>
  <si>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</si>
  <si>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</si>
  <si>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</si>
  <si>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</si>
  <si>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</si>
  <si>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</si>
  <si>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</si>
  <si>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</si>
  <si>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</si>
  <si>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</si>
  <si>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</si>
  <si>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</si>
  <si>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</si>
  <si>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</si>
  <si>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</si>
  <si>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</si>
  <si>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</si>
  <si>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</si>
  <si>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</si>
  <si>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</si>
  <si>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</si>
  <si>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</si>
  <si>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</si>
  <si>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</si>
  <si>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</si>
  <si>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</si>
  <si>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</si>
  <si>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</si>
  <si>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</si>
  <si>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</si>
  <si>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</si>
  <si>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</si>
  <si>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</si>
  <si>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</si>
  <si>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</si>
  <si>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</si>
  <si>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</si>
  <si>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</si>
  <si>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</si>
  <si>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</si>
  <si>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</si>
  <si>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</si>
  <si>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</si>
  <si>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</si>
  <si>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</si>
  <si>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</si>
  <si>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</si>
  <si>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</si>
  <si>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</si>
  <si>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</si>
  <si>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</si>
  <si>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</si>
  <si>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</si>
  <si>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</si>
  <si>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</si>
  <si>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</si>
  <si>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</si>
  <si>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</si>
  <si>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</si>
  <si>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</si>
  <si>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</si>
  <si>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</si>
  <si>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</si>
  <si>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</si>
  <si>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</si>
  <si>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</si>
  <si>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</si>
  <si>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</si>
  <si>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</si>
  <si>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</si>
  <si>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</si>
  <si>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</si>
  <si>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</si>
  <si>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</si>
  <si>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</si>
  <si>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</si>
  <si>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</si>
  <si>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</si>
  <si>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</si>
  <si>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</si>
  <si>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</si>
  <si>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</si>
  <si>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</si>
  <si>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</si>
  <si>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</si>
  <si>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</si>
  <si>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</si>
  <si>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</si>
  <si>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</si>
  <si>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</si>
  <si>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</si>
  <si>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</si>
  <si>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</si>
  <si>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</si>
  <si>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</si>
  <si>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</si>
  <si>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</si>
  <si>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</si>
  <si>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</si>
  <si>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</si>
  <si>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</si>
  <si>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</si>
  <si>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</si>
  <si>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</si>
  <si>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</si>
  <si>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</si>
  <si>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</si>
  <si>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</si>
  <si>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</si>
  <si>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</si>
  <si>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</si>
  <si>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</si>
  <si>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</si>
  <si>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</si>
  <si>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</si>
  <si>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</si>
  <si>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</si>
  <si>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</si>
  <si>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</si>
  <si>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</si>
  <si>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</si>
  <si>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</si>
  <si>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</si>
  <si>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</si>
  <si>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</si>
  <si>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</si>
  <si>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</si>
  <si>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</si>
  <si>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</si>
  <si>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</si>
  <si>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</si>
  <si>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</si>
  <si>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</si>
  <si>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</si>
  <si>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</si>
  <si>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</si>
  <si>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</si>
  <si>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</si>
  <si>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</si>
  <si>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</si>
  <si>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</si>
  <si>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</si>
  <si>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</si>
  <si>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</si>
  <si>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</si>
  <si>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</si>
  <si>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</si>
  <si>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</si>
  <si>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</si>
  <si>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</si>
  <si>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</si>
  <si>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</si>
  <si>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</si>
  <si>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</si>
  <si>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</si>
  <si>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</si>
  <si>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</si>
  <si>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</si>
  <si>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</si>
  <si>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</si>
  <si>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</si>
  <si>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</si>
  <si>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</si>
  <si>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</si>
  <si>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</si>
  <si>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</si>
  <si>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</si>
  <si>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</si>
  <si>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</si>
  <si>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</si>
  <si>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</si>
  <si>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</si>
  <si>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</si>
  <si>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</si>
  <si>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</si>
  <si>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</si>
  <si>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</si>
  <si>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</si>
  <si>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</si>
  <si>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</si>
  <si>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</si>
  <si>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</si>
  <si>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</si>
  <si>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</si>
  <si>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</si>
  <si>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</si>
  <si>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</si>
  <si>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</si>
  <si>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</si>
  <si>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</si>
  <si>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</si>
  <si>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</si>
  <si>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</si>
  <si>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</si>
  <si>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</si>
  <si>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</si>
  <si>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</si>
  <si>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</si>
  <si>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</si>
  <si>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</si>
  <si>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</si>
  <si>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</si>
  <si>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</si>
  <si>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</si>
  <si>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</si>
  <si>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</si>
  <si>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</si>
  <si>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</si>
  <si>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</si>
  <si>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</si>
  <si>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</si>
  <si>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</si>
  <si>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</si>
  <si>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</si>
  <si>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</si>
  <si>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</si>
  <si>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</si>
  <si>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</si>
  <si>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</si>
  <si>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</si>
  <si>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</si>
  <si>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</si>
  <si>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</si>
  <si>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</si>
  <si>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</si>
  <si>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</si>
  <si>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</si>
  <si>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</si>
  <si>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</si>
  <si>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</si>
  <si>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</si>
  <si>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</si>
  <si>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</si>
  <si>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</si>
  <si>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</si>
  <si>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</si>
  <si>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</si>
  <si>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12224_平成2年度</t>
  </si>
  <si>
    <t>12224</t>
  </si>
  <si>
    <t>鎌ヶ谷市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</si>
  <si>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</si>
  <si>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</si>
  <si>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</si>
  <si>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</si>
  <si>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</si>
  <si>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</si>
  <si>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</si>
  <si>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</si>
  <si>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</si>
  <si>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</si>
  <si>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</si>
  <si>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</si>
  <si>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</si>
  <si>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</si>
  <si>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</si>
  <si>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</si>
  <si>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</si>
  <si>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</si>
  <si>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41401</t>
  </si>
  <si>
    <t>有田町</t>
  </si>
  <si>
    <t>41401_令和3年度</t>
  </si>
  <si>
    <t>41401_令和4年度</t>
  </si>
  <si>
    <t>41210</t>
  </si>
  <si>
    <t>神埼市</t>
  </si>
  <si>
    <t>41210_令和3年度</t>
  </si>
  <si>
    <t>41210_令和4年度</t>
  </si>
  <si>
    <t>41345</t>
  </si>
  <si>
    <t>上峰町</t>
  </si>
  <si>
    <t>41345_令和3年度</t>
  </si>
  <si>
    <t>41345_令和4年度</t>
  </si>
  <si>
    <t>41424</t>
  </si>
  <si>
    <t>江北町</t>
  </si>
  <si>
    <t>41424_令和3年度</t>
  </si>
  <si>
    <t>41424_令和4年度</t>
  </si>
  <si>
    <t>41204</t>
  </si>
  <si>
    <t>多久市</t>
  </si>
  <si>
    <t>41204_令和3年度</t>
  </si>
  <si>
    <t>41204_令和4年度</t>
  </si>
  <si>
    <t>41341</t>
  </si>
  <si>
    <t>基山町</t>
  </si>
  <si>
    <t>41341_令和3年度</t>
  </si>
  <si>
    <t>41341_令和4年度</t>
  </si>
  <si>
    <t>41346</t>
  </si>
  <si>
    <t>みやき町</t>
  </si>
  <si>
    <t>41346_令和3年度</t>
  </si>
  <si>
    <t>41346_令和4年度</t>
  </si>
  <si>
    <t>41209</t>
  </si>
  <si>
    <t>嬉野市</t>
  </si>
  <si>
    <t>41209_令和3年度</t>
  </si>
  <si>
    <t>41209_令和4年度</t>
  </si>
  <si>
    <t>41206</t>
  </si>
  <si>
    <t>武雄市</t>
  </si>
  <si>
    <t>41206_令和3年度</t>
  </si>
  <si>
    <t>41206_令和4年度</t>
  </si>
  <si>
    <t>41208</t>
  </si>
  <si>
    <t>小城市</t>
  </si>
  <si>
    <t>41208_令和3年度</t>
  </si>
  <si>
    <t>41208_令和4年度</t>
  </si>
  <si>
    <t>41423</t>
  </si>
  <si>
    <t>大町町</t>
  </si>
  <si>
    <t>41423_令和3年度</t>
  </si>
  <si>
    <t>41423_令和4年度</t>
  </si>
  <si>
    <t>41207</t>
  </si>
  <si>
    <t>鹿島市</t>
  </si>
  <si>
    <t>41207_令和3年度</t>
  </si>
  <si>
    <t>41207_令和4年度</t>
  </si>
  <si>
    <t>41387</t>
  </si>
  <si>
    <t>玄海町</t>
  </si>
  <si>
    <t>41387_令和3年度</t>
  </si>
  <si>
    <t>41387_令和4年度</t>
  </si>
  <si>
    <t>41441</t>
  </si>
  <si>
    <t>太良町</t>
  </si>
  <si>
    <t>41441_令和3年度</t>
  </si>
  <si>
    <t>41441_令和4年度</t>
  </si>
  <si>
    <t>41425</t>
  </si>
  <si>
    <t>白石町</t>
  </si>
  <si>
    <t>41425_令和3年度</t>
  </si>
  <si>
    <t>41425_令和4年度</t>
  </si>
  <si>
    <t>41201</t>
  </si>
  <si>
    <t>佐賀市</t>
  </si>
  <si>
    <t>41201_令和3年度</t>
  </si>
  <si>
    <t>41201_令和4年度</t>
  </si>
  <si>
    <t>41205</t>
  </si>
  <si>
    <t>伊万里市</t>
  </si>
  <si>
    <t>41205_令和3年度</t>
  </si>
  <si>
    <t>41205_令和4年度</t>
  </si>
  <si>
    <t>41327</t>
  </si>
  <si>
    <t>吉野ヶ里町</t>
  </si>
  <si>
    <t>41327_令和3年度</t>
  </si>
  <si>
    <t>41327_令和4年度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</si>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</sst>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12.254673958000001</c:v>
                </c:pt>
                <c:pt idx="1">
                  <c:v>9.7804963728099992</c:v>
                </c:pt>
                <c:pt idx="2">
                  <c:v>14.658333643159999</c:v>
                </c:pt>
                <c:pt idx="3">
                  <c:v>12.691990612860002</c:v>
                </c:pt>
                <c:pt idx="4">
                  <c:v>14.674970833599998</c:v>
                </c:pt>
                <c:pt idx="5">
                  <c:v>12.73876265298</c:v>
                </c:pt>
                <c:pt idx="6">
                  <c:v>16.250267879999999</c:v>
                </c:pt>
                <c:pt idx="7">
                  <c:v>17.606365037509999</c:v>
                </c:pt>
                <c:pt idx="8">
                  <c:v>21.622665880319996</c:v>
                </c:pt>
                <c:pt idx="9">
                  <c:v>13.821925735319997</c:v>
                </c:pt>
                <c:pt idx="10">
                  <c:v>17.786362206689994</c:v>
                </c:pt>
                <c:pt idx="11">
                  <c:v>14.3549920472</c:v>
                </c:pt>
                <c:pt idx="12">
                  <c:v>23.682184408999991</c:v>
                </c:pt>
                <c:pt idx="13">
                  <c:v>16.735668417599999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297.26610591990777</c:v>
                </c:pt>
                <c:pt idx="1">
                  <c:v>288.51543117380839</c:v>
                </c:pt>
                <c:pt idx="2">
                  <c:v>290.9452526389905</c:v>
                </c:pt>
                <c:pt idx="3">
                  <c:v>283.75963836764276</c:v>
                </c:pt>
                <c:pt idx="4">
                  <c:v>285.17128716788937</c:v>
                </c:pt>
                <c:pt idx="5">
                  <c:v>281.36171365943227</c:v>
                </c:pt>
                <c:pt idx="6">
                  <c:v>272.84871461249691</c:v>
                </c:pt>
                <c:pt idx="7">
                  <c:v>272.25821493935155</c:v>
                </c:pt>
                <c:pt idx="8">
                  <c:v>264.78007860448974</c:v>
                </c:pt>
                <c:pt idx="9">
                  <c:v>258.47736326658003</c:v>
                </c:pt>
                <c:pt idx="10">
                  <c:v>255.73298472815529</c:v>
                </c:pt>
                <c:pt idx="11">
                  <c:v>250.84126106922105</c:v>
                </c:pt>
                <c:pt idx="12">
                  <c:v>228.96692245541985</c:v>
                </c:pt>
                <c:pt idx="13">
                  <c:v>229.25038227005558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151.79210352535543</c:v>
                </c:pt>
                <c:pt idx="1">
                  <c:v>150.19596382205452</c:v>
                </c:pt>
                <c:pt idx="2">
                  <c:v>172.28551173062738</c:v>
                </c:pt>
                <c:pt idx="3">
                  <c:v>220.88337352296773</c:v>
                </c:pt>
                <c:pt idx="4">
                  <c:v>232.19449413747316</c:v>
                </c:pt>
                <c:pt idx="5">
                  <c:v>263.43980860572481</c:v>
                </c:pt>
                <c:pt idx="6">
                  <c:v>231.85971802964488</c:v>
                </c:pt>
                <c:pt idx="7">
                  <c:v>205.96823013788702</c:v>
                </c:pt>
                <c:pt idx="8">
                  <c:v>184.7873938266533</c:v>
                </c:pt>
                <c:pt idx="9">
                  <c:v>188.38423050990127</c:v>
                </c:pt>
                <c:pt idx="10">
                  <c:v>116.99359867829703</c:v>
                </c:pt>
                <c:pt idx="11">
                  <c:v>145.29146380795129</c:v>
                </c:pt>
                <c:pt idx="12">
                  <c:v>141.30635997229959</c:v>
                </c:pt>
                <c:pt idx="13">
                  <c:v>112.50203819922035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165.30645100952938</c:v>
                </c:pt>
                <c:pt idx="1">
                  <c:v>175.5477259019741</c:v>
                </c:pt>
                <c:pt idx="2">
                  <c:v>184.70644389340362</c:v>
                </c:pt>
                <c:pt idx="3">
                  <c:v>220.30825890765837</c:v>
                </c:pt>
                <c:pt idx="4">
                  <c:v>255.71687145880895</c:v>
                </c:pt>
                <c:pt idx="5">
                  <c:v>274.86621292541224</c:v>
                </c:pt>
                <c:pt idx="6">
                  <c:v>230.06982988047375</c:v>
                </c:pt>
                <c:pt idx="7">
                  <c:v>181.09986834743003</c:v>
                </c:pt>
                <c:pt idx="8">
                  <c:v>148.58493418464482</c:v>
                </c:pt>
                <c:pt idx="9">
                  <c:v>137.82066593789568</c:v>
                </c:pt>
                <c:pt idx="10">
                  <c:v>114.44679382470321</c:v>
                </c:pt>
                <c:pt idx="11">
                  <c:v>145.47809162077252</c:v>
                </c:pt>
                <c:pt idx="12">
                  <c:v>126.07218989877006</c:v>
                </c:pt>
                <c:pt idx="13">
                  <c:v>108.74279349488195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127.59643597241322</c:v>
                </c:pt>
                <c:pt idx="1">
                  <c:v>165.90247796717864</c:v>
                </c:pt>
                <c:pt idx="2">
                  <c:v>155.01535620799754</c:v>
                </c:pt>
                <c:pt idx="3">
                  <c:v>166.08751332013406</c:v>
                </c:pt>
                <c:pt idx="4">
                  <c:v>176.7895542911819</c:v>
                </c:pt>
                <c:pt idx="5">
                  <c:v>191.50767721915824</c:v>
                </c:pt>
                <c:pt idx="6">
                  <c:v>190.21546893163918</c:v>
                </c:pt>
                <c:pt idx="7">
                  <c:v>194.23323349059012</c:v>
                </c:pt>
                <c:pt idx="8">
                  <c:v>215.04451375883468</c:v>
                </c:pt>
                <c:pt idx="9">
                  <c:v>167.84373856091963</c:v>
                </c:pt>
                <c:pt idx="10">
                  <c:v>146.09062602841587</c:v>
                </c:pt>
                <c:pt idx="11">
                  <c:v>141.87642201972687</c:v>
                </c:pt>
                <c:pt idx="12">
                  <c:v>136.37324073114814</c:v>
                </c:pt>
                <c:pt idx="13">
                  <c:v>115.30887077008073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65778</c:v>
                </c:pt>
                <c:pt idx="1">
                  <c:v>66619</c:v>
                </c:pt>
                <c:pt idx="2">
                  <c:v>67123</c:v>
                </c:pt>
                <c:pt idx="3">
                  <c:v>68015</c:v>
                </c:pt>
                <c:pt idx="4">
                  <c:v>69068</c:v>
                </c:pt>
                <c:pt idx="5">
                  <c:v>70080</c:v>
                </c:pt>
                <c:pt idx="6">
                  <c:v>70863</c:v>
                </c:pt>
                <c:pt idx="7">
                  <c:v>71446</c:v>
                </c:pt>
                <c:pt idx="8">
                  <c:v>72016</c:v>
                </c:pt>
                <c:pt idx="9">
                  <c:v>72364</c:v>
                </c:pt>
                <c:pt idx="10">
                  <c:v>72511</c:v>
                </c:pt>
                <c:pt idx="11">
                  <c:v>72691</c:v>
                </c:pt>
                <c:pt idx="12">
                  <c:v>73048</c:v>
                </c:pt>
                <c:pt idx="13">
                  <c:v>73156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25979</c:v>
                </c:pt>
                <c:pt idx="1">
                  <c:v>25377</c:v>
                </c:pt>
                <c:pt idx="2">
                  <c:v>24855</c:v>
                </c:pt>
                <c:pt idx="3">
                  <c:v>24454</c:v>
                </c:pt>
                <c:pt idx="4">
                  <c:v>24035</c:v>
                </c:pt>
                <c:pt idx="5">
                  <c:v>23520</c:v>
                </c:pt>
                <c:pt idx="6">
                  <c:v>23119</c:v>
                </c:pt>
                <c:pt idx="7">
                  <c:v>22749</c:v>
                </c:pt>
                <c:pt idx="8">
                  <c:v>22633</c:v>
                </c:pt>
                <c:pt idx="9">
                  <c:v>22334</c:v>
                </c:pt>
                <c:pt idx="10">
                  <c:v>22123</c:v>
                </c:pt>
                <c:pt idx="11">
                  <c:v>21778</c:v>
                </c:pt>
                <c:pt idx="12">
                  <c:v>22033</c:v>
                </c:pt>
                <c:pt idx="13">
                  <c:v>22150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48075</c:v>
                </c:pt>
                <c:pt idx="1">
                  <c:v>48431</c:v>
                </c:pt>
                <c:pt idx="2">
                  <c:v>48752</c:v>
                </c:pt>
                <c:pt idx="3">
                  <c:v>49113</c:v>
                </c:pt>
                <c:pt idx="4">
                  <c:v>49817</c:v>
                </c:pt>
                <c:pt idx="5">
                  <c:v>50046</c:v>
                </c:pt>
                <c:pt idx="6">
                  <c:v>50040</c:v>
                </c:pt>
                <c:pt idx="7">
                  <c:v>50127</c:v>
                </c:pt>
                <c:pt idx="8">
                  <c:v>50281</c:v>
                </c:pt>
                <c:pt idx="9">
                  <c:v>50534</c:v>
                </c:pt>
                <c:pt idx="10">
                  <c:v>50646</c:v>
                </c:pt>
                <c:pt idx="11">
                  <c:v>50876</c:v>
                </c:pt>
                <c:pt idx="12">
                  <c:v>51038</c:v>
                </c:pt>
                <c:pt idx="13">
                  <c:v>50959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417</c:v>
                </c:pt>
                <c:pt idx="1">
                  <c:v>1115</c:v>
                </c:pt>
                <c:pt idx="2">
                  <c:v>1115</c:v>
                </c:pt>
                <c:pt idx="3">
                  <c:v>1115</c:v>
                </c:pt>
                <c:pt idx="4">
                  <c:v>1115</c:v>
                </c:pt>
                <c:pt idx="5">
                  <c:v>1115</c:v>
                </c:pt>
                <c:pt idx="6">
                  <c:v>675</c:v>
                </c:pt>
                <c:pt idx="7">
                  <c:v>675</c:v>
                </c:pt>
                <c:pt idx="8">
                  <c:v>675</c:v>
                </c:pt>
                <c:pt idx="9">
                  <c:v>675</c:v>
                </c:pt>
                <c:pt idx="10">
                  <c:v>675</c:v>
                </c:pt>
                <c:pt idx="11">
                  <c:v>675</c:v>
                </c:pt>
                <c:pt idx="12">
                  <c:v>751</c:v>
                </c:pt>
                <c:pt idx="13">
                  <c:v>751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4705</c:v>
                </c:pt>
                <c:pt idx="1">
                  <c:v>4668</c:v>
                </c:pt>
                <c:pt idx="2">
                  <c:v>4668</c:v>
                </c:pt>
                <c:pt idx="3">
                  <c:v>4668</c:v>
                </c:pt>
                <c:pt idx="4">
                  <c:v>4668</c:v>
                </c:pt>
                <c:pt idx="5">
                  <c:v>4668</c:v>
                </c:pt>
                <c:pt idx="6">
                  <c:v>4138</c:v>
                </c:pt>
                <c:pt idx="7">
                  <c:v>4138</c:v>
                </c:pt>
                <c:pt idx="8">
                  <c:v>4138</c:v>
                </c:pt>
                <c:pt idx="9">
                  <c:v>4138</c:v>
                </c:pt>
                <c:pt idx="10">
                  <c:v>4138</c:v>
                </c:pt>
                <c:pt idx="11">
                  <c:v>4138</c:v>
                </c:pt>
                <c:pt idx="12">
                  <c:v>4221</c:v>
                </c:pt>
                <c:pt idx="13">
                  <c:v>4221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1091.5106000000001</c:v>
                </c:pt>
                <c:pt idx="1">
                  <c:v>1036.2564</c:v>
                </c:pt>
                <c:pt idx="2">
                  <c:v>1031.0279</c:v>
                </c:pt>
                <c:pt idx="3">
                  <c:v>1073.2183</c:v>
                </c:pt>
                <c:pt idx="4">
                  <c:v>1198.2919999999999</c:v>
                </c:pt>
                <c:pt idx="5">
                  <c:v>1292.3986</c:v>
                </c:pt>
                <c:pt idx="6">
                  <c:v>1373.9217000000001</c:v>
                </c:pt>
                <c:pt idx="7">
                  <c:v>1624.6844000000001</c:v>
                </c:pt>
                <c:pt idx="8">
                  <c:v>1544.8242</c:v>
                </c:pt>
                <c:pt idx="9">
                  <c:v>1427.7582</c:v>
                </c:pt>
                <c:pt idx="10">
                  <c:v>1605.6421</c:v>
                </c:pt>
                <c:pt idx="11">
                  <c:v>1572.7037</c:v>
                </c:pt>
                <c:pt idx="12">
                  <c:v>1581.9371000000001</c:v>
                </c:pt>
                <c:pt idx="13">
                  <c:v>1706.0590999999999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10.27</c:v>
                </c:pt>
                <c:pt idx="1">
                  <c:v>11.737</c:v>
                </c:pt>
                <c:pt idx="2">
                  <c:v>0</c:v>
                </c:pt>
                <c:pt idx="3">
                  <c:v>0</c:v>
                </c:pt>
                <c:pt idx="4">
                  <c:v>0</c:v>
                </c:pt>
                <c:pt idx="5">
                  <c:v>0</c:v>
                </c:pt>
                <c:pt idx="6">
                  <c:v>23.155999999999999</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46.817999999999998</c:v>
                </c:pt>
                <c:pt idx="1">
                  <c:v>55.372999999999998</c:v>
                </c:pt>
                <c:pt idx="2">
                  <c:v>58.534999999999997</c:v>
                </c:pt>
                <c:pt idx="3">
                  <c:v>70.116</c:v>
                </c:pt>
                <c:pt idx="4">
                  <c:v>68.013000000000005</c:v>
                </c:pt>
                <c:pt idx="5">
                  <c:v>62.756999999999998</c:v>
                </c:pt>
                <c:pt idx="6">
                  <c:v>58.713000000000001</c:v>
                </c:pt>
                <c:pt idx="7">
                  <c:v>59.061</c:v>
                </c:pt>
                <c:pt idx="8">
                  <c:v>52.988999999999997</c:v>
                </c:pt>
                <c:pt idx="9">
                  <c:v>45.643000000000001</c:v>
                </c:pt>
                <c:pt idx="10">
                  <c:v>43.753999999999998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19.413</c:v>
                </c:pt>
                <c:pt idx="1">
                  <c:v>19.762</c:v>
                </c:pt>
                <c:pt idx="2">
                  <c:v>6.3439999999999994</c:v>
                </c:pt>
                <c:pt idx="3">
                  <c:v>3.5739999999999998</c:v>
                </c:pt>
                <c:pt idx="4">
                  <c:v>4.2839999999999998</c:v>
                </c:pt>
                <c:pt idx="5">
                  <c:v>3.948</c:v>
                </c:pt>
                <c:pt idx="6">
                  <c:v>26.231999999999999</c:v>
                </c:pt>
                <c:pt idx="7">
                  <c:v>5.7959999999999994</c:v>
                </c:pt>
                <c:pt idx="8">
                  <c:v>2.8740000000000001</c:v>
                </c:pt>
                <c:pt idx="9">
                  <c:v>5.8130000000000006</c:v>
                </c:pt>
                <c:pt idx="10">
                  <c:v>2.3210000000000002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3.24</c:v>
                </c:pt>
                <c:pt idx="1">
                  <c:v>4.6660000000000004</c:v>
                </c:pt>
                <c:pt idx="2">
                  <c:v>3.5910000000000002</c:v>
                </c:pt>
                <c:pt idx="3">
                  <c:v>9.0630000000000006</c:v>
                </c:pt>
                <c:pt idx="4">
                  <c:v>6.9560000000000004</c:v>
                </c:pt>
                <c:pt idx="5">
                  <c:v>6.569</c:v>
                </c:pt>
                <c:pt idx="6">
                  <c:v>5.7210000000000001</c:v>
                </c:pt>
                <c:pt idx="7">
                  <c:v>5.19</c:v>
                </c:pt>
                <c:pt idx="8">
                  <c:v>4.907</c:v>
                </c:pt>
                <c:pt idx="9">
                  <c:v>0</c:v>
                </c:pt>
                <c:pt idx="10">
                  <c:v>3.569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34.435000000000002</c:v>
                </c:pt>
                <c:pt idx="1">
                  <c:v>42.682000000000002</c:v>
                </c:pt>
                <c:pt idx="2">
                  <c:v>48.6</c:v>
                </c:pt>
                <c:pt idx="3">
                  <c:v>57.478999999999999</c:v>
                </c:pt>
                <c:pt idx="4">
                  <c:v>56.773000000000003</c:v>
                </c:pt>
                <c:pt idx="5">
                  <c:v>52.24</c:v>
                </c:pt>
                <c:pt idx="6">
                  <c:v>49.915999999999997</c:v>
                </c:pt>
                <c:pt idx="7">
                  <c:v>48.075000000000003</c:v>
                </c:pt>
                <c:pt idx="8">
                  <c:v>45.207999999999998</c:v>
                </c:pt>
                <c:pt idx="9">
                  <c:v>39.83</c:v>
                </c:pt>
                <c:pt idx="10">
                  <c:v>37.863999999999997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184.70644389340362</c:v>
                </c:pt>
                <c:pt idx="1">
                  <c:v>220.30825890765837</c:v>
                </c:pt>
                <c:pt idx="2">
                  <c:v>255.71687145880895</c:v>
                </c:pt>
                <c:pt idx="3">
                  <c:v>274.86621292541224</c:v>
                </c:pt>
                <c:pt idx="4">
                  <c:v>230.06982988047375</c:v>
                </c:pt>
                <c:pt idx="5">
                  <c:v>181.09986834743003</c:v>
                </c:pt>
                <c:pt idx="6">
                  <c:v>148.58493418464482</c:v>
                </c:pt>
                <c:pt idx="7">
                  <c:v>137.82066593789568</c:v>
                </c:pt>
                <c:pt idx="8">
                  <c:v>114.44679382470321</c:v>
                </c:pt>
                <c:pt idx="9">
                  <c:v>145.47809162077252</c:v>
                </c:pt>
                <c:pt idx="10">
                  <c:v>126.07218989877006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155.01535620799754</c:v>
                </c:pt>
                <c:pt idx="1">
                  <c:v>166.08751332013406</c:v>
                </c:pt>
                <c:pt idx="2">
                  <c:v>176.7895542911819</c:v>
                </c:pt>
                <c:pt idx="3">
                  <c:v>191.50767721915824</c:v>
                </c:pt>
                <c:pt idx="4">
                  <c:v>190.21546893163918</c:v>
                </c:pt>
                <c:pt idx="5">
                  <c:v>194.23323349059012</c:v>
                </c:pt>
                <c:pt idx="6">
                  <c:v>215.04451375883468</c:v>
                </c:pt>
                <c:pt idx="7">
                  <c:v>167.84373856091963</c:v>
                </c:pt>
                <c:pt idx="8">
                  <c:v>146.09062602841587</c:v>
                </c:pt>
                <c:pt idx="9">
                  <c:v>141.87642201972687</c:v>
                </c:pt>
                <c:pt idx="10">
                  <c:v>136.37324073114814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0.24304043755154289</c:v>
                </c:pt>
                <c:pt idx="1">
                  <c:v>0.28507862543968987</c:v>
                </c:pt>
                <c:pt idx="2">
                  <c:v>0.29521540573623833</c:v>
                </c:pt>
                <c:pt idx="3">
                  <c:v>0.34746387699042702</c:v>
                </c:pt>
                <c:pt idx="4">
                  <c:v>0.33503584307805867</c:v>
                </c:pt>
                <c:pt idx="5">
                  <c:v>0.30277516850816921</c:v>
                </c:pt>
                <c:pt idx="6">
                  <c:v>0.25872317794814825</c:v>
                </c:pt>
                <c:pt idx="7">
                  <c:v>0.31734874626060139</c:v>
                </c:pt>
                <c:pt idx="8">
                  <c:v>0.34304049042990753</c:v>
                </c:pt>
                <c:pt idx="9">
                  <c:v>0.28073727426296335</c:v>
                </c:pt>
                <c:pt idx="10">
                  <c:v>0.30382060129877481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0.10510190976988049</c:v>
                </c:pt>
                <c:pt idx="1">
                  <c:v>8.9701584942774165E-2</c:v>
                </c:pt>
                <c:pt idx="2">
                  <c:v>2.4808687685755202E-2</c:v>
                </c:pt>
                <c:pt idx="3">
                  <c:v>1.3002689424654173E-2</c:v>
                </c:pt>
                <c:pt idx="4">
                  <c:v>1.8620433640628285E-2</c:v>
                </c:pt>
                <c:pt idx="5">
                  <c:v>2.1800126284056604E-2</c:v>
                </c:pt>
                <c:pt idx="6">
                  <c:v>0.17654548991758337</c:v>
                </c:pt>
                <c:pt idx="7">
                  <c:v>4.2054650952069658E-2</c:v>
                </c:pt>
                <c:pt idx="8">
                  <c:v>2.5112105843716967E-2</c:v>
                </c:pt>
                <c:pt idx="9">
                  <c:v>3.995790661835967E-2</c:v>
                </c:pt>
                <c:pt idx="10">
                  <c:v>1.8410087124397952E-2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37.863999999999997</c:v>
                </c:pt>
                <c:pt idx="2">
                  <c:v>0</c:v>
                </c:pt>
                <c:pt idx="3">
                  <c:v>3.569</c:v>
                </c:pt>
                <c:pt idx="4">
                  <c:v>2.3210000000000002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41.433</c:v>
                </c:pt>
                <c:pt idx="4" formatCode="#,##0">
                  <c:v>2.3210000000000002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9：食料品製造業(N=7)</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19：ゴム製品製造業(N=1)</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P：医療，福祉(N=1)</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35.284999999999997</c:v>
                </c:pt>
                <c:pt idx="6">
                  <c:v>0</c:v>
                </c:pt>
                <c:pt idx="7">
                  <c:v>0</c:v>
                </c:pt>
                <c:pt idx="8">
                  <c:v>0</c:v>
                </c:pt>
                <c:pt idx="9">
                  <c:v>0</c:v>
                </c:pt>
                <c:pt idx="10">
                  <c:v>0</c:v>
                </c:pt>
                <c:pt idx="11">
                  <c:v>2.5790000000000002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2.3210000000000002</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101.47664056006533</c:v>
                </c:pt>
                <c:pt idx="2">
                  <c:v>11.926868256304429</c:v>
                </c:pt>
                <c:pt idx="3">
                  <c:v>29.843796123827754</c:v>
                </c:pt>
                <c:pt idx="4">
                  <c:v>162.09788549870697</c:v>
                </c:pt>
                <c:pt idx="5">
                  <c:v>166.49723250621167</c:v>
                </c:pt>
                <c:pt idx="7">
                  <c:v>271.45822993340971</c:v>
                </c:pt>
                <c:pt idx="8">
                  <c:v>7.9147913651302675</c:v>
                </c:pt>
                <c:pt idx="9">
                  <c:v>29.083823615050527</c:v>
                </c:pt>
                <c:pt idx="10">
                  <c:v>14.94523532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143.24730494019752</c:v>
                </c:pt>
                <c:pt idx="4" formatCode="#,##0">
                  <c:v>162.09788549870697</c:v>
                </c:pt>
                <c:pt idx="5" formatCode="#,##0">
                  <c:v>166.49723250621167</c:v>
                </c:pt>
                <c:pt idx="6" formatCode="#,##0">
                  <c:v>308.45684491359049</c:v>
                </c:pt>
                <c:pt idx="10" formatCode="#,##0">
                  <c:v>14.94523532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43.753999999999998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43.753999999999998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唐津市</c:v>
                </c:pt>
              </c:strCache>
            </c:strRef>
          </c:tx>
          <c:spPr>
            <a:solidFill>
              <a:srgbClr val="FF0066"/>
            </a:solidFill>
            <a:ln>
              <a:noFill/>
            </a:ln>
          </c:spPr>
          <c:invertIfNegative val="0"/>
          <c:cat>
            <c:strRef>
              <c:f>③特定事業所の現状把握!$BD$21:$BD$38</c:f>
              <c:strCache>
                <c:ptCount val="18"/>
                <c:pt idx="0">
                  <c:v>9：食料品製造業(N=7)</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19：ゴム製品製造業(N=1)</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5.0407142857142855</c:v>
                </c:pt>
                <c:pt idx="1">
                  <c:v>0</c:v>
                </c:pt>
                <c:pt idx="2">
                  <c:v>0</c:v>
                </c:pt>
                <c:pt idx="3">
                  <c:v>0</c:v>
                </c:pt>
                <c:pt idx="4">
                  <c:v>0</c:v>
                </c:pt>
                <c:pt idx="5">
                  <c:v>0</c:v>
                </c:pt>
                <c:pt idx="6">
                  <c:v>2.5790000000000002</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9：食料品製造業(N=7)</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19：ゴム製品製造業(N=1)</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唐津市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2.3210000000000002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唐津市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唐津市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193,308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23099.32399999991</c:v>
                </c:pt>
                <c:pt idx="1">
                  <c:v>106268.33999999991</c:v>
                </c:pt>
                <c:pt idx="2">
                  <c:v>62940.9</c:v>
                </c:pt>
                <c:pt idx="3">
                  <c:v>999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310,278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27721.960718879895</c:v>
                </c:pt>
                <c:pt idx="1">
                  <c:v>140567.50941839986</c:v>
                </c:pt>
                <c:pt idx="2">
                  <c:v>136737.84643200002</c:v>
                </c:pt>
                <c:pt idx="3">
                  <c:v>5250.7439999999997</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197</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唐津市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91.083232547999998</c:v>
                </c:pt>
                <c:pt idx="1">
                  <c:v>31.984080552000002</c:v>
                </c:pt>
                <c:pt idx="2">
                  <c:v>1.200494736</c:v>
                </c:pt>
                <c:pt idx="3">
                  <c:v>0</c:v>
                </c:pt>
                <c:pt idx="4">
                  <c:v>11.61444588</c:v>
                </c:pt>
                <c:pt idx="5">
                  <c:v>60.99510918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2,489,251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唐津市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2037403</c:v>
                </c:pt>
                <c:pt idx="1">
                  <c:v>385200</c:v>
                </c:pt>
                <c:pt idx="2">
                  <c:v>66648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999</c:v>
                </c:pt>
                <c:pt idx="6">
                  <c:v>999</c:v>
                </c:pt>
                <c:pt idx="7">
                  <c:v>999</c:v>
                </c:pt>
                <c:pt idx="8">
                  <c:v>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33650</c:v>
                </c:pt>
                <c:pt idx="1">
                  <c:v>33650</c:v>
                </c:pt>
                <c:pt idx="2">
                  <c:v>33650</c:v>
                </c:pt>
                <c:pt idx="3">
                  <c:v>37688.6</c:v>
                </c:pt>
                <c:pt idx="4">
                  <c:v>35741</c:v>
                </c:pt>
                <c:pt idx="5">
                  <c:v>35740.9</c:v>
                </c:pt>
                <c:pt idx="6">
                  <c:v>35740.9</c:v>
                </c:pt>
                <c:pt idx="7">
                  <c:v>62940.9</c:v>
                </c:pt>
                <c:pt idx="8">
                  <c:v>62940.9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34802.639999999999</c:v>
                </c:pt>
                <c:pt idx="1">
                  <c:v>51948.24</c:v>
                </c:pt>
                <c:pt idx="2">
                  <c:v>67285.239999999991</c:v>
                </c:pt>
                <c:pt idx="3">
                  <c:v>77802.640000000014</c:v>
                </c:pt>
                <c:pt idx="4">
                  <c:v>98767.54</c:v>
                </c:pt>
                <c:pt idx="5">
                  <c:v>100787.84</c:v>
                </c:pt>
                <c:pt idx="6">
                  <c:v>102706.6399999999</c:v>
                </c:pt>
                <c:pt idx="7">
                  <c:v>105426.83999999989</c:v>
                </c:pt>
                <c:pt idx="8">
                  <c:v>106268.33999999991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14236.544000000002</c:v>
                </c:pt>
                <c:pt idx="1">
                  <c:v>15770.914000000001</c:v>
                </c:pt>
                <c:pt idx="2">
                  <c:v>17091.083999999999</c:v>
                </c:pt>
                <c:pt idx="3">
                  <c:v>18183.574000000001</c:v>
                </c:pt>
                <c:pt idx="4">
                  <c:v>19175.263999999988</c:v>
                </c:pt>
                <c:pt idx="5">
                  <c:v>20154.753999999961</c:v>
                </c:pt>
                <c:pt idx="6">
                  <c:v>21051.243999999941</c:v>
                </c:pt>
                <c:pt idx="7">
                  <c:v>22007.333999999919</c:v>
                </c:pt>
                <c:pt idx="8">
                  <c:v>23099.32399999991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0.17466328972833359</c:v>
                </c:pt>
                <c:pt idx="1">
                  <c:v>0.21096219363533067</c:v>
                </c:pt>
                <c:pt idx="2">
                  <c:v>0.22255511301600633</c:v>
                </c:pt>
                <c:pt idx="3">
                  <c:v>0.2695336487551912</c:v>
                </c:pt>
                <c:pt idx="4">
                  <c:v>0.33248805523163955</c:v>
                </c:pt>
                <c:pt idx="5">
                  <c:v>0.32865055826823253</c:v>
                </c:pt>
                <c:pt idx="6">
                  <c:v>0.36212565714787737</c:v>
                </c:pt>
                <c:pt idx="7">
                  <c:v>0.47432719223041592</c:v>
                </c:pt>
                <c:pt idx="8">
                  <c:v>0.47806139084152255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143.06579089288851</c:v>
                </c:pt>
                <c:pt idx="2">
                  <c:v>9.7115764364976727</c:v>
                </c:pt>
                <c:pt idx="3">
                  <c:v>38.730309889772066</c:v>
                </c:pt>
                <c:pt idx="4">
                  <c:v>274.86621292541224</c:v>
                </c:pt>
                <c:pt idx="5">
                  <c:v>263.43980860572481</c:v>
                </c:pt>
                <c:pt idx="7">
                  <c:v>245.75455097765524</c:v>
                </c:pt>
                <c:pt idx="8">
                  <c:v>9.9588392003133297</c:v>
                </c:pt>
                <c:pt idx="9">
                  <c:v>25.648323481463695</c:v>
                </c:pt>
                <c:pt idx="10">
                  <c:v>12.73876265298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191.50767721915824</c:v>
                </c:pt>
                <c:pt idx="4" formatCode="#,##0">
                  <c:v>274.86621292541224</c:v>
                </c:pt>
                <c:pt idx="5" formatCode="#,##0">
                  <c:v>263.43980860572481</c:v>
                </c:pt>
                <c:pt idx="6" formatCode="#,##0">
                  <c:v>281.36171365943227</c:v>
                </c:pt>
                <c:pt idx="10" formatCode="#,##0">
                  <c:v>12.73876265298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3141</c:v>
                </c:pt>
                <c:pt idx="1">
                  <c:v>3397</c:v>
                </c:pt>
                <c:pt idx="2">
                  <c:v>3612</c:v>
                </c:pt>
                <c:pt idx="3">
                  <c:v>3795</c:v>
                </c:pt>
                <c:pt idx="4">
                  <c:v>3969</c:v>
                </c:pt>
                <c:pt idx="5">
                  <c:v>4126</c:v>
                </c:pt>
                <c:pt idx="6">
                  <c:v>4271</c:v>
                </c:pt>
                <c:pt idx="7">
                  <c:v>4424</c:v>
                </c:pt>
                <c:pt idx="8">
                  <c:v>4596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649033.92433156562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310278.06056927977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3451883.5509999995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2530089.7929999996</c:v>
                </c:pt>
                <c:pt idx="1">
                  <c:v>888446.68200000003</c:v>
                </c:pt>
                <c:pt idx="2">
                  <c:v>33347.076000000001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168289.47013727974</c:v>
                </c:pt>
                <c:pt idx="1">
                  <c:v>136737.84643200002</c:v>
                </c:pt>
                <c:pt idx="2">
                  <c:v>5250.7439999999997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排出量比較シート!$DN$21:$DN$50</c:f>
              <c:numCache>
                <c:formatCode>0.0%;;</c:formatCode>
                <c:ptCount val="30"/>
                <c:pt idx="0">
                  <c:v>0.73</c:v>
                </c:pt>
                <c:pt idx="1">
                  <c:v>0.87</c:v>
                </c:pt>
                <c:pt idx="2">
                  <c:v>0.46</c:v>
                </c:pt>
                <c:pt idx="3">
                  <c:v>0.49</c:v>
                </c:pt>
                <c:pt idx="4">
                  <c:v>0.82</c:v>
                </c:pt>
                <c:pt idx="5">
                  <c:v>0.59</c:v>
                </c:pt>
                <c:pt idx="6">
                  <c:v>0.91</c:v>
                </c:pt>
                <c:pt idx="7">
                  <c:v>0.15</c:v>
                </c:pt>
                <c:pt idx="8">
                  <c:v>0.9</c:v>
                </c:pt>
                <c:pt idx="9">
                  <c:v>0.95</c:v>
                </c:pt>
                <c:pt idx="10">
                  <c:v>0.97</c:v>
                </c:pt>
                <c:pt idx="11">
                  <c:v>0.52</c:v>
                </c:pt>
                <c:pt idx="12">
                  <c:v>0.86</c:v>
                </c:pt>
                <c:pt idx="13">
                  <c:v>0.92</c:v>
                </c:pt>
                <c:pt idx="14">
                  <c:v>0.77</c:v>
                </c:pt>
                <c:pt idx="15">
                  <c:v>0</c:v>
                </c:pt>
                <c:pt idx="16">
                  <c:v>0.99</c:v>
                </c:pt>
                <c:pt idx="17">
                  <c:v>0.82</c:v>
                </c:pt>
                <c:pt idx="18">
                  <c:v>0.96</c:v>
                </c:pt>
                <c:pt idx="19">
                  <c:v>0</c:v>
                </c:pt>
                <c:pt idx="20">
                  <c:v>0.03</c:v>
                </c:pt>
                <c:pt idx="21">
                  <c:v>0.99</c:v>
                </c:pt>
                <c:pt idx="22">
                  <c:v>0.86</c:v>
                </c:pt>
                <c:pt idx="23">
                  <c:v>0.87</c:v>
                </c:pt>
                <c:pt idx="24">
                  <c:v>0.62</c:v>
                </c:pt>
                <c:pt idx="25">
                  <c:v>0.63</c:v>
                </c:pt>
                <c:pt idx="26">
                  <c:v>0.01</c:v>
                </c:pt>
                <c:pt idx="27">
                  <c:v>0.96</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排出量比較シート!$DP$21:$DP$50</c:f>
              <c:numCache>
                <c:formatCode>0.0%;;</c:formatCode>
                <c:ptCount val="30"/>
                <c:pt idx="0">
                  <c:v>0</c:v>
                </c:pt>
                <c:pt idx="1">
                  <c:v>0.08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排出量比較シート!$DQ$21:$DQ$50</c:f>
              <c:numCache>
                <c:formatCode>0.0%;;</c:formatCode>
                <c:ptCount val="30"/>
                <c:pt idx="0">
                  <c:v>0.27</c:v>
                </c:pt>
                <c:pt idx="1">
                  <c:v>0.05</c:v>
                </c:pt>
                <c:pt idx="2">
                  <c:v>0.54</c:v>
                </c:pt>
                <c:pt idx="3">
                  <c:v>0.51</c:v>
                </c:pt>
                <c:pt idx="4">
                  <c:v>0.18</c:v>
                </c:pt>
                <c:pt idx="5">
                  <c:v>0.27</c:v>
                </c:pt>
                <c:pt idx="6">
                  <c:v>0.09</c:v>
                </c:pt>
                <c:pt idx="7">
                  <c:v>0.6</c:v>
                </c:pt>
                <c:pt idx="8">
                  <c:v>0</c:v>
                </c:pt>
                <c:pt idx="9">
                  <c:v>0.03</c:v>
                </c:pt>
                <c:pt idx="10">
                  <c:v>0.03</c:v>
                </c:pt>
                <c:pt idx="11">
                  <c:v>0.48</c:v>
                </c:pt>
                <c:pt idx="12">
                  <c:v>0.14000000000000001</c:v>
                </c:pt>
                <c:pt idx="13">
                  <c:v>0.08</c:v>
                </c:pt>
                <c:pt idx="14">
                  <c:v>0.03</c:v>
                </c:pt>
                <c:pt idx="15">
                  <c:v>1</c:v>
                </c:pt>
                <c:pt idx="16">
                  <c:v>0</c:v>
                </c:pt>
                <c:pt idx="17">
                  <c:v>0.18</c:v>
                </c:pt>
                <c:pt idx="18">
                  <c:v>0.04</c:v>
                </c:pt>
                <c:pt idx="19">
                  <c:v>1</c:v>
                </c:pt>
                <c:pt idx="20">
                  <c:v>0.97</c:v>
                </c:pt>
                <c:pt idx="21">
                  <c:v>0.01</c:v>
                </c:pt>
                <c:pt idx="22">
                  <c:v>0.14000000000000001</c:v>
                </c:pt>
                <c:pt idx="23">
                  <c:v>0.13</c:v>
                </c:pt>
                <c:pt idx="24">
                  <c:v>0.38</c:v>
                </c:pt>
                <c:pt idx="25">
                  <c:v>0.37</c:v>
                </c:pt>
                <c:pt idx="26">
                  <c:v>0.98</c:v>
                </c:pt>
                <c:pt idx="27">
                  <c:v>0.04</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排出量比較シート!$DR$21:$DR$50</c:f>
              <c:numCache>
                <c:formatCode>0.0%;;</c:formatCode>
                <c:ptCount val="30"/>
                <c:pt idx="0">
                  <c:v>0</c:v>
                </c:pt>
                <c:pt idx="1">
                  <c:v>0</c:v>
                </c:pt>
                <c:pt idx="2">
                  <c:v>0</c:v>
                </c:pt>
                <c:pt idx="3">
                  <c:v>0</c:v>
                </c:pt>
                <c:pt idx="4">
                  <c:v>0</c:v>
                </c:pt>
                <c:pt idx="5">
                  <c:v>0.13</c:v>
                </c:pt>
                <c:pt idx="6">
                  <c:v>0</c:v>
                </c:pt>
                <c:pt idx="7">
                  <c:v>0.25</c:v>
                </c:pt>
                <c:pt idx="8">
                  <c:v>0.1</c:v>
                </c:pt>
                <c:pt idx="9">
                  <c:v>0</c:v>
                </c:pt>
                <c:pt idx="10">
                  <c:v>0</c:v>
                </c:pt>
                <c:pt idx="11">
                  <c:v>0</c:v>
                </c:pt>
                <c:pt idx="12">
                  <c:v>0</c:v>
                </c:pt>
                <c:pt idx="13">
                  <c:v>0</c:v>
                </c:pt>
                <c:pt idx="14">
                  <c:v>0.2</c:v>
                </c:pt>
                <c:pt idx="15">
                  <c:v>0</c:v>
                </c:pt>
                <c:pt idx="16">
                  <c:v>0.01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排出量比較シート!$DF$21:$DF$50</c:f>
              <c:numCache>
                <c:formatCode>#,##0;;</c:formatCode>
                <c:ptCount val="30"/>
                <c:pt idx="0">
                  <c:v>4</c:v>
                </c:pt>
                <c:pt idx="1">
                  <c:v>8</c:v>
                </c:pt>
                <c:pt idx="2">
                  <c:v>1</c:v>
                </c:pt>
                <c:pt idx="3">
                  <c:v>3</c:v>
                </c:pt>
                <c:pt idx="4">
                  <c:v>10</c:v>
                </c:pt>
                <c:pt idx="5">
                  <c:v>7</c:v>
                </c:pt>
                <c:pt idx="6">
                  <c:v>32</c:v>
                </c:pt>
                <c:pt idx="7">
                  <c:v>3</c:v>
                </c:pt>
                <c:pt idx="8">
                  <c:v>24</c:v>
                </c:pt>
                <c:pt idx="9">
                  <c:v>26</c:v>
                </c:pt>
                <c:pt idx="10">
                  <c:v>14</c:v>
                </c:pt>
                <c:pt idx="11">
                  <c:v>9</c:v>
                </c:pt>
                <c:pt idx="12">
                  <c:v>12</c:v>
                </c:pt>
                <c:pt idx="13">
                  <c:v>3</c:v>
                </c:pt>
                <c:pt idx="14">
                  <c:v>25</c:v>
                </c:pt>
                <c:pt idx="15">
                  <c:v>0</c:v>
                </c:pt>
                <c:pt idx="16">
                  <c:v>27</c:v>
                </c:pt>
                <c:pt idx="17">
                  <c:v>4</c:v>
                </c:pt>
                <c:pt idx="18">
                  <c:v>24</c:v>
                </c:pt>
                <c:pt idx="19">
                  <c:v>0</c:v>
                </c:pt>
                <c:pt idx="20">
                  <c:v>1</c:v>
                </c:pt>
                <c:pt idx="21">
                  <c:v>26</c:v>
                </c:pt>
                <c:pt idx="22">
                  <c:v>17</c:v>
                </c:pt>
                <c:pt idx="23">
                  <c:v>15</c:v>
                </c:pt>
                <c:pt idx="24">
                  <c:v>9</c:v>
                </c:pt>
                <c:pt idx="25">
                  <c:v>10</c:v>
                </c:pt>
                <c:pt idx="26">
                  <c:v>1</c:v>
                </c:pt>
                <c:pt idx="27">
                  <c:v>17</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排出量比較シート!$DI$21:$DI$50</c:f>
              <c:numCache>
                <c:formatCode>#,##0;;</c:formatCode>
                <c:ptCount val="30"/>
                <c:pt idx="0">
                  <c:v>2</c:v>
                </c:pt>
                <c:pt idx="1">
                  <c:v>1</c:v>
                </c:pt>
                <c:pt idx="2">
                  <c:v>3</c:v>
                </c:pt>
                <c:pt idx="3">
                  <c:v>3</c:v>
                </c:pt>
                <c:pt idx="4">
                  <c:v>5</c:v>
                </c:pt>
                <c:pt idx="5">
                  <c:v>3</c:v>
                </c:pt>
                <c:pt idx="6">
                  <c:v>2</c:v>
                </c:pt>
                <c:pt idx="7">
                  <c:v>6</c:v>
                </c:pt>
                <c:pt idx="8">
                  <c:v>4</c:v>
                </c:pt>
                <c:pt idx="9">
                  <c:v>8</c:v>
                </c:pt>
                <c:pt idx="10">
                  <c:v>3</c:v>
                </c:pt>
                <c:pt idx="11">
                  <c:v>11</c:v>
                </c:pt>
                <c:pt idx="12">
                  <c:v>5</c:v>
                </c:pt>
                <c:pt idx="13">
                  <c:v>2</c:v>
                </c:pt>
                <c:pt idx="14">
                  <c:v>4</c:v>
                </c:pt>
                <c:pt idx="15">
                  <c:v>5</c:v>
                </c:pt>
                <c:pt idx="16">
                  <c:v>3</c:v>
                </c:pt>
                <c:pt idx="17">
                  <c:v>4</c:v>
                </c:pt>
                <c:pt idx="18">
                  <c:v>2</c:v>
                </c:pt>
                <c:pt idx="19">
                  <c:v>2</c:v>
                </c:pt>
                <c:pt idx="20">
                  <c:v>5</c:v>
                </c:pt>
                <c:pt idx="21">
                  <c:v>1</c:v>
                </c:pt>
                <c:pt idx="22">
                  <c:v>2</c:v>
                </c:pt>
                <c:pt idx="23">
                  <c:v>5</c:v>
                </c:pt>
                <c:pt idx="24">
                  <c:v>3</c:v>
                </c:pt>
                <c:pt idx="25">
                  <c:v>5</c:v>
                </c:pt>
                <c:pt idx="26">
                  <c:v>20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2</c:v>
                </c:pt>
                <c:pt idx="9">
                  <c:v>0</c:v>
                </c:pt>
                <c:pt idx="10">
                  <c:v>0</c:v>
                </c:pt>
                <c:pt idx="11">
                  <c:v>0</c:v>
                </c:pt>
                <c:pt idx="12">
                  <c:v>0</c:v>
                </c:pt>
                <c:pt idx="13">
                  <c:v>0</c:v>
                </c:pt>
                <c:pt idx="14">
                  <c:v>3</c:v>
                </c:pt>
                <c:pt idx="15">
                  <c:v>0</c:v>
                </c:pt>
                <c:pt idx="16">
                  <c:v>1</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排出量比較シート!$DL$21:$DL$50</c:f>
              <c:numCache>
                <c:formatCode>#,##0;;</c:formatCode>
                <c:ptCount val="30"/>
                <c:pt idx="0">
                  <c:v>6</c:v>
                </c:pt>
                <c:pt idx="1">
                  <c:v>10</c:v>
                </c:pt>
                <c:pt idx="2">
                  <c:v>4</c:v>
                </c:pt>
                <c:pt idx="3">
                  <c:v>6</c:v>
                </c:pt>
                <c:pt idx="4">
                  <c:v>15</c:v>
                </c:pt>
                <c:pt idx="5">
                  <c:v>11</c:v>
                </c:pt>
                <c:pt idx="6">
                  <c:v>34</c:v>
                </c:pt>
                <c:pt idx="7">
                  <c:v>10</c:v>
                </c:pt>
                <c:pt idx="8">
                  <c:v>30</c:v>
                </c:pt>
                <c:pt idx="9">
                  <c:v>37</c:v>
                </c:pt>
                <c:pt idx="10">
                  <c:v>17</c:v>
                </c:pt>
                <c:pt idx="11">
                  <c:v>20</c:v>
                </c:pt>
                <c:pt idx="12">
                  <c:v>17</c:v>
                </c:pt>
                <c:pt idx="13">
                  <c:v>5</c:v>
                </c:pt>
                <c:pt idx="14">
                  <c:v>32</c:v>
                </c:pt>
                <c:pt idx="15">
                  <c:v>5</c:v>
                </c:pt>
                <c:pt idx="16">
                  <c:v>31</c:v>
                </c:pt>
                <c:pt idx="17">
                  <c:v>8</c:v>
                </c:pt>
                <c:pt idx="18">
                  <c:v>26</c:v>
                </c:pt>
                <c:pt idx="19">
                  <c:v>2</c:v>
                </c:pt>
                <c:pt idx="20">
                  <c:v>6</c:v>
                </c:pt>
                <c:pt idx="21">
                  <c:v>27</c:v>
                </c:pt>
                <c:pt idx="22">
                  <c:v>19</c:v>
                </c:pt>
                <c:pt idx="23">
                  <c:v>20</c:v>
                </c:pt>
                <c:pt idx="24">
                  <c:v>12</c:v>
                </c:pt>
                <c:pt idx="25">
                  <c:v>15</c:v>
                </c:pt>
                <c:pt idx="26">
                  <c:v>23</c:v>
                </c:pt>
                <c:pt idx="27">
                  <c:v>20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排出量比較シート!$CX$21:$CX$50</c:f>
              <c:numCache>
                <c:formatCode>[=0]#;[&lt;1]0.00;#,##0</c:formatCode>
                <c:ptCount val="30"/>
                <c:pt idx="0">
                  <c:v>15.704000000000001</c:v>
                </c:pt>
                <c:pt idx="1">
                  <c:v>37.863999999999997</c:v>
                </c:pt>
                <c:pt idx="2">
                  <c:v>18.716999999999999</c:v>
                </c:pt>
                <c:pt idx="3">
                  <c:v>40.146999999999998</c:v>
                </c:pt>
                <c:pt idx="4">
                  <c:v>182.11199999999999</c:v>
                </c:pt>
                <c:pt idx="5">
                  <c:v>54.616</c:v>
                </c:pt>
                <c:pt idx="6">
                  <c:v>295.06099999999998</c:v>
                </c:pt>
                <c:pt idx="7">
                  <c:v>17.818999999999999</c:v>
                </c:pt>
                <c:pt idx="8">
                  <c:v>2413.346</c:v>
                </c:pt>
                <c:pt idx="9">
                  <c:v>1135.0060000000001</c:v>
                </c:pt>
                <c:pt idx="10">
                  <c:v>321.82600000000002</c:v>
                </c:pt>
                <c:pt idx="11">
                  <c:v>73.111000000000004</c:v>
                </c:pt>
                <c:pt idx="12">
                  <c:v>341.74799999999999</c:v>
                </c:pt>
                <c:pt idx="13">
                  <c:v>87.081000000000003</c:v>
                </c:pt>
                <c:pt idx="14">
                  <c:v>479.17099999999999</c:v>
                </c:pt>
                <c:pt idx="15">
                  <c:v>0</c:v>
                </c:pt>
                <c:pt idx="16">
                  <c:v>16932.635999999999</c:v>
                </c:pt>
                <c:pt idx="17">
                  <c:v>95.594999999999999</c:v>
                </c:pt>
                <c:pt idx="18">
                  <c:v>306.185</c:v>
                </c:pt>
                <c:pt idx="19">
                  <c:v>0</c:v>
                </c:pt>
                <c:pt idx="20">
                  <c:v>1.7689999999999999</c:v>
                </c:pt>
                <c:pt idx="21">
                  <c:v>508.73500000000001</c:v>
                </c:pt>
                <c:pt idx="22">
                  <c:v>100.568</c:v>
                </c:pt>
                <c:pt idx="23">
                  <c:v>189.86500000000001</c:v>
                </c:pt>
                <c:pt idx="24">
                  <c:v>51.703000000000003</c:v>
                </c:pt>
                <c:pt idx="25">
                  <c:v>91.278999999999996</c:v>
                </c:pt>
                <c:pt idx="26">
                  <c:v>4.53</c:v>
                </c:pt>
                <c:pt idx="27">
                  <c:v>561.22699999999998</c:v>
                </c:pt>
                <c:pt idx="28">
                  <c:v>3.1789999999999998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18.468</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3.032</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排出量比較シート!$CZ$21:$CZ$50</c:f>
              <c:numCache>
                <c:formatCode>[=0]#;[&lt;1]0.00;#,##0</c:formatCode>
                <c:ptCount val="30"/>
                <c:pt idx="0">
                  <c:v>0</c:v>
                </c:pt>
                <c:pt idx="1">
                  <c:v>3.569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排出量比較シート!$DA$21:$DA$50</c:f>
              <c:numCache>
                <c:formatCode>[=0]#;[&lt;1]0.00;#,##0</c:formatCode>
                <c:ptCount val="30"/>
                <c:pt idx="0">
                  <c:v>5.6840000000000002</c:v>
                </c:pt>
                <c:pt idx="1">
                  <c:v>2.3210000000000002</c:v>
                </c:pt>
                <c:pt idx="2">
                  <c:v>22.329000000000001</c:v>
                </c:pt>
                <c:pt idx="3">
                  <c:v>41.621000000000002</c:v>
                </c:pt>
                <c:pt idx="4">
                  <c:v>39.168000000000006</c:v>
                </c:pt>
                <c:pt idx="5">
                  <c:v>25.018999999999998</c:v>
                </c:pt>
                <c:pt idx="6">
                  <c:v>28.714000000000002</c:v>
                </c:pt>
                <c:pt idx="7">
                  <c:v>71.876000000000005</c:v>
                </c:pt>
                <c:pt idx="8">
                  <c:v>10.802</c:v>
                </c:pt>
                <c:pt idx="9">
                  <c:v>39.521999999999998</c:v>
                </c:pt>
                <c:pt idx="10">
                  <c:v>10.491000000000001</c:v>
                </c:pt>
                <c:pt idx="11">
                  <c:v>68.800999999999988</c:v>
                </c:pt>
                <c:pt idx="12">
                  <c:v>55.570999999999998</c:v>
                </c:pt>
                <c:pt idx="13">
                  <c:v>7.218</c:v>
                </c:pt>
                <c:pt idx="14">
                  <c:v>18.081</c:v>
                </c:pt>
                <c:pt idx="15">
                  <c:v>12.497</c:v>
                </c:pt>
                <c:pt idx="16">
                  <c:v>10.826000000000001</c:v>
                </c:pt>
                <c:pt idx="17">
                  <c:v>20.311</c:v>
                </c:pt>
                <c:pt idx="18">
                  <c:v>12.36</c:v>
                </c:pt>
                <c:pt idx="19">
                  <c:v>15.715</c:v>
                </c:pt>
                <c:pt idx="20">
                  <c:v>67.47999999999999</c:v>
                </c:pt>
                <c:pt idx="21">
                  <c:v>3.387</c:v>
                </c:pt>
                <c:pt idx="22">
                  <c:v>16.371000000000002</c:v>
                </c:pt>
                <c:pt idx="23">
                  <c:v>29.361999999999998</c:v>
                </c:pt>
                <c:pt idx="24">
                  <c:v>32.147000000000006</c:v>
                </c:pt>
                <c:pt idx="25">
                  <c:v>53.2</c:v>
                </c:pt>
                <c:pt idx="26">
                  <c:v>326.73500000000001</c:v>
                </c:pt>
                <c:pt idx="27">
                  <c:v>23.020000000000003</c:v>
                </c:pt>
                <c:pt idx="28">
                  <c:v>6.2839999999999998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排出量比較シート!$DB$21:$DB$50</c:f>
              <c:numCache>
                <c:formatCode>[=0]#;[&lt;1]0.00;#,##0</c:formatCode>
                <c:ptCount val="30"/>
                <c:pt idx="0">
                  <c:v>0</c:v>
                </c:pt>
                <c:pt idx="1">
                  <c:v>0</c:v>
                </c:pt>
                <c:pt idx="2">
                  <c:v>0</c:v>
                </c:pt>
                <c:pt idx="3">
                  <c:v>0</c:v>
                </c:pt>
                <c:pt idx="4">
                  <c:v>0</c:v>
                </c:pt>
                <c:pt idx="5">
                  <c:v>12.260999999999999</c:v>
                </c:pt>
                <c:pt idx="6">
                  <c:v>0</c:v>
                </c:pt>
                <c:pt idx="7">
                  <c:v>30.164999999999999</c:v>
                </c:pt>
                <c:pt idx="8">
                  <c:v>267.18799999999999</c:v>
                </c:pt>
                <c:pt idx="9">
                  <c:v>0</c:v>
                </c:pt>
                <c:pt idx="10">
                  <c:v>0</c:v>
                </c:pt>
                <c:pt idx="11">
                  <c:v>0</c:v>
                </c:pt>
                <c:pt idx="12">
                  <c:v>0</c:v>
                </c:pt>
                <c:pt idx="13">
                  <c:v>0</c:v>
                </c:pt>
                <c:pt idx="14">
                  <c:v>126.755</c:v>
                </c:pt>
                <c:pt idx="15">
                  <c:v>0</c:v>
                </c:pt>
                <c:pt idx="16">
                  <c:v>87.266999999999996</c:v>
                </c:pt>
                <c:pt idx="17">
                  <c:v>0</c:v>
                </c:pt>
                <c:pt idx="18">
                  <c:v>0</c:v>
                </c:pt>
                <c:pt idx="19">
                  <c:v>0</c:v>
                </c:pt>
                <c:pt idx="20">
                  <c:v>0</c:v>
                </c:pt>
                <c:pt idx="21">
                  <c:v>0</c:v>
                </c:pt>
                <c:pt idx="22">
                  <c:v>0</c:v>
                </c:pt>
                <c:pt idx="23">
                  <c:v>0</c:v>
                </c:pt>
                <c:pt idx="24">
                  <c:v>0</c:v>
                </c:pt>
                <c:pt idx="25">
                  <c:v>0</c:v>
                </c:pt>
                <c:pt idx="26">
                  <c:v>0.34699999999999998</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排出量比較シート!$DD$21:$DD$50</c:f>
              <c:numCache>
                <c:formatCode>[=0]#;[&lt;1]0.00;#,##0</c:formatCode>
                <c:ptCount val="30"/>
                <c:pt idx="0">
                  <c:v>21.388000000000002</c:v>
                </c:pt>
                <c:pt idx="1">
                  <c:v>43.753999999999998</c:v>
                </c:pt>
                <c:pt idx="2">
                  <c:v>41.045999999999999</c:v>
                </c:pt>
                <c:pt idx="3">
                  <c:v>81.768000000000001</c:v>
                </c:pt>
                <c:pt idx="4">
                  <c:v>221.28</c:v>
                </c:pt>
                <c:pt idx="5">
                  <c:v>91.895999999999987</c:v>
                </c:pt>
                <c:pt idx="6">
                  <c:v>323.77499999999998</c:v>
                </c:pt>
                <c:pt idx="7">
                  <c:v>119.86000000000001</c:v>
                </c:pt>
                <c:pt idx="8">
                  <c:v>2691.3360000000002</c:v>
                </c:pt>
                <c:pt idx="9">
                  <c:v>1192.9960000000001</c:v>
                </c:pt>
                <c:pt idx="10">
                  <c:v>332.31700000000001</c:v>
                </c:pt>
                <c:pt idx="11">
                  <c:v>141.91199999999998</c:v>
                </c:pt>
                <c:pt idx="12">
                  <c:v>397.31899999999996</c:v>
                </c:pt>
                <c:pt idx="13">
                  <c:v>94.299000000000007</c:v>
                </c:pt>
                <c:pt idx="14">
                  <c:v>624.00700000000006</c:v>
                </c:pt>
                <c:pt idx="15">
                  <c:v>12.497</c:v>
                </c:pt>
                <c:pt idx="16">
                  <c:v>17030.728999999999</c:v>
                </c:pt>
                <c:pt idx="17">
                  <c:v>115.90600000000001</c:v>
                </c:pt>
                <c:pt idx="18">
                  <c:v>318.54500000000002</c:v>
                </c:pt>
                <c:pt idx="19">
                  <c:v>15.715</c:v>
                </c:pt>
                <c:pt idx="20">
                  <c:v>69.248999999999995</c:v>
                </c:pt>
                <c:pt idx="21">
                  <c:v>512.12199999999996</c:v>
                </c:pt>
                <c:pt idx="22">
                  <c:v>116.93899999999999</c:v>
                </c:pt>
                <c:pt idx="23">
                  <c:v>219.227</c:v>
                </c:pt>
                <c:pt idx="24">
                  <c:v>83.850000000000009</c:v>
                </c:pt>
                <c:pt idx="25">
                  <c:v>144.47899999999998</c:v>
                </c:pt>
                <c:pt idx="26">
                  <c:v>334.64400000000001</c:v>
                </c:pt>
                <c:pt idx="27">
                  <c:v>584.24699999999996</c:v>
                </c:pt>
                <c:pt idx="28">
                  <c:v>9.4629999999999992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排出量比較シート!$CU$21:$CU$50</c:f>
              <c:numCache>
                <c:formatCode>\(0%\);;</c:formatCode>
                <c:ptCount val="30"/>
                <c:pt idx="0">
                  <c:v>5.8771639464937776E-2</c:v>
                </c:pt>
                <c:pt idx="1">
                  <c:v>1.8410087124397952E-2</c:v>
                </c:pt>
                <c:pt idx="2">
                  <c:v>0.26963672375813791</c:v>
                </c:pt>
                <c:pt idx="3">
                  <c:v>0.50320353698060205</c:v>
                </c:pt>
                <c:pt idx="4">
                  <c:v>0.27434025436979942</c:v>
                </c:pt>
                <c:pt idx="5">
                  <c:v>0.15753831815447938</c:v>
                </c:pt>
                <c:pt idx="6">
                  <c:v>0.23824138976159007</c:v>
                </c:pt>
                <c:pt idx="7">
                  <c:v>0.24409541353792791</c:v>
                </c:pt>
                <c:pt idx="8">
                  <c:v>6.4656084514051609E-2</c:v>
                </c:pt>
                <c:pt idx="9">
                  <c:v>0.27237724535795815</c:v>
                </c:pt>
                <c:pt idx="10">
                  <c:v>8.2085670295492144E-2</c:v>
                </c:pt>
                <c:pt idx="11">
                  <c:v>0.59061060996319936</c:v>
                </c:pt>
                <c:pt idx="12">
                  <c:v>0.31231750965295446</c:v>
                </c:pt>
                <c:pt idx="13">
                  <c:v>8.9007090873412228E-2</c:v>
                </c:pt>
                <c:pt idx="14">
                  <c:v>0.12826604162132113</c:v>
                </c:pt>
                <c:pt idx="15">
                  <c:v>7.0587211295235E-2</c:v>
                </c:pt>
                <c:pt idx="16">
                  <c:v>8.3754653933256332E-2</c:v>
                </c:pt>
                <c:pt idx="17">
                  <c:v>0.10295817163284746</c:v>
                </c:pt>
                <c:pt idx="18">
                  <c:v>8.8537114561911046E-2</c:v>
                </c:pt>
                <c:pt idx="19">
                  <c:v>0.18031087092155815</c:v>
                </c:pt>
                <c:pt idx="20">
                  <c:v>0.70202867502621213</c:v>
                </c:pt>
                <c:pt idx="21">
                  <c:v>3.3401726008201391E-2</c:v>
                </c:pt>
                <c:pt idx="22">
                  <c:v>0.16145032381630603</c:v>
                </c:pt>
                <c:pt idx="23">
                  <c:v>0.21330782448215646</c:v>
                </c:pt>
                <c:pt idx="24">
                  <c:v>0.25083422751483753</c:v>
                </c:pt>
                <c:pt idx="25">
                  <c:v>0.39533702752878913</c:v>
                </c:pt>
                <c:pt idx="26">
                  <c:v>1</c:v>
                </c:pt>
                <c:pt idx="27">
                  <c:v>0.18772723078590581</c:v>
                </c:pt>
                <c:pt idx="28">
                  <c:v>6.2458138912153328E-2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排出量比較シート!$CM$21:$CM$50</c:f>
              <c:numCache>
                <c:formatCode>\(0%\);;</c:formatCode>
                <c:ptCount val="30"/>
                <c:pt idx="0">
                  <c:v>7.5260075627385167E-2</c:v>
                </c:pt>
                <c:pt idx="1">
                  <c:v>0.30382060129877481</c:v>
                </c:pt>
                <c:pt idx="2">
                  <c:v>0.21643629275636558</c:v>
                </c:pt>
                <c:pt idx="3">
                  <c:v>0.50621424786293878</c:v>
                </c:pt>
                <c:pt idx="4">
                  <c:v>0.93029320246838243</c:v>
                </c:pt>
                <c:pt idx="5">
                  <c:v>9.1705629225758631E-2</c:v>
                </c:pt>
                <c:pt idx="6">
                  <c:v>0.50244129974555074</c:v>
                </c:pt>
                <c:pt idx="7">
                  <c:v>0.16070669207549806</c:v>
                </c:pt>
                <c:pt idx="8">
                  <c:v>1</c:v>
                </c:pt>
                <c:pt idx="9">
                  <c:v>1</c:v>
                </c:pt>
                <c:pt idx="10">
                  <c:v>1</c:v>
                </c:pt>
                <c:pt idx="11">
                  <c:v>0.33529873173676267</c:v>
                </c:pt>
                <c:pt idx="12">
                  <c:v>1</c:v>
                </c:pt>
                <c:pt idx="13">
                  <c:v>1</c:v>
                </c:pt>
                <c:pt idx="14">
                  <c:v>0.18511703020971015</c:v>
                </c:pt>
                <c:pt idx="15">
                  <c:v>0</c:v>
                </c:pt>
                <c:pt idx="16">
                  <c:v>1</c:v>
                </c:pt>
                <c:pt idx="17">
                  <c:v>0.4318188761378815</c:v>
                </c:pt>
                <c:pt idx="18">
                  <c:v>0.76227968375676292</c:v>
                </c:pt>
                <c:pt idx="19">
                  <c:v>0</c:v>
                </c:pt>
                <c:pt idx="20">
                  <c:v>0.1317354240685561</c:v>
                </c:pt>
                <c:pt idx="21">
                  <c:v>1</c:v>
                </c:pt>
                <c:pt idx="22">
                  <c:v>0.34157474515350644</c:v>
                </c:pt>
                <c:pt idx="23">
                  <c:v>0.62384955789355856</c:v>
                </c:pt>
                <c:pt idx="24">
                  <c:v>0.11690692912896927</c:v>
                </c:pt>
                <c:pt idx="25">
                  <c:v>0.27609295390779287</c:v>
                </c:pt>
                <c:pt idx="26">
                  <c:v>6.5752255960470671E-2</c:v>
                </c:pt>
                <c:pt idx="27">
                  <c:v>1</c:v>
                </c:pt>
                <c:pt idx="28">
                  <c:v>3.3848968586643512E-2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排出量比較シート!$BV$21:$BV$50</c:f>
              <c:numCache>
                <c:formatCode>0%</c:formatCode>
                <c:ptCount val="30"/>
                <c:pt idx="0">
                  <c:v>0.35726507277723951</c:v>
                </c:pt>
                <c:pt idx="1">
                  <c:v>0.20775907110651001</c:v>
                </c:pt>
                <c:pt idx="2">
                  <c:v>0.19387146851710363</c:v>
                </c:pt>
                <c:pt idx="3">
                  <c:v>0.20374425065118917</c:v>
                </c:pt>
                <c:pt idx="4">
                  <c:v>0.26699663802849594</c:v>
                </c:pt>
                <c:pt idx="5">
                  <c:v>0.51191686933433145</c:v>
                </c:pt>
                <c:pt idx="6">
                  <c:v>0.56050056591962416</c:v>
                </c:pt>
                <c:pt idx="7">
                  <c:v>0.13635674240413212</c:v>
                </c:pt>
                <c:pt idx="8">
                  <c:v>0.76829634443481076</c:v>
                </c:pt>
                <c:pt idx="9">
                  <c:v>0.32397629908654185</c:v>
                </c:pt>
                <c:pt idx="10">
                  <c:v>0.3331314876334906</c:v>
                </c:pt>
                <c:pt idx="11">
                  <c:v>0.38532023002728644</c:v>
                </c:pt>
                <c:pt idx="12">
                  <c:v>0.25646743769546587</c:v>
                </c:pt>
                <c:pt idx="13">
                  <c:v>0.17358493326096258</c:v>
                </c:pt>
                <c:pt idx="14">
                  <c:v>0.83166247586404263</c:v>
                </c:pt>
                <c:pt idx="15">
                  <c:v>9.1737203123392688E-2</c:v>
                </c:pt>
                <c:pt idx="16">
                  <c:v>0.64202969342299954</c:v>
                </c:pt>
                <c:pt idx="17">
                  <c:v>0.24088024706712222</c:v>
                </c:pt>
                <c:pt idx="18">
                  <c:v>0.44251432898029192</c:v>
                </c:pt>
                <c:pt idx="19">
                  <c:v>5.0754352398044343E-2</c:v>
                </c:pt>
                <c:pt idx="20">
                  <c:v>4.1499516773989206E-2</c:v>
                </c:pt>
                <c:pt idx="21">
                  <c:v>0.42233929393630143</c:v>
                </c:pt>
                <c:pt idx="22">
                  <c:v>0.41318583704115713</c:v>
                </c:pt>
                <c:pt idx="23">
                  <c:v>0.41263715940367818</c:v>
                </c:pt>
                <c:pt idx="24">
                  <c:v>0.44320020211691363</c:v>
                </c:pt>
                <c:pt idx="25">
                  <c:v>0.37865228527512312</c:v>
                </c:pt>
                <c:pt idx="26">
                  <c:v>0.22945291659926959</c:v>
                </c:pt>
                <c:pt idx="27">
                  <c:v>0.34193227079001931</c:v>
                </c:pt>
                <c:pt idx="28">
                  <c:v>0.21942590506500081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排出量比較シート!$BZ$21:$BZ$50</c:f>
              <c:numCache>
                <c:formatCode>0%</c:formatCode>
                <c:ptCount val="30"/>
                <c:pt idx="0">
                  <c:v>0.16558888726650858</c:v>
                </c:pt>
                <c:pt idx="1">
                  <c:v>0.19206584022865056</c:v>
                </c:pt>
                <c:pt idx="2">
                  <c:v>0.18565129297732935</c:v>
                </c:pt>
                <c:pt idx="3">
                  <c:v>0.21248851161843318</c:v>
                </c:pt>
                <c:pt idx="4">
                  <c:v>0.19472823869418332</c:v>
                </c:pt>
                <c:pt idx="5">
                  <c:v>0.13650837248357017</c:v>
                </c:pt>
                <c:pt idx="6">
                  <c:v>0.1150339567165337</c:v>
                </c:pt>
                <c:pt idx="7">
                  <c:v>0.36211918314304875</c:v>
                </c:pt>
                <c:pt idx="8">
                  <c:v>6.0188788234281247E-2</c:v>
                </c:pt>
                <c:pt idx="9">
                  <c:v>0.18471406803471765</c:v>
                </c:pt>
                <c:pt idx="10">
                  <c:v>0.17987832647342308</c:v>
                </c:pt>
                <c:pt idx="11">
                  <c:v>0.20585646158080489</c:v>
                </c:pt>
                <c:pt idx="12">
                  <c:v>0.23518875360559449</c:v>
                </c:pt>
                <c:pt idx="13">
                  <c:v>0.20516808885496229</c:v>
                </c:pt>
                <c:pt idx="14">
                  <c:v>4.5291187624848989E-2</c:v>
                </c:pt>
                <c:pt idx="15">
                  <c:v>0.3063270132328888</c:v>
                </c:pt>
                <c:pt idx="16">
                  <c:v>9.1924561585803657E-2</c:v>
                </c:pt>
                <c:pt idx="17">
                  <c:v>0.21465357094574372</c:v>
                </c:pt>
                <c:pt idx="18">
                  <c:v>0.15379806767464668</c:v>
                </c:pt>
                <c:pt idx="19">
                  <c:v>0.25686885484334088</c:v>
                </c:pt>
                <c:pt idx="20">
                  <c:v>0.29705577711580655</c:v>
                </c:pt>
                <c:pt idx="21">
                  <c:v>0.13584874892311077</c:v>
                </c:pt>
                <c:pt idx="22">
                  <c:v>0.14230090244046215</c:v>
                </c:pt>
                <c:pt idx="23">
                  <c:v>0.18663029438270046</c:v>
                </c:pt>
                <c:pt idx="24">
                  <c:v>0.12843343906572774</c:v>
                </c:pt>
                <c:pt idx="25">
                  <c:v>0.1541236096014803</c:v>
                </c:pt>
                <c:pt idx="26">
                  <c:v>0.27357392000091679</c:v>
                </c:pt>
                <c:pt idx="27">
                  <c:v>0.1497754646103816</c:v>
                </c:pt>
                <c:pt idx="28">
                  <c:v>0.23506607045267722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排出量比較シート!$CA$21:$CA$50</c:f>
              <c:numCache>
                <c:formatCode>0%</c:formatCode>
                <c:ptCount val="30"/>
                <c:pt idx="0">
                  <c:v>0.23116022184883742</c:v>
                </c:pt>
                <c:pt idx="1">
                  <c:v>0.21527447710334927</c:v>
                </c:pt>
                <c:pt idx="2">
                  <c:v>0.30158006193103348</c:v>
                </c:pt>
                <c:pt idx="3">
                  <c:v>0.32643477087937306</c:v>
                </c:pt>
                <c:pt idx="4">
                  <c:v>0.20505471675373338</c:v>
                </c:pt>
                <c:pt idx="5">
                  <c:v>0.13221663680138945</c:v>
                </c:pt>
                <c:pt idx="6">
                  <c:v>0.11807467741201803</c:v>
                </c:pt>
                <c:pt idx="7">
                  <c:v>0.19890141146072335</c:v>
                </c:pt>
                <c:pt idx="8">
                  <c:v>6.7058251318495132E-2</c:v>
                </c:pt>
                <c:pt idx="9">
                  <c:v>0.1976441327690748</c:v>
                </c:pt>
                <c:pt idx="10">
                  <c:v>0.15137265204431954</c:v>
                </c:pt>
                <c:pt idx="11">
                  <c:v>0.2229065988020825</c:v>
                </c:pt>
                <c:pt idx="12">
                  <c:v>0.23460671274304676</c:v>
                </c:pt>
                <c:pt idx="13">
                  <c:v>0.33903981546352319</c:v>
                </c:pt>
                <c:pt idx="14">
                  <c:v>5.8678987450579312E-2</c:v>
                </c:pt>
                <c:pt idx="15">
                  <c:v>0.24852093462877273</c:v>
                </c:pt>
                <c:pt idx="16">
                  <c:v>9.4479946427528411E-2</c:v>
                </c:pt>
                <c:pt idx="17">
                  <c:v>0.29830609038197564</c:v>
                </c:pt>
                <c:pt idx="18">
                  <c:v>0.17703978527886605</c:v>
                </c:pt>
                <c:pt idx="19">
                  <c:v>0.39504102148764875</c:v>
                </c:pt>
                <c:pt idx="20">
                  <c:v>0.29180330096173995</c:v>
                </c:pt>
                <c:pt idx="21">
                  <c:v>0.1406272482331403</c:v>
                </c:pt>
                <c:pt idx="22">
                  <c:v>0.17094845009311904</c:v>
                </c:pt>
                <c:pt idx="23">
                  <c:v>0.15333125792275717</c:v>
                </c:pt>
                <c:pt idx="24">
                  <c:v>0.1768154636889637</c:v>
                </c:pt>
                <c:pt idx="25">
                  <c:v>0.2069124814387385</c:v>
                </c:pt>
                <c:pt idx="26">
                  <c:v>0.19864789040299144</c:v>
                </c:pt>
                <c:pt idx="27">
                  <c:v>0.21757742551854545</c:v>
                </c:pt>
                <c:pt idx="28">
                  <c:v>0.27631683564977993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排出量比較シート!$CB$21:$CB$50</c:f>
              <c:numCache>
                <c:formatCode>0%</c:formatCode>
                <c:ptCount val="30"/>
                <c:pt idx="0">
                  <c:v>0.2037135906046206</c:v>
                </c:pt>
                <c:pt idx="1">
                  <c:v>0.34882176934722636</c:v>
                </c:pt>
                <c:pt idx="2">
                  <c:v>0.2782760304842663</c:v>
                </c:pt>
                <c:pt idx="3">
                  <c:v>0.23296721026906525</c:v>
                </c:pt>
                <c:pt idx="4">
                  <c:v>0.30717772724706149</c:v>
                </c:pt>
                <c:pt idx="5">
                  <c:v>0.20628905305902903</c:v>
                </c:pt>
                <c:pt idx="6">
                  <c:v>0.19851912571202734</c:v>
                </c:pt>
                <c:pt idx="7">
                  <c:v>0.284904942151881</c:v>
                </c:pt>
                <c:pt idx="8">
                  <c:v>9.8260913457337021E-2</c:v>
                </c:pt>
                <c:pt idx="9">
                  <c:v>0.26956502048488701</c:v>
                </c:pt>
                <c:pt idx="10">
                  <c:v>0.30446086495744756</c:v>
                </c:pt>
                <c:pt idx="11">
                  <c:v>0.17486199426010235</c:v>
                </c:pt>
                <c:pt idx="12">
                  <c:v>0.25425131982767052</c:v>
                </c:pt>
                <c:pt idx="13">
                  <c:v>0.23284566005099788</c:v>
                </c:pt>
                <c:pt idx="14">
                  <c:v>6.1574291269847141E-2</c:v>
                </c:pt>
                <c:pt idx="15">
                  <c:v>0.3266727705972855</c:v>
                </c:pt>
                <c:pt idx="16">
                  <c:v>0.16102020559273214</c:v>
                </c:pt>
                <c:pt idx="17">
                  <c:v>0.23555402976035306</c:v>
                </c:pt>
                <c:pt idx="18">
                  <c:v>0.21037583834961956</c:v>
                </c:pt>
                <c:pt idx="19">
                  <c:v>0.27161111530467374</c:v>
                </c:pt>
                <c:pt idx="20">
                  <c:v>0.34196075105867463</c:v>
                </c:pt>
                <c:pt idx="21">
                  <c:v>0.27706121684961621</c:v>
                </c:pt>
                <c:pt idx="22">
                  <c:v>0.25978888773700387</c:v>
                </c:pt>
                <c:pt idx="23">
                  <c:v>0.22751528686552305</c:v>
                </c:pt>
                <c:pt idx="24">
                  <c:v>0.23139365865725001</c:v>
                </c:pt>
                <c:pt idx="25">
                  <c:v>0.23755940540625711</c:v>
                </c:pt>
                <c:pt idx="26">
                  <c:v>0.26540220353551247</c:v>
                </c:pt>
                <c:pt idx="27">
                  <c:v>0.27521607552764704</c:v>
                </c:pt>
                <c:pt idx="28">
                  <c:v>0.23972127873534871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排出量比較シート!$CH$21:$CH$50</c:f>
              <c:numCache>
                <c:formatCode>0%</c:formatCode>
                <c:ptCount val="30"/>
                <c:pt idx="0">
                  <c:v>4.227222750279392E-2</c:v>
                </c:pt>
                <c:pt idx="1">
                  <c:v>3.6078842214263836E-2</c:v>
                </c:pt>
                <c:pt idx="2">
                  <c:v>4.0621146090267221E-2</c:v>
                </c:pt>
                <c:pt idx="3">
                  <c:v>2.4365256581939377E-2</c:v>
                </c:pt>
                <c:pt idx="4">
                  <c:v>2.6042679276525864E-2</c:v>
                </c:pt>
                <c:pt idx="5">
                  <c:v>1.3069068321680003E-2</c:v>
                </c:pt>
                <c:pt idx="6">
                  <c:v>7.871674239796865E-3</c:v>
                </c:pt>
                <c:pt idx="7">
                  <c:v>1.7717720840214932E-2</c:v>
                </c:pt>
                <c:pt idx="8">
                  <c:v>6.1957025550758655E-3</c:v>
                </c:pt>
                <c:pt idx="9">
                  <c:v>2.4100479624778685E-2</c:v>
                </c:pt>
                <c:pt idx="10">
                  <c:v>3.1156668891319367E-2</c:v>
                </c:pt>
                <c:pt idx="11">
                  <c:v>1.1054715329723753E-2</c:v>
                </c:pt>
                <c:pt idx="12">
                  <c:v>1.9485776128222485E-2</c:v>
                </c:pt>
                <c:pt idx="13">
                  <c:v>4.9361502369554146E-2</c:v>
                </c:pt>
                <c:pt idx="14">
                  <c:v>2.7930577906819781E-3</c:v>
                </c:pt>
                <c:pt idx="15">
                  <c:v>2.6742078417660315E-2</c:v>
                </c:pt>
                <c:pt idx="16">
                  <c:v>1.0545592970936157E-2</c:v>
                </c:pt>
                <c:pt idx="17">
                  <c:v>1.0606061844805297E-2</c:v>
                </c:pt>
                <c:pt idx="18">
                  <c:v>1.6271979716575916E-2</c:v>
                </c:pt>
                <c:pt idx="19">
                  <c:v>2.5724655966292323E-2</c:v>
                </c:pt>
                <c:pt idx="20">
                  <c:v>2.7680654089789588E-2</c:v>
                </c:pt>
                <c:pt idx="21">
                  <c:v>2.4123492057831208E-2</c:v>
                </c:pt>
                <c:pt idx="22">
                  <c:v>1.3775922688257898E-2</c:v>
                </c:pt>
                <c:pt idx="23">
                  <c:v>1.988600142534111E-2</c:v>
                </c:pt>
                <c:pt idx="24">
                  <c:v>2.0157236471144879E-2</c:v>
                </c:pt>
                <c:pt idx="25">
                  <c:v>2.2752218278401033E-2</c:v>
                </c:pt>
                <c:pt idx="26">
                  <c:v>3.292306946130976E-2</c:v>
                </c:pt>
                <c:pt idx="27">
                  <c:v>1.5498763553406543E-2</c:v>
                </c:pt>
                <c:pt idx="28">
                  <c:v>2.9469910097193269E-2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extLst>
                      <c:ext uri="{02D57815-91ED-43cb-92C2-25804820EDAC}">
                        <c15:formulaRef>
                          <c15:sqref>排出量比較シート!$BW$21:$BW$50</c15:sqref>
                        </c15:formulaRef>
                      </c:ext>
                    </c:extLst>
                    <c:numCache>
                      <c:formatCode>0%</c:formatCode>
                      <c:ptCount val="30"/>
                      <c:pt idx="0">
                        <c:v>0.34560304064261893</c:v>
                      </c:pt>
                      <c:pt idx="1">
                        <c:v>0.15713706808064529</c:v>
                      </c:pt>
                      <c:pt idx="2">
                        <c:v>0.18121001912194154</c:v>
                      </c:pt>
                      <c:pt idx="3">
                        <c:v>0.17866396843579965</c:v>
                      </c:pt>
                      <c:pt idx="4">
                        <c:v>0.22208731453367886</c:v>
                      </c:pt>
                      <c:pt idx="5">
                        <c:v>0.4992372945338579</c:v>
                      </c:pt>
                      <c:pt idx="6">
                        <c:v>0.53441489983671997</c:v>
                      </c:pt>
                      <c:pt idx="7">
                        <c:v>0.12242436029371094</c:v>
                      </c:pt>
                      <c:pt idx="8">
                        <c:v>0.76316238556837468</c:v>
                      </c:pt>
                      <c:pt idx="9">
                        <c:v>0.30306176225534709</c:v>
                      </c:pt>
                      <c:pt idx="10">
                        <c:v>0.30564103614652877</c:v>
                      </c:pt>
                      <c:pt idx="11">
                        <c:v>0.3714235873250869</c:v>
                      </c:pt>
                      <c:pt idx="12">
                        <c:v>0.22061219707712063</c:v>
                      </c:pt>
                      <c:pt idx="13">
                        <c:v>0.15185538273089144</c:v>
                      </c:pt>
                      <c:pt idx="14">
                        <c:v>0.82629609559244532</c:v>
                      </c:pt>
                      <c:pt idx="15">
                        <c:v>7.461369564770301E-2</c:v>
                      </c:pt>
                      <c:pt idx="16">
                        <c:v>0.63304571775521401</c:v>
                      </c:pt>
                      <c:pt idx="17">
                        <c:v>0.14686732595677235</c:v>
                      </c:pt>
                      <c:pt idx="18">
                        <c:v>0.37713296784318928</c:v>
                      </c:pt>
                      <c:pt idx="19">
                        <c:v>3.6085097069454453E-2</c:v>
                      </c:pt>
                      <c:pt idx="20">
                        <c:v>2.9950983278686574E-2</c:v>
                      </c:pt>
                      <c:pt idx="21">
                        <c:v>0.36315785599203387</c:v>
                      </c:pt>
                      <c:pt idx="22">
                        <c:v>0.37788126769974056</c:v>
                      </c:pt>
                      <c:pt idx="23">
                        <c:v>0.39510991090997738</c:v>
                      </c:pt>
                      <c:pt idx="24">
                        <c:v>0.37783058133523767</c:v>
                      </c:pt>
                      <c:pt idx="25">
                        <c:v>0.35452734961441568</c:v>
                      </c:pt>
                      <c:pt idx="26">
                        <c:v>0.16931419105420253</c:v>
                      </c:pt>
                      <c:pt idx="27">
                        <c:v>0.26369979469949689</c:v>
                      </c:pt>
                      <c:pt idx="28">
                        <c:v>0.20724179581692825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5.8645262713876633E-3</c:v>
                      </c:pt>
                      <c:pt idx="1">
                        <c:v>1.2609412744879178E-2</c:v>
                      </c:pt>
                      <c:pt idx="2">
                        <c:v>9.4081260239718689E-3</c:v>
                      </c:pt>
                      <c:pt idx="3">
                        <c:v>1.1034521274511232E-2</c:v>
                      </c:pt>
                      <c:pt idx="4">
                        <c:v>1.264116758043638E-2</c:v>
                      </c:pt>
                      <c:pt idx="5">
                        <c:v>3.9847566985516322E-3</c:v>
                      </c:pt>
                      <c:pt idx="6">
                        <c:v>5.5083008835684543E-3</c:v>
                      </c:pt>
                      <c:pt idx="7">
                        <c:v>1.3297832057597757E-2</c:v>
                      </c:pt>
                      <c:pt idx="8">
                        <c:v>3.5768111001782238E-3</c:v>
                      </c:pt>
                      <c:pt idx="9">
                        <c:v>1.1380297923703663E-2</c:v>
                      </c:pt>
                      <c:pt idx="10">
                        <c:v>9.1860219531894587E-3</c:v>
                      </c:pt>
                      <c:pt idx="11">
                        <c:v>6.7554504326950452E-3</c:v>
                      </c:pt>
                      <c:pt idx="12">
                        <c:v>1.2448388317037607E-2</c:v>
                      </c:pt>
                      <c:pt idx="13">
                        <c:v>1.2328562938750355E-2</c:v>
                      </c:pt>
                      <c:pt idx="14">
                        <c:v>3.1747494962649152E-3</c:v>
                      </c:pt>
                      <c:pt idx="15">
                        <c:v>1.3753146618207151E-2</c:v>
                      </c:pt>
                      <c:pt idx="16">
                        <c:v>6.2946756710716908E-3</c:v>
                      </c:pt>
                      <c:pt idx="17">
                        <c:v>1.5239222336659591E-2</c:v>
                      </c:pt>
                      <c:pt idx="18">
                        <c:v>8.3279886259377163E-3</c:v>
                      </c:pt>
                      <c:pt idx="19">
                        <c:v>9.5400563685881287E-3</c:v>
                      </c:pt>
                      <c:pt idx="20">
                        <c:v>1.0847608549338587E-2</c:v>
                      </c:pt>
                      <c:pt idx="21">
                        <c:v>7.1735014730347959E-3</c:v>
                      </c:pt>
                      <c:pt idx="22">
                        <c:v>7.911019855630504E-3</c:v>
                      </c:pt>
                      <c:pt idx="23">
                        <c:v>7.1304764069101403E-3</c:v>
                      </c:pt>
                      <c:pt idx="24">
                        <c:v>1.3042272347394319E-2</c:v>
                      </c:pt>
                      <c:pt idx="25">
                        <c:v>8.4319142678421413E-3</c:v>
                      </c:pt>
                      <c:pt idx="26">
                        <c:v>7.3862241062947953E-3</c:v>
                      </c:pt>
                      <c:pt idx="27">
                        <c:v>1.608301506192265E-2</c:v>
                      </c:pt>
                      <c:pt idx="28">
                        <c:v>1.1784696819294673E-2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5.7975058632329223E-3</c:v>
                      </c:pt>
                      <c:pt idx="1">
                        <c:v>3.8012590280985525E-2</c:v>
                      </c:pt>
                      <c:pt idx="2">
                        <c:v>3.2533233711902016E-3</c:v>
                      </c:pt>
                      <c:pt idx="3">
                        <c:v>1.4045760940878275E-2</c:v>
                      </c:pt>
                      <c:pt idx="4">
                        <c:v>3.2268155914380696E-2</c:v>
                      </c:pt>
                      <c:pt idx="5">
                        <c:v>8.6948181019218772E-3</c:v>
                      </c:pt>
                      <c:pt idx="6">
                        <c:v>2.0577365199335774E-2</c:v>
                      </c:pt>
                      <c:pt idx="7">
                        <c:v>6.3455005282341925E-4</c:v>
                      </c:pt>
                      <c:pt idx="8">
                        <c:v>1.5571477662579126E-3</c:v>
                      </c:pt>
                      <c:pt idx="9">
                        <c:v>9.5342389074911035E-3</c:v>
                      </c:pt>
                      <c:pt idx="10">
                        <c:v>1.8304429533772319E-2</c:v>
                      </c:pt>
                      <c:pt idx="11">
                        <c:v>7.141192269504497E-3</c:v>
                      </c:pt>
                      <c:pt idx="12">
                        <c:v>2.3406852301307596E-2</c:v>
                      </c:pt>
                      <c:pt idx="13">
                        <c:v>9.4009875913207575E-3</c:v>
                      </c:pt>
                      <c:pt idx="14">
                        <c:v>2.1916307753323643E-3</c:v>
                      </c:pt>
                      <c:pt idx="15">
                        <c:v>3.3703608574825157E-3</c:v>
                      </c:pt>
                      <c:pt idx="16">
                        <c:v>2.6892999967137988E-3</c:v>
                      </c:pt>
                      <c:pt idx="17">
                        <c:v>7.8773698773690254E-2</c:v>
                      </c:pt>
                      <c:pt idx="18">
                        <c:v>5.7053372511164942E-2</c:v>
                      </c:pt>
                      <c:pt idx="19">
                        <c:v>5.1291989600017749E-3</c:v>
                      </c:pt>
                      <c:pt idx="20">
                        <c:v>7.0092494596404268E-4</c:v>
                      </c:pt>
                      <c:pt idx="21">
                        <c:v>5.2007936471232821E-2</c:v>
                      </c:pt>
                      <c:pt idx="22">
                        <c:v>2.7393549485785967E-2</c:v>
                      </c:pt>
                      <c:pt idx="23">
                        <c:v>1.0396772086790643E-2</c:v>
                      </c:pt>
                      <c:pt idx="24">
                        <c:v>5.2327348434281711E-2</c:v>
                      </c:pt>
                      <c:pt idx="25">
                        <c:v>1.5693021392865308E-2</c:v>
                      </c:pt>
                      <c:pt idx="26">
                        <c:v>5.2752501438772234E-2</c:v>
                      </c:pt>
                      <c:pt idx="27">
                        <c:v>6.2149461028599785E-2</c:v>
                      </c:pt>
                      <c:pt idx="28">
                        <c:v>3.9941242877789462E-4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0.1916543716158996</c:v>
                      </c:pt>
                      <c:pt idx="1">
                        <c:v>0.30452276165521963</c:v>
                      </c:pt>
                      <c:pt idx="2">
                        <c:v>0.26258266373896771</c:v>
                      </c:pt>
                      <c:pt idx="3">
                        <c:v>0.21524330968282668</c:v>
                      </c:pt>
                      <c:pt idx="4">
                        <c:v>0.29775700389625337</c:v>
                      </c:pt>
                      <c:pt idx="5">
                        <c:v>0.12709791458116509</c:v>
                      </c:pt>
                      <c:pt idx="6">
                        <c:v>0.19193995850697931</c:v>
                      </c:pt>
                      <c:pt idx="7">
                        <c:v>0.21637672413668627</c:v>
                      </c:pt>
                      <c:pt idx="8">
                        <c:v>6.7114746724111496E-2</c:v>
                      </c:pt>
                      <c:pt idx="9">
                        <c:v>0.26075604473794745</c:v>
                      </c:pt>
                      <c:pt idx="10">
                        <c:v>0.29086881056214503</c:v>
                      </c:pt>
                      <c:pt idx="11">
                        <c:v>0.16303030875542177</c:v>
                      </c:pt>
                      <c:pt idx="12">
                        <c:v>0.2451305483295238</c:v>
                      </c:pt>
                      <c:pt idx="13">
                        <c:v>0.21575652799509776</c:v>
                      </c:pt>
                      <c:pt idx="14">
                        <c:v>5.5775922907242759E-2</c:v>
                      </c:pt>
                      <c:pt idx="15">
                        <c:v>0.23205756709373945</c:v>
                      </c:pt>
                      <c:pt idx="16">
                        <c:v>0.1252720544816113</c:v>
                      </c:pt>
                      <c:pt idx="17">
                        <c:v>0.22814799114073722</c:v>
                      </c:pt>
                      <c:pt idx="18">
                        <c:v>0.20300326401494548</c:v>
                      </c:pt>
                      <c:pt idx="19">
                        <c:v>0.25211108708064334</c:v>
                      </c:pt>
                      <c:pt idx="20">
                        <c:v>0.32131273399758997</c:v>
                      </c:pt>
                      <c:pt idx="21">
                        <c:v>0.26808426168641919</c:v>
                      </c:pt>
                      <c:pt idx="22">
                        <c:v>0.25045568938570456</c:v>
                      </c:pt>
                      <c:pt idx="23">
                        <c:v>0.21758257246255303</c:v>
                      </c:pt>
                      <c:pt idx="24">
                        <c:v>0.22461948038217622</c:v>
                      </c:pt>
                      <c:pt idx="25">
                        <c:v>0.19964420033899891</c:v>
                      </c:pt>
                      <c:pt idx="26">
                        <c:v>0.25295937502236926</c:v>
                      </c:pt>
                      <c:pt idx="27">
                        <c:v>0.26703449734047124</c:v>
                      </c:pt>
                      <c:pt idx="28">
                        <c:v>0.22457551333606648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9.9838940551438424E-2</c:v>
                      </c:pt>
                      <c:pt idx="1">
                        <c:v>0.15573690789497285</c:v>
                      </c:pt>
                      <c:pt idx="2">
                        <c:v>0.13530674574873053</c:v>
                      </c:pt>
                      <c:pt idx="3">
                        <c:v>0.13102224938333978</c:v>
                      </c:pt>
                      <c:pt idx="4">
                        <c:v>0.16889964931921531</c:v>
                      </c:pt>
                      <c:pt idx="5">
                        <c:v>7.6233507631066025E-2</c:v>
                      </c:pt>
                      <c:pt idx="6">
                        <c:v>0.10770778466465963</c:v>
                      </c:pt>
                      <c:pt idx="7">
                        <c:v>0.12140759976033474</c:v>
                      </c:pt>
                      <c:pt idx="8">
                        <c:v>3.5890540898979813E-2</c:v>
                      </c:pt>
                      <c:pt idx="9">
                        <c:v>0.15116863950501178</c:v>
                      </c:pt>
                      <c:pt idx="10">
                        <c:v>0.15262164705163175</c:v>
                      </c:pt>
                      <c:pt idx="11">
                        <c:v>0.10135326050564245</c:v>
                      </c:pt>
                      <c:pt idx="12">
                        <c:v>0.13521612675883454</c:v>
                      </c:pt>
                      <c:pt idx="13">
                        <c:v>0.14844790494454829</c:v>
                      </c:pt>
                      <c:pt idx="14">
                        <c:v>3.2947991599268166E-2</c:v>
                      </c:pt>
                      <c:pt idx="15">
                        <c:v>0.15321589272586977</c:v>
                      </c:pt>
                      <c:pt idx="16">
                        <c:v>7.1588122913497046E-2</c:v>
                      </c:pt>
                      <c:pt idx="17">
                        <c:v>0.11563991571771659</c:v>
                      </c:pt>
                      <c:pt idx="18">
                        <c:v>0.11914693905953777</c:v>
                      </c:pt>
                      <c:pt idx="19">
                        <c:v>0.16336733984659954</c:v>
                      </c:pt>
                      <c:pt idx="20">
                        <c:v>0.22920360860818376</c:v>
                      </c:pt>
                      <c:pt idx="21">
                        <c:v>0.14257702115447893</c:v>
                      </c:pt>
                      <c:pt idx="22">
                        <c:v>0.14383552276398903</c:v>
                      </c:pt>
                      <c:pt idx="23">
                        <c:v>0.13512803161702411</c:v>
                      </c:pt>
                      <c:pt idx="24">
                        <c:v>0.10614605865899174</c:v>
                      </c:pt>
                      <c:pt idx="25">
                        <c:v>0.11676186161331957</c:v>
                      </c:pt>
                      <c:pt idx="26">
                        <c:v>0.14781002433719798</c:v>
                      </c:pt>
                      <c:pt idx="27">
                        <c:v>0.12578814669588811</c:v>
                      </c:pt>
                      <c:pt idx="28">
                        <c:v>0.14825039765000431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9.1815431064461175E-2</c:v>
                      </c:pt>
                      <c:pt idx="1">
                        <c:v>0.14878585376024681</c:v>
                      </c:pt>
                      <c:pt idx="2">
                        <c:v>0.12727591799023716</c:v>
                      </c:pt>
                      <c:pt idx="3">
                        <c:v>8.4221060299486894E-2</c:v>
                      </c:pt>
                      <c:pt idx="4">
                        <c:v>0.12885735457703806</c:v>
                      </c:pt>
                      <c:pt idx="5">
                        <c:v>5.086440695009907E-2</c:v>
                      </c:pt>
                      <c:pt idx="6">
                        <c:v>8.4232173842319666E-2</c:v>
                      </c:pt>
                      <c:pt idx="7">
                        <c:v>9.4969124376351521E-2</c:v>
                      </c:pt>
                      <c:pt idx="8">
                        <c:v>3.1224205825131676E-2</c:v>
                      </c:pt>
                      <c:pt idx="9">
                        <c:v>0.10958740523293564</c:v>
                      </c:pt>
                      <c:pt idx="10">
                        <c:v>0.13824716351051328</c:v>
                      </c:pt>
                      <c:pt idx="11">
                        <c:v>6.1677048249779327E-2</c:v>
                      </c:pt>
                      <c:pt idx="12">
                        <c:v>0.10991442157068927</c:v>
                      </c:pt>
                      <c:pt idx="13">
                        <c:v>6.7308623050549493E-2</c:v>
                      </c:pt>
                      <c:pt idx="14">
                        <c:v>2.2827931307974593E-2</c:v>
                      </c:pt>
                      <c:pt idx="15">
                        <c:v>7.8841674367869694E-2</c:v>
                      </c:pt>
                      <c:pt idx="16">
                        <c:v>5.368393156811424E-2</c:v>
                      </c:pt>
                      <c:pt idx="17">
                        <c:v>0.11250807542302063</c:v>
                      </c:pt>
                      <c:pt idx="18">
                        <c:v>8.3856324955407693E-2</c:v>
                      </c:pt>
                      <c:pt idx="19">
                        <c:v>8.8743747234043796E-2</c:v>
                      </c:pt>
                      <c:pt idx="20">
                        <c:v>9.2109125389406188E-2</c:v>
                      </c:pt>
                      <c:pt idx="21">
                        <c:v>0.12550724053194026</c:v>
                      </c:pt>
                      <c:pt idx="22">
                        <c:v>0.10662016662171554</c:v>
                      </c:pt>
                      <c:pt idx="23">
                        <c:v>8.245454084552889E-2</c:v>
                      </c:pt>
                      <c:pt idx="24">
                        <c:v>0.11847342172318449</c:v>
                      </c:pt>
                      <c:pt idx="25">
                        <c:v>8.2882338725679336E-2</c:v>
                      </c:pt>
                      <c:pt idx="26">
                        <c:v>0.10514935068517124</c:v>
                      </c:pt>
                      <c:pt idx="27">
                        <c:v>0.1412463506445831</c:v>
                      </c:pt>
                      <c:pt idx="28">
                        <c:v>7.6325115686062192E-2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1.2059218988721006E-2</c:v>
                      </c:pt>
                      <c:pt idx="1">
                        <c:v>1.0767590931295399E-2</c:v>
                      </c:pt>
                      <c:pt idx="2">
                        <c:v>1.5693366745298587E-2</c:v>
                      </c:pt>
                      <c:pt idx="3">
                        <c:v>1.7723900586238576E-2</c:v>
                      </c:pt>
                      <c:pt idx="4">
                        <c:v>9.4207233508081349E-3</c:v>
                      </c:pt>
                      <c:pt idx="5">
                        <c:v>5.9321106654166003E-3</c:v>
                      </c:pt>
                      <c:pt idx="6">
                        <c:v>6.5791672050480509E-3</c:v>
                      </c:pt>
                      <c:pt idx="7">
                        <c:v>8.3785818373410641E-3</c:v>
                      </c:pt>
                      <c:pt idx="8">
                        <c:v>2.5033207870108487E-3</c:v>
                      </c:pt>
                      <c:pt idx="9">
                        <c:v>8.8089757469395572E-3</c:v>
                      </c:pt>
                      <c:pt idx="10">
                        <c:v>9.6962025796270661E-3</c:v>
                      </c:pt>
                      <c:pt idx="11">
                        <c:v>1.1831685504680551E-2</c:v>
                      </c:pt>
                      <c:pt idx="12">
                        <c:v>9.1207714981467302E-3</c:v>
                      </c:pt>
                      <c:pt idx="13">
                        <c:v>1.7089132055900104E-2</c:v>
                      </c:pt>
                      <c:pt idx="14">
                        <c:v>2.1862932417134958E-3</c:v>
                      </c:pt>
                      <c:pt idx="15">
                        <c:v>1.1733144900944955E-2</c:v>
                      </c:pt>
                      <c:pt idx="16">
                        <c:v>4.8085120872249565E-3</c:v>
                      </c:pt>
                      <c:pt idx="17">
                        <c:v>7.4060386196158215E-3</c:v>
                      </c:pt>
                      <c:pt idx="18">
                        <c:v>7.3725743346740929E-3</c:v>
                      </c:pt>
                      <c:pt idx="19">
                        <c:v>1.9500028224030401E-2</c:v>
                      </c:pt>
                      <c:pt idx="20">
                        <c:v>2.064801706108467E-2</c:v>
                      </c:pt>
                      <c:pt idx="21">
                        <c:v>8.976955163197008E-3</c:v>
                      </c:pt>
                      <c:pt idx="22">
                        <c:v>9.3331983512992683E-3</c:v>
                      </c:pt>
                      <c:pt idx="23">
                        <c:v>8.9973411829661898E-3</c:v>
                      </c:pt>
                      <c:pt idx="24">
                        <c:v>6.7741782750737785E-3</c:v>
                      </c:pt>
                      <c:pt idx="25">
                        <c:v>7.6055232692596774E-3</c:v>
                      </c:pt>
                      <c:pt idx="26">
                        <c:v>1.2442828513143211E-2</c:v>
                      </c:pt>
                      <c:pt idx="27">
                        <c:v>8.1815781871758461E-3</c:v>
                      </c:pt>
                      <c:pt idx="28">
                        <c:v>1.514576539928222E-2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3.3531416760711301E-2</c:v>
                      </c:pt>
                      <c:pt idx="2">
                        <c:v>0</c:v>
                      </c:pt>
                      <c:pt idx="3">
                        <c:v>0</c:v>
                      </c:pt>
                      <c:pt idx="4">
                        <c:v>0</c:v>
                      </c:pt>
                      <c:pt idx="5">
                        <c:v>7.3259027812447336E-2</c:v>
                      </c:pt>
                      <c:pt idx="6">
                        <c:v>0</c:v>
                      </c:pt>
                      <c:pt idx="7">
                        <c:v>6.0149636177853696E-2</c:v>
                      </c:pt>
                      <c:pt idx="8">
                        <c:v>2.8642845946214687E-2</c:v>
                      </c:pt>
                      <c:pt idx="9">
                        <c:v>0</c:v>
                      </c:pt>
                      <c:pt idx="10">
                        <c:v>3.8958518156754613E-3</c:v>
                      </c:pt>
                      <c:pt idx="11">
                        <c:v>0</c:v>
                      </c:pt>
                      <c:pt idx="12">
                        <c:v>0</c:v>
                      </c:pt>
                      <c:pt idx="13">
                        <c:v>0</c:v>
                      </c:pt>
                      <c:pt idx="14">
                        <c:v>3.6120751208908878E-3</c:v>
                      </c:pt>
                      <c:pt idx="15">
                        <c:v>8.2882058602601075E-2</c:v>
                      </c:pt>
                      <c:pt idx="16">
                        <c:v>3.0939639023895897E-2</c:v>
                      </c:pt>
                      <c:pt idx="17">
                        <c:v>0</c:v>
                      </c:pt>
                      <c:pt idx="18">
                        <c:v>0</c:v>
                      </c:pt>
                      <c:pt idx="19">
                        <c:v>0</c:v>
                      </c:pt>
                      <c:pt idx="20">
                        <c:v>0</c:v>
                      </c:pt>
                      <c:pt idx="21">
                        <c:v>0</c:v>
                      </c:pt>
                      <c:pt idx="22">
                        <c:v>0</c:v>
                      </c:pt>
                      <c:pt idx="23">
                        <c:v>9.3537322000384357E-4</c:v>
                      </c:pt>
                      <c:pt idx="24">
                        <c:v>0</c:v>
                      </c:pt>
                      <c:pt idx="25">
                        <c:v>3.0309681797998558E-2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排出量比較シート!$BE$21:$BE$50</c:f>
              <c:numCache>
                <c:formatCode>#,##0_);[Red]\(#,##0\)</c:formatCode>
                <c:ptCount val="30"/>
                <c:pt idx="0">
                  <c:v>208.663090876376</c:v>
                </c:pt>
                <c:pt idx="1">
                  <c:v>136.37324073114814</c:v>
                </c:pt>
                <c:pt idx="2">
                  <c:v>86.478102917189773</c:v>
                </c:pt>
                <c:pt idx="3">
                  <c:v>79.308316922107053</c:v>
                </c:pt>
                <c:pt idx="4">
                  <c:v>195.7576380401311</c:v>
                </c:pt>
                <c:pt idx="5">
                  <c:v>595.55776958410797</c:v>
                </c:pt>
                <c:pt idx="6">
                  <c:v>587.25467064396673</c:v>
                </c:pt>
                <c:pt idx="7">
                  <c:v>110.87901673459154</c:v>
                </c:pt>
                <c:pt idx="8">
                  <c:v>2132.5928023928554</c:v>
                </c:pt>
                <c:pt idx="9">
                  <c:v>254.49623238949226</c:v>
                </c:pt>
                <c:pt idx="10">
                  <c:v>236.69352850776991</c:v>
                </c:pt>
                <c:pt idx="11">
                  <c:v>218.04735025779402</c:v>
                </c:pt>
                <c:pt idx="12">
                  <c:v>194.02940919478937</c:v>
                </c:pt>
                <c:pt idx="13">
                  <c:v>68.611116217918322</c:v>
                </c:pt>
                <c:pt idx="14">
                  <c:v>2588.4760546189095</c:v>
                </c:pt>
                <c:pt idx="15">
                  <c:v>53.020026952603466</c:v>
                </c:pt>
                <c:pt idx="16">
                  <c:v>902.78143866053165</c:v>
                </c:pt>
                <c:pt idx="17">
                  <c:v>221.37753878428447</c:v>
                </c:pt>
                <c:pt idx="18">
                  <c:v>401.6701566687708</c:v>
                </c:pt>
                <c:pt idx="19">
                  <c:v>17.220839355801189</c:v>
                </c:pt>
                <c:pt idx="20">
                  <c:v>13.428430602534053</c:v>
                </c:pt>
                <c:pt idx="21">
                  <c:v>315.24785028984763</c:v>
                </c:pt>
                <c:pt idx="22">
                  <c:v>294.42457742244358</c:v>
                </c:pt>
                <c:pt idx="23">
                  <c:v>304.34420862793149</c:v>
                </c:pt>
                <c:pt idx="24">
                  <c:v>442.25778903970985</c:v>
                </c:pt>
                <c:pt idx="25">
                  <c:v>330.60966862082461</c:v>
                </c:pt>
                <c:pt idx="26">
                  <c:v>115.00746080174295</c:v>
                </c:pt>
                <c:pt idx="27">
                  <c:v>279.94805886271376</c:v>
                </c:pt>
                <c:pt idx="28">
                  <c:v>93.917189584748641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排出量比較シート!$BI$21:$BI$50</c:f>
              <c:numCache>
                <c:formatCode>#,##0_);[Red]\(#,##0\)</c:formatCode>
                <c:ptCount val="30"/>
                <c:pt idx="0">
                  <c:v>96.713313627927363</c:v>
                </c:pt>
                <c:pt idx="1">
                  <c:v>126.07218989877006</c:v>
                </c:pt>
                <c:pt idx="2">
                  <c:v>82.811420079517603</c:v>
                </c:pt>
                <c:pt idx="3">
                  <c:v>82.712057728649171</c:v>
                </c:pt>
                <c:pt idx="4">
                  <c:v>142.77161071376403</c:v>
                </c:pt>
                <c:pt idx="5">
                  <c:v>158.81215626198824</c:v>
                </c:pt>
                <c:pt idx="6">
                  <c:v>120.52481740781614</c:v>
                </c:pt>
                <c:pt idx="7">
                  <c:v>294.45862565882175</c:v>
                </c:pt>
                <c:pt idx="8">
                  <c:v>167.06857647175366</c:v>
                </c:pt>
                <c:pt idx="9">
                  <c:v>145.10022651877614</c:v>
                </c:pt>
                <c:pt idx="10">
                  <c:v>127.80549835597957</c:v>
                </c:pt>
                <c:pt idx="11">
                  <c:v>116.49130381231542</c:v>
                </c:pt>
                <c:pt idx="12">
                  <c:v>177.93110626986683</c:v>
                </c:pt>
                <c:pt idx="13">
                  <c:v>81.094662561947928</c:v>
                </c:pt>
                <c:pt idx="14">
                  <c:v>140.96482413779012</c:v>
                </c:pt>
                <c:pt idx="15">
                  <c:v>177.043401640144</c:v>
                </c:pt>
                <c:pt idx="16">
                  <c:v>129.25848883128555</c:v>
                </c:pt>
                <c:pt idx="17">
                  <c:v>197.27428797424412</c:v>
                </c:pt>
                <c:pt idx="18">
                  <c:v>139.60247136083325</c:v>
                </c:pt>
                <c:pt idx="19">
                  <c:v>87.155033524498933</c:v>
                </c:pt>
                <c:pt idx="20">
                  <c:v>96.121429794132609</c:v>
                </c:pt>
                <c:pt idx="21">
                  <c:v>101.40194549133068</c:v>
                </c:pt>
                <c:pt idx="22">
                  <c:v>101.39961080924495</c:v>
                </c:pt>
                <c:pt idx="23">
                  <c:v>137.65083428740411</c:v>
                </c:pt>
                <c:pt idx="24">
                  <c:v>128.1603404706737</c:v>
                </c:pt>
                <c:pt idx="25">
                  <c:v>134.56872565807382</c:v>
                </c:pt>
                <c:pt idx="26">
                  <c:v>137.12199586389897</c:v>
                </c:pt>
                <c:pt idx="27">
                  <c:v>122.6247247329464</c:v>
                </c:pt>
                <c:pt idx="28">
                  <c:v>100.61138723390998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排出量比較シート!$BJ$21:$BJ$50</c:f>
              <c:numCache>
                <c:formatCode>#,##0_);[Red]\(#,##0\)</c:formatCode>
                <c:ptCount val="30"/>
                <c:pt idx="0">
                  <c:v>135.01069668996792</c:v>
                </c:pt>
                <c:pt idx="1">
                  <c:v>141.30635997229959</c:v>
                </c:pt>
                <c:pt idx="2">
                  <c:v>134.52248457664908</c:v>
                </c:pt>
                <c:pt idx="3">
                  <c:v>127.06612422462297</c:v>
                </c:pt>
                <c:pt idx="4">
                  <c:v>150.34281823584155</c:v>
                </c:pt>
                <c:pt idx="5">
                  <c:v>153.81920392219189</c:v>
                </c:pt>
                <c:pt idx="6">
                  <c:v>123.71067936607689</c:v>
                </c:pt>
                <c:pt idx="7">
                  <c:v>161.73745823674872</c:v>
                </c:pt>
                <c:pt idx="8">
                  <c:v>186.13643698653314</c:v>
                </c:pt>
                <c:pt idx="9">
                  <c:v>155.25730519621089</c:v>
                </c:pt>
                <c:pt idx="10">
                  <c:v>107.55190806630586</c:v>
                </c:pt>
                <c:pt idx="11">
                  <c:v>126.13973893955516</c:v>
                </c:pt>
                <c:pt idx="12">
                  <c:v>177.4907655946445</c:v>
                </c:pt>
                <c:pt idx="13">
                  <c:v>134.00875147555635</c:v>
                </c:pt>
                <c:pt idx="14">
                  <c:v>182.63316950461808</c:v>
                </c:pt>
                <c:pt idx="15">
                  <c:v>143.63405688944258</c:v>
                </c:pt>
                <c:pt idx="16">
                  <c:v>132.85170893835567</c:v>
                </c:pt>
                <c:pt idx="17">
                  <c:v>274.15393705870065</c:v>
                </c:pt>
                <c:pt idx="18">
                  <c:v>160.69897319129464</c:v>
                </c:pt>
                <c:pt idx="19">
                  <c:v>134.03654363743854</c:v>
                </c:pt>
                <c:pt idx="20">
                  <c:v>94.421831413012271</c:v>
                </c:pt>
                <c:pt idx="21">
                  <c:v>104.968773529182</c:v>
                </c:pt>
                <c:pt idx="22">
                  <c:v>121.81304552961912</c:v>
                </c:pt>
                <c:pt idx="23">
                  <c:v>113.0908336463573</c:v>
                </c:pt>
                <c:pt idx="24">
                  <c:v>176.43948641179546</c:v>
                </c:pt>
                <c:pt idx="25">
                  <c:v>180.65985491747435</c:v>
                </c:pt>
                <c:pt idx="26">
                  <c:v>99.567221927148495</c:v>
                </c:pt>
                <c:pt idx="27">
                  <c:v>178.13579802085587</c:v>
                </c:pt>
                <c:pt idx="28">
                  <c:v>118.26726033779259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排出量比較シート!$BK$21:$BK$50</c:f>
              <c:numCache>
                <c:formatCode>#,##0_);[Red]\(#,##0\)</c:formatCode>
                <c:ptCount val="30"/>
                <c:pt idx="0">
                  <c:v>118.9803054036265</c:v>
                </c:pt>
                <c:pt idx="1">
                  <c:v>228.96692245541985</c:v>
                </c:pt>
                <c:pt idx="2">
                  <c:v>124.12751287063362</c:v>
                </c:pt>
                <c:pt idx="3">
                  <c:v>90.683478357922155</c:v>
                </c:pt>
                <c:pt idx="4">
                  <c:v>225.21776599300321</c:v>
                </c:pt>
                <c:pt idx="5">
                  <c:v>239.99413906638705</c:v>
                </c:pt>
                <c:pt idx="6">
                  <c:v>207.99494393956172</c:v>
                </c:pt>
                <c:pt idx="7">
                  <c:v>231.67156454207694</c:v>
                </c:pt>
                <c:pt idx="8">
                  <c:v>272.74699185223619</c:v>
                </c:pt>
                <c:pt idx="9">
                  <c:v>211.75401500303718</c:v>
                </c:pt>
                <c:pt idx="10">
                  <c:v>216.32274070288491</c:v>
                </c:pt>
                <c:pt idx="11">
                  <c:v>98.951966540944028</c:v>
                </c:pt>
                <c:pt idx="12">
                  <c:v>192.35281412892795</c:v>
                </c:pt>
                <c:pt idx="13">
                  <c:v>92.03448906812298</c:v>
                </c:pt>
                <c:pt idx="14">
                  <c:v>191.64454710613273</c:v>
                </c:pt>
                <c:pt idx="15">
                  <c:v>188.80234530861921</c:v>
                </c:pt>
                <c:pt idx="16">
                  <c:v>226.41640152716002</c:v>
                </c:pt>
                <c:pt idx="17">
                  <c:v>216.48255510355844</c:v>
                </c:pt>
                <c:pt idx="18">
                  <c:v>190.95810104937667</c:v>
                </c:pt>
                <c:pt idx="19">
                  <c:v>92.157049847256204</c:v>
                </c:pt>
                <c:pt idx="20">
                  <c:v>110.6517996195073</c:v>
                </c:pt>
                <c:pt idx="21">
                  <c:v>206.80754612357751</c:v>
                </c:pt>
                <c:pt idx="22">
                  <c:v>185.11823647865032</c:v>
                </c:pt>
                <c:pt idx="23">
                  <c:v>167.80592429414443</c:v>
                </c:pt>
                <c:pt idx="24">
                  <c:v>230.90162727084939</c:v>
                </c:pt>
                <c:pt idx="25">
                  <c:v>207.41836073181813</c:v>
                </c:pt>
                <c:pt idx="26">
                  <c:v>133.02613003222038</c:v>
                </c:pt>
                <c:pt idx="27">
                  <c:v>225.32592765744801</c:v>
                </c:pt>
                <c:pt idx="28">
                  <c:v>102.60387795058556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排出量比較シート!$BQ$21:$BQ$50</c:f>
              <c:numCache>
                <c:formatCode>#,##0_);[Red]\(#,##0\)</c:formatCode>
                <c:ptCount val="30"/>
                <c:pt idx="0">
                  <c:v>24.68938141753965</c:v>
                </c:pt>
                <c:pt idx="1">
                  <c:v>23.682184408999991</c:v>
                </c:pt>
                <c:pt idx="2">
                  <c:v>18.119425612636871</c:v>
                </c:pt>
                <c:pt idx="3">
                  <c:v>9.4842798494330154</c:v>
                </c:pt>
                <c:pt idx="4">
                  <c:v>19.094073322620901</c:v>
                </c:pt>
                <c:pt idx="5">
                  <c:v>15.20439283496</c:v>
                </c:pt>
                <c:pt idx="6">
                  <c:v>8.2474090914145428</c:v>
                </c:pt>
                <c:pt idx="7">
                  <c:v>14.4072337818</c:v>
                </c:pt>
                <c:pt idx="8">
                  <c:v>17.197674791023189</c:v>
                </c:pt>
                <c:pt idx="9">
                  <c:v>18.931882611719999</c:v>
                </c:pt>
                <c:pt idx="10">
                  <c:v>22.137150555242989</c:v>
                </c:pt>
                <c:pt idx="11">
                  <c:v>6.255709401319999</c:v>
                </c:pt>
                <c:pt idx="12">
                  <c:v>14.741885612591281</c:v>
                </c:pt>
                <c:pt idx="13">
                  <c:v>19.510609084239999</c:v>
                </c:pt>
                <c:pt idx="14">
                  <c:v>8.6931458616499988</c:v>
                </c:pt>
                <c:pt idx="15">
                  <c:v>15.455733009059159</c:v>
                </c:pt>
                <c:pt idx="16">
                  <c:v>14.8285440554502</c:v>
                </c:pt>
                <c:pt idx="17">
                  <c:v>9.7473491329600002</c:v>
                </c:pt>
                <c:pt idx="18">
                  <c:v>14.770072320887939</c:v>
                </c:pt>
                <c:pt idx="19">
                  <c:v>8.7283187933226838</c:v>
                </c:pt>
                <c:pt idx="20">
                  <c:v>8.9569173660948849</c:v>
                </c:pt>
                <c:pt idx="21">
                  <c:v>18.00656278471331</c:v>
                </c:pt>
                <c:pt idx="22">
                  <c:v>9.8163340862300004</c:v>
                </c:pt>
                <c:pt idx="23">
                  <c:v>14.6670973</c:v>
                </c:pt>
                <c:pt idx="24">
                  <c:v>20.114374479746949</c:v>
                </c:pt>
                <c:pt idx="25">
                  <c:v>19.865464009930339</c:v>
                </c:pt>
                <c:pt idx="26">
                  <c:v>16.50185439637465</c:v>
                </c:pt>
                <c:pt idx="27">
                  <c:v>12.689205267240849</c:v>
                </c:pt>
                <c:pt idx="28">
                  <c:v>12.61351130270471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排出量比較シート!$BR$21:$BR$50</c:f>
              <c:numCache>
                <c:formatCode>#,##0_);[Red]\(#,##0\)</c:formatCode>
                <c:ptCount val="30"/>
                <c:pt idx="0">
                  <c:v>584.05678801543741</c:v>
                </c:pt>
                <c:pt idx="1">
                  <c:v>656.40089746663762</c:v>
                </c:pt>
                <c:pt idx="2">
                  <c:v>446.05894605662695</c:v>
                </c:pt>
                <c:pt idx="3">
                  <c:v>389.25425708273434</c:v>
                </c:pt>
                <c:pt idx="4">
                  <c:v>733.18390630536078</c:v>
                </c:pt>
                <c:pt idx="5">
                  <c:v>1163.387661669635</c:v>
                </c:pt>
                <c:pt idx="6">
                  <c:v>1047.7325204488359</c:v>
                </c:pt>
                <c:pt idx="7">
                  <c:v>813.15389895403882</c:v>
                </c:pt>
                <c:pt idx="8">
                  <c:v>2775.7424824944014</c:v>
                </c:pt>
                <c:pt idx="9">
                  <c:v>785.53966171923651</c:v>
                </c:pt>
                <c:pt idx="10">
                  <c:v>710.51082618818316</c:v>
                </c:pt>
                <c:pt idx="11">
                  <c:v>565.88606895192868</c:v>
                </c:pt>
                <c:pt idx="12">
                  <c:v>756.54598080081985</c:v>
                </c:pt>
                <c:pt idx="13">
                  <c:v>395.25962840778556</c:v>
                </c:pt>
                <c:pt idx="14">
                  <c:v>3112.4117412291002</c:v>
                </c:pt>
                <c:pt idx="15">
                  <c:v>577.9555637998684</c:v>
                </c:pt>
                <c:pt idx="16">
                  <c:v>1406.1365820127833</c:v>
                </c:pt>
                <c:pt idx="17">
                  <c:v>919.03566805374771</c:v>
                </c:pt>
                <c:pt idx="18">
                  <c:v>907.69977459116319</c:v>
                </c:pt>
                <c:pt idx="19">
                  <c:v>339.29778515831754</c:v>
                </c:pt>
                <c:pt idx="20">
                  <c:v>323.58040879528113</c:v>
                </c:pt>
                <c:pt idx="21">
                  <c:v>746.43267821865118</c:v>
                </c:pt>
                <c:pt idx="22">
                  <c:v>712.57180432618793</c:v>
                </c:pt>
                <c:pt idx="23">
                  <c:v>737.55889815583737</c:v>
                </c:pt>
                <c:pt idx="24">
                  <c:v>997.87361767277537</c:v>
                </c:pt>
                <c:pt idx="25">
                  <c:v>873.12207393812116</c:v>
                </c:pt>
                <c:pt idx="26">
                  <c:v>501.22466302138542</c:v>
                </c:pt>
                <c:pt idx="27">
                  <c:v>818.72371454120491</c:v>
                </c:pt>
                <c:pt idx="28">
                  <c:v>428.01322640974149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extLst>
                      <c:ext uri="{02D57815-91ED-43cb-92C2-25804820EDAC}">
                        <c15:formulaRef>
                          <c15:sqref>排出量比較シート!$BF$21:$BF$68</c15:sqref>
                        </c15:formulaRef>
                      </c:ext>
                    </c:extLst>
                    <c:numCache>
                      <c:formatCode>#,##0_);[Red]\(#,##0\)</c:formatCode>
                      <c:ptCount val="48"/>
                      <c:pt idx="0">
                        <c:v>201.85180184609669</c:v>
                      </c:pt>
                      <c:pt idx="1">
                        <c:v>103.1449125134117</c:v>
                      </c:pt>
                      <c:pt idx="2">
                        <c:v>80.830350144434462</c:v>
                      </c:pt>
                      <c:pt idx="3">
                        <c:v>69.545710300930295</c:v>
                      </c:pt>
                      <c:pt idx="4">
                        <c:v>162.83084481066999</c:v>
                      </c:pt>
                      <c:pt idx="5">
                        <c:v>580.80650870601983</c:v>
                      </c:pt>
                      <c:pt idx="6">
                        <c:v>559.92386997133883</c:v>
                      </c:pt>
                      <c:pt idx="7">
                        <c:v>99.549845899785069</c:v>
                      </c:pt>
                      <c:pt idx="8">
                        <c:v>2118.3422546639099</c:v>
                      </c:pt>
                      <c:pt idx="9">
                        <c:v>238.06703420210101</c:v>
                      </c:pt>
                      <c:pt idx="10">
                        <c:v>217.16126510948251</c:v>
                      </c:pt>
                      <c:pt idx="11">
                        <c:v>210.18343374741681</c:v>
                      </c:pt>
                      <c:pt idx="12">
                        <c:v>166.903271014334</c:v>
                      </c:pt>
                      <c:pt idx="13">
                        <c:v>60.022302149934212</c:v>
                      </c:pt>
                      <c:pt idx="14">
                        <c:v>2571.7736696536899</c:v>
                      </c:pt>
                      <c:pt idx="15">
                        <c:v>43.123400535259982</c:v>
                      </c:pt>
                      <c:pt idx="16">
                        <c:v>890.14874182214578</c:v>
                      </c:pt>
                      <c:pt idx="17">
                        <c:v>134.9763110259498</c:v>
                      </c:pt>
                      <c:pt idx="18">
                        <c:v>342.32350990215929</c:v>
                      </c:pt>
                      <c:pt idx="19">
                        <c:v>12.24359351288879</c:v>
                      </c:pt>
                      <c:pt idx="20">
                        <c:v>9.6915514131380309</c:v>
                      </c:pt>
                      <c:pt idx="21">
                        <c:v>271.07289106427709</c:v>
                      </c:pt>
                      <c:pt idx="22">
                        <c:v>269.26753674587138</c:v>
                      </c:pt>
                      <c:pt idx="23">
                        <c:v>291.41683054121398</c:v>
                      </c:pt>
                      <c:pt idx="24">
                        <c:v>377.02716906440139</c:v>
                      </c:pt>
                      <c:pt idx="25">
                        <c:v>309.54565476312399</c:v>
                      </c:pt>
                      <c:pt idx="26">
                        <c:v>84.864448355881137</c:v>
                      </c:pt>
                      <c:pt idx="27">
                        <c:v>215.89727544012521</c:v>
                      </c:pt>
                      <c:pt idx="28">
                        <c:v>88.702229674552328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3.425216377298828</c:v>
                      </c:pt>
                      <c:pt idx="1">
                        <c:v>8.2768298422659505</c:v>
                      </c:pt>
                      <c:pt idx="2">
                        <c:v>4.1965787786208164</c:v>
                      </c:pt>
                      <c:pt idx="3">
                        <c:v>4.2952343809734961</c:v>
                      </c:pt>
                      <c:pt idx="4">
                        <c:v>9.268300626885031</c:v>
                      </c:pt>
                      <c:pt idx="5">
                        <c:v>4.6358167778503976</c:v>
                      </c:pt>
                      <c:pt idx="6">
                        <c:v>5.7712259681317262</c:v>
                      </c:pt>
                      <c:pt idx="7">
                        <c:v>10.813183985271625</c:v>
                      </c:pt>
                      <c:pt idx="8">
                        <c:v>9.9283065226222345</c:v>
                      </c:pt>
                      <c:pt idx="9">
                        <c:v>8.9396753812503054</c:v>
                      </c:pt>
                      <c:pt idx="10">
                        <c:v>6.5267680473434302</c:v>
                      </c:pt>
                      <c:pt idx="11">
                        <c:v>3.822815289357405</c:v>
                      </c:pt>
                      <c:pt idx="12">
                        <c:v>9.4177781487026841</c:v>
                      </c:pt>
                      <c:pt idx="13">
                        <c:v>4.8729832059724618</c:v>
                      </c:pt>
                      <c:pt idx="14">
                        <c:v>9.8811276076360937</c:v>
                      </c:pt>
                      <c:pt idx="15">
                        <c:v>7.9487076077481671</c:v>
                      </c:pt>
                      <c:pt idx="16">
                        <c:v>8.8511737329997704</c:v>
                      </c:pt>
                      <c:pt idx="17">
                        <c:v>14.005388880791541</c:v>
                      </c:pt>
                      <c:pt idx="18">
                        <c:v>7.5593133985614358</c:v>
                      </c:pt>
                      <c:pt idx="19">
                        <c:v>3.2369199961474537</c:v>
                      </c:pt>
                      <c:pt idx="20">
                        <c:v>3.5100736088461661</c:v>
                      </c:pt>
                      <c:pt idx="21">
                        <c:v>5.3545359167228019</c:v>
                      </c:pt>
                      <c:pt idx="22">
                        <c:v>5.6371696925869275</c:v>
                      </c:pt>
                      <c:pt idx="23">
                        <c:v>5.2591463220068375</c:v>
                      </c:pt>
                      <c:pt idx="24">
                        <c:v>13.014539489967969</c:v>
                      </c:pt>
                      <c:pt idx="25">
                        <c:v>7.3620904728067655</c:v>
                      </c:pt>
                      <c:pt idx="26">
                        <c:v>3.7021576886780423</c:v>
                      </c:pt>
                      <c:pt idx="27">
                        <c:v>13.16754583251946</c:v>
                      </c:pt>
                      <c:pt idx="28">
                        <c:v>5.0440061078869309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3.3860726529804861</c:v>
                      </c:pt>
                      <c:pt idx="1">
                        <c:v>24.951498375470486</c:v>
                      </c:pt>
                      <c:pt idx="2">
                        <c:v>1.4511739941344939</c:v>
                      </c:pt>
                      <c:pt idx="3">
                        <c:v>5.467372240203261</c:v>
                      </c:pt>
                      <c:pt idx="4">
                        <c:v>23.658492602576068</c:v>
                      </c:pt>
                      <c:pt idx="5">
                        <c:v>10.115444100237706</c:v>
                      </c:pt>
                      <c:pt idx="6">
                        <c:v>21.559574704496232</c:v>
                      </c:pt>
                      <c:pt idx="7">
                        <c:v>0.51598684953485463</c:v>
                      </c:pt>
                      <c:pt idx="8">
                        <c:v>4.3222412063233504</c:v>
                      </c:pt>
                      <c:pt idx="9">
                        <c:v>7.4895228061409451</c:v>
                      </c:pt>
                      <c:pt idx="10">
                        <c:v>13.005495350943951</c:v>
                      </c:pt>
                      <c:pt idx="11">
                        <c:v>4.0411012210198018</c:v>
                      </c:pt>
                      <c:pt idx="12">
                        <c:v>17.708360031752683</c:v>
                      </c:pt>
                      <c:pt idx="13">
                        <c:v>3.7158308620116456</c:v>
                      </c:pt>
                      <c:pt idx="14">
                        <c:v>6.8212573575834874</c:v>
                      </c:pt>
                      <c:pt idx="15">
                        <c:v>1.9479188095953153</c:v>
                      </c:pt>
                      <c:pt idx="16">
                        <c:v>3.78152310538613</c:v>
                      </c:pt>
                      <c:pt idx="17">
                        <c:v>72.395838877543113</c:v>
                      </c:pt>
                      <c:pt idx="18">
                        <c:v>51.787333368050085</c:v>
                      </c:pt>
                      <c:pt idx="19">
                        <c:v>1.7403258467649478</c:v>
                      </c:pt>
                      <c:pt idx="20">
                        <c:v>0.22680558054985525</c:v>
                      </c:pt>
                      <c:pt idx="21">
                        <c:v>38.820423308847779</c:v>
                      </c:pt>
                      <c:pt idx="22">
                        <c:v>19.519870983985225</c:v>
                      </c:pt>
                      <c:pt idx="23">
                        <c:v>7.6682317647106721</c:v>
                      </c:pt>
                      <c:pt idx="24">
                        <c:v>52.216080485340527</c:v>
                      </c:pt>
                      <c:pt idx="25">
                        <c:v>13.701923384893862</c:v>
                      </c:pt>
                      <c:pt idx="26">
                        <c:v>26.440854757183764</c:v>
                      </c:pt>
                      <c:pt idx="27">
                        <c:v>50.883237590069072</c:v>
                      </c:pt>
                      <c:pt idx="28">
                        <c:v>0.17095380230937776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111.93703669509934</c:v>
                      </c:pt>
                      <c:pt idx="1">
                        <c:v>199.88901404950516</c:v>
                      </c:pt>
                      <c:pt idx="2">
                        <c:v>117.12734624014561</c:v>
                      </c:pt>
                      <c:pt idx="3">
                        <c:v>83.784374602617618</c:v>
                      </c:pt>
                      <c:pt idx="4">
                        <c:v>218.31064324643557</c:v>
                      </c:pt>
                      <c:pt idx="5">
                        <c:v>147.86414564766866</c:v>
                      </c:pt>
                      <c:pt idx="6">
                        <c:v>201.10173650136241</c:v>
                      </c:pt>
                      <c:pt idx="7">
                        <c:v>175.94757687464892</c:v>
                      </c:pt>
                      <c:pt idx="8">
                        <c:v>186.29325368396823</c:v>
                      </c:pt>
                      <c:pt idx="9">
                        <c:v>204.83421517469333</c:v>
                      </c:pt>
                      <c:pt idx="10">
                        <c:v>206.66543890488379</c:v>
                      </c:pt>
                      <c:pt idx="11">
                        <c:v>92.256580541624828</c:v>
                      </c:pt>
                      <c:pt idx="12">
                        <c:v>185.45253111020236</c:v>
                      </c:pt>
                      <c:pt idx="13">
                        <c:v>85.279845081896326</c:v>
                      </c:pt>
                      <c:pt idx="14">
                        <c:v>173.59763733439149</c:v>
                      </c:pt>
                      <c:pt idx="15">
                        <c:v>134.11896202368797</c:v>
                      </c:pt>
                      <c:pt idx="16">
                        <c:v>176.14961851049208</c:v>
                      </c:pt>
                      <c:pt idx="17">
                        <c:v>209.67614145314795</c:v>
                      </c:pt>
                      <c:pt idx="18">
                        <c:v>184.26601698763639</c:v>
                      </c:pt>
                      <c:pt idx="19">
                        <c:v>85.540733460318009</c:v>
                      </c:pt>
                      <c:pt idx="20">
                        <c:v>103.97050581806958</c:v>
                      </c:pt>
                      <c:pt idx="21">
                        <c:v>200.10685343886362</c:v>
                      </c:pt>
                      <c:pt idx="22">
                        <c:v>178.46766248933079</c:v>
                      </c:pt>
                      <c:pt idx="23">
                        <c:v>160.47996240339324</c:v>
                      </c:pt>
                      <c:pt idx="24">
                        <c:v>224.14185348874119</c:v>
                      </c:pt>
                      <c:pt idx="25">
                        <c:v>174.31375824970448</c:v>
                      </c:pt>
                      <c:pt idx="26">
                        <c:v>126.78947750368728</c:v>
                      </c:pt>
                      <c:pt idx="27">
                        <c:v>218.62747557323411</c:v>
                      </c:pt>
                      <c:pt idx="28">
                        <c:v>96.121290035593745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84.486931191710596</c:v>
                </c:pt>
                <c:pt idx="2">
                  <c:v>8.2319825295268814</c:v>
                </c:pt>
                <c:pt idx="3">
                  <c:v>22.589957048843264</c:v>
                </c:pt>
                <c:pt idx="4">
                  <c:v>108.74279349488195</c:v>
                </c:pt>
                <c:pt idx="5">
                  <c:v>112.50203819922035</c:v>
                </c:pt>
                <c:pt idx="7">
                  <c:v>200.10372504475919</c:v>
                </c:pt>
                <c:pt idx="8">
                  <c:v>7.0650199870823638</c:v>
                </c:pt>
                <c:pt idx="9">
                  <c:v>22.081637238214032</c:v>
                </c:pt>
                <c:pt idx="10">
                  <c:v>16.735668417599999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115.30887077008073</c:v>
                </c:pt>
                <c:pt idx="4">
                  <c:v>108.74279349488195</c:v>
                </c:pt>
                <c:pt idx="5">
                  <c:v>112.50203819922035</c:v>
                </c:pt>
                <c:pt idx="6">
                  <c:v>229.25038227005558</c:v>
                </c:pt>
                <c:pt idx="10">
                  <c:v>16.735668417599999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300384.01152314601</c:v>
                </c:pt>
                <c:pt idx="1">
                  <c:v>1096699.8135371692</c:v>
                </c:pt>
                <c:pt idx="2">
                  <c:v>670860.26131668349</c:v>
                </c:pt>
                <c:pt idx="3">
                  <c:v>51890.599545888246</c:v>
                </c:pt>
                <c:pt idx="4">
                  <c:v>973082.45692162565</c:v>
                </c:pt>
                <c:pt idx="5">
                  <c:v>885838.78225252009</c:v>
                </c:pt>
                <c:pt idx="6">
                  <c:v>114146.04513934774</c:v>
                </c:pt>
                <c:pt idx="7">
                  <c:v>2802849.6266684337</c:v>
                </c:pt>
                <c:pt idx="8">
                  <c:v>950146.9486451894</c:v>
                </c:pt>
                <c:pt idx="9">
                  <c:v>29981.528077238065</c:v>
                </c:pt>
                <c:pt idx="10">
                  <c:v>283354.53812453768</c:v>
                </c:pt>
                <c:pt idx="11">
                  <c:v>206140.32305495389</c:v>
                </c:pt>
                <c:pt idx="12">
                  <c:v>2952750.6478446065</c:v>
                </c:pt>
                <c:pt idx="13">
                  <c:v>1692597.5041167585</c:v>
                </c:pt>
                <c:pt idx="14">
                  <c:v>435689.1300765028</c:v>
                </c:pt>
                <c:pt idx="15">
                  <c:v>821279.92365047778</c:v>
                </c:pt>
                <c:pt idx="16">
                  <c:v>514865.18271288206</c:v>
                </c:pt>
                <c:pt idx="17">
                  <c:v>62094.484110105666</c:v>
                </c:pt>
                <c:pt idx="18">
                  <c:v>514788.28816477908</c:v>
                </c:pt>
                <c:pt idx="19">
                  <c:v>310163.04105474893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300384.01152314601</c:v>
                </c:pt>
                <c:pt idx="1">
                  <c:v>1096699.8135371692</c:v>
                </c:pt>
                <c:pt idx="2">
                  <c:v>670860.26131668349</c:v>
                </c:pt>
                <c:pt idx="3">
                  <c:v>51890.599545888246</c:v>
                </c:pt>
                <c:pt idx="4">
                  <c:v>973082.45692162565</c:v>
                </c:pt>
                <c:pt idx="5">
                  <c:v>885838.78225252009</c:v>
                </c:pt>
                <c:pt idx="6">
                  <c:v>114146.04513934774</c:v>
                </c:pt>
                <c:pt idx="7">
                  <c:v>2802849.6266684337</c:v>
                </c:pt>
                <c:pt idx="8">
                  <c:v>950146.9486451894</c:v>
                </c:pt>
                <c:pt idx="9">
                  <c:v>29981.528077238065</c:v>
                </c:pt>
                <c:pt idx="10">
                  <c:v>283354.53812453768</c:v>
                </c:pt>
                <c:pt idx="11">
                  <c:v>206140.32305495389</c:v>
                </c:pt>
                <c:pt idx="12">
                  <c:v>2952750.6478446065</c:v>
                </c:pt>
                <c:pt idx="13">
                  <c:v>1692597.5041167585</c:v>
                </c:pt>
                <c:pt idx="14">
                  <c:v>435689.1300765028</c:v>
                </c:pt>
                <c:pt idx="15">
                  <c:v>821279.92365047778</c:v>
                </c:pt>
                <c:pt idx="16">
                  <c:v>514865.18271288206</c:v>
                </c:pt>
                <c:pt idx="17">
                  <c:v>62094.484110105666</c:v>
                </c:pt>
                <c:pt idx="18">
                  <c:v>514788.28816477908</c:v>
                </c:pt>
                <c:pt idx="19">
                  <c:v>310163.04105474893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99043.110476853981</c:v>
                </c:pt>
                <c:pt idx="1">
                  <c:v>506669.53246283054</c:v>
                </c:pt>
                <c:pt idx="2">
                  <c:v>129495.56968331651</c:v>
                </c:pt>
                <c:pt idx="3">
                  <c:v>56531.51045411174</c:v>
                </c:pt>
                <c:pt idx="4">
                  <c:v>198171.6720783746</c:v>
                </c:pt>
                <c:pt idx="5">
                  <c:v>151898.35574747977</c:v>
                </c:pt>
                <c:pt idx="6">
                  <c:v>94114.175860652278</c:v>
                </c:pt>
                <c:pt idx="7">
                  <c:v>649033.92433156562</c:v>
                </c:pt>
                <c:pt idx="8">
                  <c:v>241965.71535481041</c:v>
                </c:pt>
                <c:pt idx="9">
                  <c:v>165452.40592276191</c:v>
                </c:pt>
                <c:pt idx="10">
                  <c:v>28846.442875462355</c:v>
                </c:pt>
                <c:pt idx="11">
                  <c:v>59039.105945046125</c:v>
                </c:pt>
                <c:pt idx="12">
                  <c:v>1454040.4391553947</c:v>
                </c:pt>
                <c:pt idx="13">
                  <c:v>90446.671883241463</c:v>
                </c:pt>
                <c:pt idx="14">
                  <c:v>124218.74592349712</c:v>
                </c:pt>
                <c:pt idx="15">
                  <c:v>267638.74134952232</c:v>
                </c:pt>
                <c:pt idx="16">
                  <c:v>32149.176287117883</c:v>
                </c:pt>
                <c:pt idx="17">
                  <c:v>681453.66888989427</c:v>
                </c:pt>
                <c:pt idx="18">
                  <c:v>133270.54183522079</c:v>
                </c:pt>
                <c:pt idx="19">
                  <c:v>168683.6679452511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99043.110476853981</c:v>
                </c:pt>
                <c:pt idx="1">
                  <c:v>506669.53246283054</c:v>
                </c:pt>
                <c:pt idx="2">
                  <c:v>129495.56968331651</c:v>
                </c:pt>
                <c:pt idx="3">
                  <c:v>56531.51045411174</c:v>
                </c:pt>
                <c:pt idx="4">
                  <c:v>198171.6720783746</c:v>
                </c:pt>
                <c:pt idx="5">
                  <c:v>151898.35574747977</c:v>
                </c:pt>
                <c:pt idx="6">
                  <c:v>94114.175860652278</c:v>
                </c:pt>
                <c:pt idx="7">
                  <c:v>649033.92433156562</c:v>
                </c:pt>
                <c:pt idx="8">
                  <c:v>241965.71535481041</c:v>
                </c:pt>
                <c:pt idx="9">
                  <c:v>165452.40592276191</c:v>
                </c:pt>
                <c:pt idx="10">
                  <c:v>28846.442875462355</c:v>
                </c:pt>
                <c:pt idx="11">
                  <c:v>59039.105945046125</c:v>
                </c:pt>
                <c:pt idx="12">
                  <c:v>1454040.4391553947</c:v>
                </c:pt>
                <c:pt idx="13">
                  <c:v>90446.671883241463</c:v>
                </c:pt>
                <c:pt idx="14">
                  <c:v>124218.74592349712</c:v>
                </c:pt>
                <c:pt idx="15">
                  <c:v>267638.74134952232</c:v>
                </c:pt>
                <c:pt idx="16">
                  <c:v>32149.176287117883</c:v>
                </c:pt>
                <c:pt idx="17">
                  <c:v>681453.66888989427</c:v>
                </c:pt>
                <c:pt idx="18">
                  <c:v>133270.54183522079</c:v>
                </c:pt>
                <c:pt idx="19">
                  <c:v>168683.6679452511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再エネ比較シート!$CO$13:$CO$42</c:f>
              <c:numCache>
                <c:formatCode>0.0%</c:formatCode>
                <c:ptCount val="30"/>
                <c:pt idx="0">
                  <c:v>3.2017857454266434E-2</c:v>
                </c:pt>
                <c:pt idx="1">
                  <c:v>9.019015286799191E-2</c:v>
                </c:pt>
                <c:pt idx="2">
                  <c:v>3.6445436473337284E-2</c:v>
                </c:pt>
                <c:pt idx="3">
                  <c:v>3.0908797533033328E-2</c:v>
                </c:pt>
                <c:pt idx="4">
                  <c:v>8.8745817107297315E-2</c:v>
                </c:pt>
                <c:pt idx="5">
                  <c:v>8.3756730112990063E-2</c:v>
                </c:pt>
                <c:pt idx="6">
                  <c:v>0.13246809431105344</c:v>
                </c:pt>
                <c:pt idx="7">
                  <c:v>1.9537541222486386E-2</c:v>
                </c:pt>
                <c:pt idx="8">
                  <c:v>7.4513139167563441E-2</c:v>
                </c:pt>
                <c:pt idx="9">
                  <c:v>9.8973368765174832E-2</c:v>
                </c:pt>
                <c:pt idx="10">
                  <c:v>7.6452991452991448E-2</c:v>
                </c:pt>
                <c:pt idx="11">
                  <c:v>3.4045609624708206E-2</c:v>
                </c:pt>
                <c:pt idx="12">
                  <c:v>4.4800460475825019E-2</c:v>
                </c:pt>
                <c:pt idx="13">
                  <c:v>3.7183203965210888E-2</c:v>
                </c:pt>
                <c:pt idx="14">
                  <c:v>0.10069990001428368</c:v>
                </c:pt>
                <c:pt idx="15">
                  <c:v>4.3782837127845885E-2</c:v>
                </c:pt>
                <c:pt idx="16">
                  <c:v>8.5784409209552381E-2</c:v>
                </c:pt>
                <c:pt idx="17">
                  <c:v>3.3056378860761543E-2</c:v>
                </c:pt>
                <c:pt idx="18">
                  <c:v>4.8342571939665645E-2</c:v>
                </c:pt>
                <c:pt idx="19">
                  <c:v>4.0999944116386938E-2</c:v>
                </c:pt>
                <c:pt idx="20">
                  <c:v>4.9307975704470777E-2</c:v>
                </c:pt>
                <c:pt idx="21">
                  <c:v>0.115947720974886</c:v>
                </c:pt>
                <c:pt idx="22">
                  <c:v>0.10229632218407582</c:v>
                </c:pt>
                <c:pt idx="23">
                  <c:v>9.3452805213318405E-2</c:v>
                </c:pt>
                <c:pt idx="24">
                  <c:v>7.9067949358292255E-2</c:v>
                </c:pt>
                <c:pt idx="25">
                  <c:v>8.9599279603782084E-2</c:v>
                </c:pt>
                <c:pt idx="26">
                  <c:v>0.11488449301424816</c:v>
                </c:pt>
                <c:pt idx="27">
                  <c:v>7.1388493245284651E-2</c:v>
                </c:pt>
                <c:pt idx="28">
                  <c:v>4.7802757324142256E-2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再エネ比較シート!$CC$13:$CC$42</c:f>
              <c:numCache>
                <c:formatCode>0.0%</c:formatCode>
                <c:ptCount val="30"/>
                <c:pt idx="0">
                  <c:v>1.3822412003511492E-2</c:v>
                </c:pt>
                <c:pt idx="1">
                  <c:v>4.2712652882405958E-2</c:v>
                </c:pt>
                <c:pt idx="2">
                  <c:v>2.000169585474593E-2</c:v>
                </c:pt>
                <c:pt idx="3">
                  <c:v>1.6622988935179168E-2</c:v>
                </c:pt>
                <c:pt idx="4">
                  <c:v>3.4215205147477515E-2</c:v>
                </c:pt>
                <c:pt idx="5">
                  <c:v>3.3826075104665843E-2</c:v>
                </c:pt>
                <c:pt idx="6">
                  <c:v>2.746403650693123E-2</c:v>
                </c:pt>
                <c:pt idx="7">
                  <c:v>9.4308876211908147E-3</c:v>
                </c:pt>
                <c:pt idx="8">
                  <c:v>1.5844875831591259E-2</c:v>
                </c:pt>
                <c:pt idx="9">
                  <c:v>3.3097580622956209E-2</c:v>
                </c:pt>
                <c:pt idx="10">
                  <c:v>2.4162039261127363E-2</c:v>
                </c:pt>
                <c:pt idx="11">
                  <c:v>1.133456751460532E-2</c:v>
                </c:pt>
                <c:pt idx="12">
                  <c:v>1.6247450463751468E-2</c:v>
                </c:pt>
                <c:pt idx="13">
                  <c:v>2.1461427857327912E-2</c:v>
                </c:pt>
                <c:pt idx="14">
                  <c:v>2.4519464356612997E-2</c:v>
                </c:pt>
                <c:pt idx="15">
                  <c:v>2.3552573794689412E-2</c:v>
                </c:pt>
                <c:pt idx="16">
                  <c:v>1.8578870231349201E-2</c:v>
                </c:pt>
                <c:pt idx="17">
                  <c:v>2.1122267679146788E-2</c:v>
                </c:pt>
                <c:pt idx="18">
                  <c:v>1.0327322918754479E-2</c:v>
                </c:pt>
                <c:pt idx="19">
                  <c:v>2.7318870994244591E-2</c:v>
                </c:pt>
                <c:pt idx="20">
                  <c:v>3.465326159117374E-2</c:v>
                </c:pt>
                <c:pt idx="21">
                  <c:v>3.2439726925879091E-2</c:v>
                </c:pt>
                <c:pt idx="22">
                  <c:v>3.8610925094343149E-2</c:v>
                </c:pt>
                <c:pt idx="23">
                  <c:v>2.5879550776654398E-2</c:v>
                </c:pt>
                <c:pt idx="24">
                  <c:v>2.9467229040944801E-2</c:v>
                </c:pt>
                <c:pt idx="25">
                  <c:v>3.8702951043277242E-2</c:v>
                </c:pt>
                <c:pt idx="26">
                  <c:v>6.5767778589497242E-2</c:v>
                </c:pt>
                <c:pt idx="27">
                  <c:v>3.2393270328390227E-2</c:v>
                </c:pt>
                <c:pt idx="28">
                  <c:v>2.9432910553219376E-2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再エネ比較シート!$CD$13:$CD$42</c:f>
              <c:numCache>
                <c:formatCode>0.0%</c:formatCode>
                <c:ptCount val="30"/>
                <c:pt idx="0">
                  <c:v>1.1284096604652728E-2</c:v>
                </c:pt>
                <c:pt idx="1">
                  <c:v>0.21657960261964598</c:v>
                </c:pt>
                <c:pt idx="2">
                  <c:v>1.3839988965541308E-2</c:v>
                </c:pt>
                <c:pt idx="3">
                  <c:v>3.9366462095605619E-3</c:v>
                </c:pt>
                <c:pt idx="4">
                  <c:v>0.56389824470734673</c:v>
                </c:pt>
                <c:pt idx="5">
                  <c:v>0.21852606573469113</c:v>
                </c:pt>
                <c:pt idx="6">
                  <c:v>0.14023233901885931</c:v>
                </c:pt>
                <c:pt idx="7">
                  <c:v>1.4979957724135001E-2</c:v>
                </c:pt>
                <c:pt idx="8">
                  <c:v>8.8449381766892238E-2</c:v>
                </c:pt>
                <c:pt idx="9">
                  <c:v>0.35919992982069798</c:v>
                </c:pt>
                <c:pt idx="10">
                  <c:v>6.3107407293481105E-2</c:v>
                </c:pt>
                <c:pt idx="11">
                  <c:v>6.3963085883995616E-3</c:v>
                </c:pt>
                <c:pt idx="12">
                  <c:v>5.2737538289444712E-2</c:v>
                </c:pt>
                <c:pt idx="13">
                  <c:v>1.1739939616004239E-2</c:v>
                </c:pt>
                <c:pt idx="14">
                  <c:v>8.7523910321112341E-2</c:v>
                </c:pt>
                <c:pt idx="15">
                  <c:v>0.13741069318727239</c:v>
                </c:pt>
                <c:pt idx="16">
                  <c:v>1.0750793933958143E-2</c:v>
                </c:pt>
                <c:pt idx="17">
                  <c:v>8.6139508283644334E-2</c:v>
                </c:pt>
                <c:pt idx="18">
                  <c:v>2.2389264863284519E-2</c:v>
                </c:pt>
                <c:pt idx="19">
                  <c:v>1.4903476784897592E-2</c:v>
                </c:pt>
                <c:pt idx="20">
                  <c:v>2.0232080008947245E-2</c:v>
                </c:pt>
                <c:pt idx="21">
                  <c:v>0.15642550396810309</c:v>
                </c:pt>
                <c:pt idx="22">
                  <c:v>0.12005557302497333</c:v>
                </c:pt>
                <c:pt idx="23">
                  <c:v>8.0225948336471176E-2</c:v>
                </c:pt>
                <c:pt idx="24">
                  <c:v>0.14308560872435105</c:v>
                </c:pt>
                <c:pt idx="25">
                  <c:v>9.5644842923643239E-2</c:v>
                </c:pt>
                <c:pt idx="26">
                  <c:v>0.22523736172001557</c:v>
                </c:pt>
                <c:pt idx="27">
                  <c:v>0.3345172903793458</c:v>
                </c:pt>
                <c:pt idx="28">
                  <c:v>1.2918601923729841E-2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再エネ比較シート!$CE$13:$CE$42</c:f>
              <c:numCache>
                <c:formatCode>0.0%</c:formatCode>
                <c:ptCount val="30"/>
                <c:pt idx="0">
                  <c:v>0</c:v>
                </c:pt>
                <c:pt idx="1">
                  <c:v>0.21067904358439374</c:v>
                </c:pt>
                <c:pt idx="2">
                  <c:v>0</c:v>
                </c:pt>
                <c:pt idx="3">
                  <c:v>0</c:v>
                </c:pt>
                <c:pt idx="4">
                  <c:v>0</c:v>
                </c:pt>
                <c:pt idx="5">
                  <c:v>0</c:v>
                </c:pt>
                <c:pt idx="6">
                  <c:v>5.1311629039998988E-2</c:v>
                </c:pt>
                <c:pt idx="7">
                  <c:v>0</c:v>
                </c:pt>
                <c:pt idx="8">
                  <c:v>0</c:v>
                </c:pt>
                <c:pt idx="9">
                  <c:v>0</c:v>
                </c:pt>
                <c:pt idx="10">
                  <c:v>0</c:v>
                </c:pt>
                <c:pt idx="11">
                  <c:v>0</c:v>
                </c:pt>
                <c:pt idx="12">
                  <c:v>4.2711554208603612E-2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再エネ比較シート!$CF$13:$CF$42</c:f>
              <c:numCache>
                <c:formatCode>0.0%</c:formatCode>
                <c:ptCount val="30"/>
                <c:pt idx="0">
                  <c:v>0</c:v>
                </c:pt>
                <c:pt idx="1">
                  <c:v>8.090091755076894E-3</c:v>
                </c:pt>
                <c:pt idx="2">
                  <c:v>0</c:v>
                </c:pt>
                <c:pt idx="3">
                  <c:v>0</c:v>
                </c:pt>
                <c:pt idx="4">
                  <c:v>9.6192453850386921E-3</c:v>
                </c:pt>
                <c:pt idx="5">
                  <c:v>6.3109358185905497E-3</c:v>
                </c:pt>
                <c:pt idx="6">
                  <c:v>6.1890749027169686E-4</c:v>
                </c:pt>
                <c:pt idx="7">
                  <c:v>0</c:v>
                </c:pt>
                <c:pt idx="8">
                  <c:v>5.3048062556140362E-4</c:v>
                </c:pt>
                <c:pt idx="9">
                  <c:v>0</c:v>
                </c:pt>
                <c:pt idx="10">
                  <c:v>2.2031631494733687E-4</c:v>
                </c:pt>
                <c:pt idx="11">
                  <c:v>0</c:v>
                </c:pt>
                <c:pt idx="12">
                  <c:v>7.9877495330444984E-2</c:v>
                </c:pt>
                <c:pt idx="13">
                  <c:v>0</c:v>
                </c:pt>
                <c:pt idx="14">
                  <c:v>0</c:v>
                </c:pt>
                <c:pt idx="15">
                  <c:v>0</c:v>
                </c:pt>
                <c:pt idx="16">
                  <c:v>1.4679626897426742E-3</c:v>
                </c:pt>
                <c:pt idx="17">
                  <c:v>0</c:v>
                </c:pt>
                <c:pt idx="18">
                  <c:v>9.2432913956353563E-4</c:v>
                </c:pt>
                <c:pt idx="19">
                  <c:v>0</c:v>
                </c:pt>
                <c:pt idx="20">
                  <c:v>0</c:v>
                </c:pt>
                <c:pt idx="21">
                  <c:v>0</c:v>
                </c:pt>
                <c:pt idx="22">
                  <c:v>0</c:v>
                </c:pt>
                <c:pt idx="23">
                  <c:v>0</c:v>
                </c:pt>
                <c:pt idx="24">
                  <c:v>0.11919556240280492</c:v>
                </c:pt>
                <c:pt idx="25">
                  <c:v>4.8852918982380861E-4</c:v>
                </c:pt>
                <c:pt idx="26">
                  <c:v>0</c:v>
                </c:pt>
                <c:pt idx="27">
                  <c:v>7.3386091181167328E-4</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6.8461129582046212E-2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再エネ比較シート!$CH$13:$CH$42</c:f>
              <c:numCache>
                <c:formatCode>0.0%</c:formatCode>
                <c:ptCount val="30"/>
                <c:pt idx="0">
                  <c:v>6.3238885959873273E-2</c:v>
                </c:pt>
                <c:pt idx="1">
                  <c:v>0</c:v>
                </c:pt>
                <c:pt idx="2">
                  <c:v>0</c:v>
                </c:pt>
                <c:pt idx="3">
                  <c:v>0</c:v>
                </c:pt>
                <c:pt idx="4">
                  <c:v>1.1377039772996169E-2</c:v>
                </c:pt>
                <c:pt idx="5">
                  <c:v>7.4611166862556103E-2</c:v>
                </c:pt>
                <c:pt idx="6">
                  <c:v>0</c:v>
                </c:pt>
                <c:pt idx="7">
                  <c:v>5.2759463011101267E-4</c:v>
                </c:pt>
                <c:pt idx="8">
                  <c:v>2.252571658434835E-3</c:v>
                </c:pt>
                <c:pt idx="9">
                  <c:v>0.20845660800900645</c:v>
                </c:pt>
                <c:pt idx="10">
                  <c:v>2.0399658791420079E-4</c:v>
                </c:pt>
                <c:pt idx="11">
                  <c:v>0</c:v>
                </c:pt>
                <c:pt idx="12">
                  <c:v>4.9083842538113022E-2</c:v>
                </c:pt>
                <c:pt idx="13">
                  <c:v>4.2186104402236607E-2</c:v>
                </c:pt>
                <c:pt idx="14">
                  <c:v>0.38365438037251826</c:v>
                </c:pt>
                <c:pt idx="15">
                  <c:v>2.4310933779436352E-2</c:v>
                </c:pt>
                <c:pt idx="16">
                  <c:v>0</c:v>
                </c:pt>
                <c:pt idx="17">
                  <c:v>0</c:v>
                </c:pt>
                <c:pt idx="18">
                  <c:v>9.5377970409434888E-3</c:v>
                </c:pt>
                <c:pt idx="19">
                  <c:v>0</c:v>
                </c:pt>
                <c:pt idx="20">
                  <c:v>0.17707143852902105</c:v>
                </c:pt>
                <c:pt idx="21">
                  <c:v>0</c:v>
                </c:pt>
                <c:pt idx="22">
                  <c:v>1.0589032771781203E-2</c:v>
                </c:pt>
                <c:pt idx="23">
                  <c:v>0</c:v>
                </c:pt>
                <c:pt idx="24">
                  <c:v>2.3407829811500166E-4</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再エネ比較シート!$CI$13:$CI$42</c:f>
              <c:numCache>
                <c:formatCode>0.0%</c:formatCode>
                <c:ptCount val="30"/>
                <c:pt idx="0">
                  <c:v>8.83453945680375E-2</c:v>
                </c:pt>
                <c:pt idx="1">
                  <c:v>0.47806139084152255</c:v>
                </c:pt>
                <c:pt idx="2">
                  <c:v>3.3841684820287238E-2</c:v>
                </c:pt>
                <c:pt idx="3">
                  <c:v>2.055963514473973E-2</c:v>
                </c:pt>
                <c:pt idx="4">
                  <c:v>0.61910973501285904</c:v>
                </c:pt>
                <c:pt idx="5">
                  <c:v>0.33327424352050361</c:v>
                </c:pt>
                <c:pt idx="6">
                  <c:v>0.21962691205606119</c:v>
                </c:pt>
                <c:pt idx="7">
                  <c:v>2.4938439975436828E-2</c:v>
                </c:pt>
                <c:pt idx="8">
                  <c:v>0.10707730988247974</c:v>
                </c:pt>
                <c:pt idx="9">
                  <c:v>0.60075411845266069</c:v>
                </c:pt>
                <c:pt idx="10">
                  <c:v>8.7693759457470002E-2</c:v>
                </c:pt>
                <c:pt idx="11">
                  <c:v>1.7730876103004882E-2</c:v>
                </c:pt>
                <c:pt idx="12">
                  <c:v>0.2406578808303578</c:v>
                </c:pt>
                <c:pt idx="13">
                  <c:v>7.5387471875568754E-2</c:v>
                </c:pt>
                <c:pt idx="14">
                  <c:v>0.4956977550502436</c:v>
                </c:pt>
                <c:pt idx="15">
                  <c:v>0.25373533034344431</c:v>
                </c:pt>
                <c:pt idx="16">
                  <c:v>3.0797626855050015E-2</c:v>
                </c:pt>
                <c:pt idx="17">
                  <c:v>0.10726177596279113</c:v>
                </c:pt>
                <c:pt idx="18">
                  <c:v>4.3178713962546023E-2</c:v>
                </c:pt>
                <c:pt idx="19">
                  <c:v>4.2222347779142182E-2</c:v>
                </c:pt>
                <c:pt idx="20">
                  <c:v>0.23195678012914203</c:v>
                </c:pt>
                <c:pt idx="21">
                  <c:v>0.18886523089398216</c:v>
                </c:pt>
                <c:pt idx="22">
                  <c:v>0.16925553089109768</c:v>
                </c:pt>
                <c:pt idx="23">
                  <c:v>0.10610549911312558</c:v>
                </c:pt>
                <c:pt idx="24">
                  <c:v>0.29198247846621578</c:v>
                </c:pt>
                <c:pt idx="25">
                  <c:v>0.13483632315674429</c:v>
                </c:pt>
                <c:pt idx="26">
                  <c:v>0.29100514030951286</c:v>
                </c:pt>
                <c:pt idx="27">
                  <c:v>0.36764442161954769</c:v>
                </c:pt>
                <c:pt idx="28">
                  <c:v>4.2351512476949217E-2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再エネ比較シート!$BE$13:$BE$42</c:f>
              <c:numCache>
                <c:formatCode>#,##0_);[Red]\(#,##0\)</c:formatCode>
                <c:ptCount val="30"/>
                <c:pt idx="0">
                  <c:v>7339.0000000000009</c:v>
                </c:pt>
                <c:pt idx="1">
                  <c:v>23099.32399999991</c:v>
                </c:pt>
                <c:pt idx="2">
                  <c:v>8493.7999999999956</c:v>
                </c:pt>
                <c:pt idx="3">
                  <c:v>6413.4000000000015</c:v>
                </c:pt>
                <c:pt idx="4">
                  <c:v>21777.899999999896</c:v>
                </c:pt>
                <c:pt idx="5">
                  <c:v>19460.009999999937</c:v>
                </c:pt>
                <c:pt idx="6">
                  <c:v>28937.700000000033</c:v>
                </c:pt>
                <c:pt idx="7">
                  <c:v>5114.6710000000039</c:v>
                </c:pt>
                <c:pt idx="8">
                  <c:v>20537.597999999918</c:v>
                </c:pt>
                <c:pt idx="9">
                  <c:v>23295.199999999866</c:v>
                </c:pt>
                <c:pt idx="10">
                  <c:v>17290.999999999931</c:v>
                </c:pt>
                <c:pt idx="11">
                  <c:v>7193.0000000000064</c:v>
                </c:pt>
                <c:pt idx="12">
                  <c:v>11017.699999999957</c:v>
                </c:pt>
                <c:pt idx="13">
                  <c:v>7907.9999999999982</c:v>
                </c:pt>
                <c:pt idx="14">
                  <c:v>26428.266999999989</c:v>
                </c:pt>
                <c:pt idx="15">
                  <c:v>12502.544999999975</c:v>
                </c:pt>
                <c:pt idx="16">
                  <c:v>19366.799999999956</c:v>
                </c:pt>
                <c:pt idx="17">
                  <c:v>10523.58499999999</c:v>
                </c:pt>
                <c:pt idx="18">
                  <c:v>10084.857999999987</c:v>
                </c:pt>
                <c:pt idx="19">
                  <c:v>8766.5999999999676</c:v>
                </c:pt>
                <c:pt idx="20">
                  <c:v>11069.027999999973</c:v>
                </c:pt>
                <c:pt idx="21">
                  <c:v>24423.999999999945</c:v>
                </c:pt>
                <c:pt idx="22">
                  <c:v>22229.199999999873</c:v>
                </c:pt>
                <c:pt idx="23">
                  <c:v>20527.599999999929</c:v>
                </c:pt>
                <c:pt idx="24">
                  <c:v>17415.299999999959</c:v>
                </c:pt>
                <c:pt idx="25">
                  <c:v>22448.561999999944</c:v>
                </c:pt>
                <c:pt idx="26">
                  <c:v>24449.700000000081</c:v>
                </c:pt>
                <c:pt idx="27">
                  <c:v>16122.699999999964</c:v>
                </c:pt>
                <c:pt idx="28">
                  <c:v>9834.699999999988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再エネ比較シート!$BF$13:$BF$42</c:f>
              <c:numCache>
                <c:formatCode>#,##0_);[Red]\(#,##0\)</c:formatCode>
                <c:ptCount val="30"/>
                <c:pt idx="0">
                  <c:v>5435.7999999999993</c:v>
                </c:pt>
                <c:pt idx="1">
                  <c:v>106268.33999999991</c:v>
                </c:pt>
                <c:pt idx="2">
                  <c:v>5332.2999999999984</c:v>
                </c:pt>
                <c:pt idx="3">
                  <c:v>1378.0000000000005</c:v>
                </c:pt>
                <c:pt idx="4">
                  <c:v>325642.60000000027</c:v>
                </c:pt>
                <c:pt idx="5">
                  <c:v>114061.30000000003</c:v>
                </c:pt>
                <c:pt idx="6">
                  <c:v>134057.59999999989</c:v>
                </c:pt>
                <c:pt idx="7">
                  <c:v>7370.8800000000019</c:v>
                </c:pt>
                <c:pt idx="8">
                  <c:v>104015.7799999999</c:v>
                </c:pt>
                <c:pt idx="9">
                  <c:v>229377.09999999998</c:v>
                </c:pt>
                <c:pt idx="10">
                  <c:v>40974.200000000033</c:v>
                </c:pt>
                <c:pt idx="11">
                  <c:v>3682.7999999999988</c:v>
                </c:pt>
                <c:pt idx="12">
                  <c:v>32446.600000000006</c:v>
                </c:pt>
                <c:pt idx="13">
                  <c:v>3924.7999999999988</c:v>
                </c:pt>
                <c:pt idx="14">
                  <c:v>85590.987999999867</c:v>
                </c:pt>
                <c:pt idx="15">
                  <c:v>66179.610000000015</c:v>
                </c:pt>
                <c:pt idx="16">
                  <c:v>10167.699999999999</c:v>
                </c:pt>
                <c:pt idx="17">
                  <c:v>38937.599999999991</c:v>
                </c:pt>
                <c:pt idx="18">
                  <c:v>19836.51999999999</c:v>
                </c:pt>
                <c:pt idx="19">
                  <c:v>4339.1000000000004</c:v>
                </c:pt>
                <c:pt idx="20">
                  <c:v>5863.4000000000015</c:v>
                </c:pt>
                <c:pt idx="21">
                  <c:v>106854.00000000009</c:v>
                </c:pt>
                <c:pt idx="22">
                  <c:v>62710.400000000001</c:v>
                </c:pt>
                <c:pt idx="23">
                  <c:v>57735.100000000064</c:v>
                </c:pt>
                <c:pt idx="24">
                  <c:v>76723.999999999913</c:v>
                </c:pt>
                <c:pt idx="25">
                  <c:v>50332.63</c:v>
                </c:pt>
                <c:pt idx="26">
                  <c:v>75970.399999999921</c:v>
                </c:pt>
                <c:pt idx="27">
                  <c:v>151058.50000000009</c:v>
                </c:pt>
                <c:pt idx="28">
                  <c:v>3916.4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再エネ比較シート!$BG$13:$BG$42</c:f>
              <c:numCache>
                <c:formatCode>#,##0_);[Red]\(#,##0\)</c:formatCode>
                <c:ptCount val="30"/>
                <c:pt idx="0">
                  <c:v>0</c:v>
                </c:pt>
                <c:pt idx="1">
                  <c:v>62940.9</c:v>
                </c:pt>
                <c:pt idx="2">
                  <c:v>0</c:v>
                </c:pt>
                <c:pt idx="3">
                  <c:v>0</c:v>
                </c:pt>
                <c:pt idx="4">
                  <c:v>0</c:v>
                </c:pt>
                <c:pt idx="5">
                  <c:v>0</c:v>
                </c:pt>
                <c:pt idx="6">
                  <c:v>29866.5</c:v>
                </c:pt>
                <c:pt idx="7">
                  <c:v>0</c:v>
                </c:pt>
                <c:pt idx="8">
                  <c:v>0</c:v>
                </c:pt>
                <c:pt idx="9">
                  <c:v>0</c:v>
                </c:pt>
                <c:pt idx="10">
                  <c:v>0</c:v>
                </c:pt>
                <c:pt idx="11">
                  <c:v>0</c:v>
                </c:pt>
                <c:pt idx="12">
                  <c:v>16000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再エネ比較シート!$BH$13:$BH$42</c:f>
              <c:numCache>
                <c:formatCode>#,##0_);[Red]\(#,##0\)</c:formatCode>
                <c:ptCount val="30"/>
                <c:pt idx="0">
                  <c:v>0</c:v>
                </c:pt>
                <c:pt idx="1">
                  <c:v>999</c:v>
                </c:pt>
                <c:pt idx="2">
                  <c:v>0</c:v>
                </c:pt>
                <c:pt idx="3">
                  <c:v>0</c:v>
                </c:pt>
                <c:pt idx="4">
                  <c:v>1398</c:v>
                </c:pt>
                <c:pt idx="5">
                  <c:v>829</c:v>
                </c:pt>
                <c:pt idx="6">
                  <c:v>148.9</c:v>
                </c:pt>
                <c:pt idx="7">
                  <c:v>0</c:v>
                </c:pt>
                <c:pt idx="8">
                  <c:v>157</c:v>
                </c:pt>
                <c:pt idx="9">
                  <c:v>0</c:v>
                </c:pt>
                <c:pt idx="10">
                  <c:v>36</c:v>
                </c:pt>
                <c:pt idx="11">
                  <c:v>0</c:v>
                </c:pt>
                <c:pt idx="12">
                  <c:v>12368</c:v>
                </c:pt>
                <c:pt idx="13">
                  <c:v>0</c:v>
                </c:pt>
                <c:pt idx="14">
                  <c:v>0</c:v>
                </c:pt>
                <c:pt idx="15">
                  <c:v>0</c:v>
                </c:pt>
                <c:pt idx="16">
                  <c:v>349.4</c:v>
                </c:pt>
                <c:pt idx="17">
                  <c:v>0</c:v>
                </c:pt>
                <c:pt idx="18">
                  <c:v>206.1</c:v>
                </c:pt>
                <c:pt idx="19">
                  <c:v>0</c:v>
                </c:pt>
                <c:pt idx="20">
                  <c:v>0</c:v>
                </c:pt>
                <c:pt idx="21">
                  <c:v>0</c:v>
                </c:pt>
                <c:pt idx="22">
                  <c:v>0</c:v>
                </c:pt>
                <c:pt idx="23">
                  <c:v>0</c:v>
                </c:pt>
                <c:pt idx="24">
                  <c:v>16085</c:v>
                </c:pt>
                <c:pt idx="25">
                  <c:v>64.7</c:v>
                </c:pt>
                <c:pt idx="26">
                  <c:v>0</c:v>
                </c:pt>
                <c:pt idx="27">
                  <c:v>83.4</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6223.5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再エネ比較シート!$BJ$13:$BJ$42</c:f>
              <c:numCache>
                <c:formatCode>#,##0_);[Red]\(#,##0\)</c:formatCode>
                <c:ptCount val="30"/>
                <c:pt idx="0">
                  <c:v>5750</c:v>
                </c:pt>
                <c:pt idx="1">
                  <c:v>0</c:v>
                </c:pt>
                <c:pt idx="2">
                  <c:v>0</c:v>
                </c:pt>
                <c:pt idx="3">
                  <c:v>0</c:v>
                </c:pt>
                <c:pt idx="4">
                  <c:v>1240.0999999999999</c:v>
                </c:pt>
                <c:pt idx="5">
                  <c:v>7350.652</c:v>
                </c:pt>
                <c:pt idx="6">
                  <c:v>0</c:v>
                </c:pt>
                <c:pt idx="7">
                  <c:v>49</c:v>
                </c:pt>
                <c:pt idx="8">
                  <c:v>500</c:v>
                </c:pt>
                <c:pt idx="9">
                  <c:v>25125.599999999999</c:v>
                </c:pt>
                <c:pt idx="10">
                  <c:v>25</c:v>
                </c:pt>
                <c:pt idx="11">
                  <c:v>0</c:v>
                </c:pt>
                <c:pt idx="12">
                  <c:v>5700</c:v>
                </c:pt>
                <c:pt idx="13">
                  <c:v>2662</c:v>
                </c:pt>
                <c:pt idx="14">
                  <c:v>70815.520000000004</c:v>
                </c:pt>
                <c:pt idx="15">
                  <c:v>2210</c:v>
                </c:pt>
                <c:pt idx="16">
                  <c:v>0</c:v>
                </c:pt>
                <c:pt idx="17">
                  <c:v>0</c:v>
                </c:pt>
                <c:pt idx="18">
                  <c:v>1595</c:v>
                </c:pt>
                <c:pt idx="19">
                  <c:v>0</c:v>
                </c:pt>
                <c:pt idx="20">
                  <c:v>9686</c:v>
                </c:pt>
                <c:pt idx="21">
                  <c:v>0</c:v>
                </c:pt>
                <c:pt idx="22">
                  <c:v>1044</c:v>
                </c:pt>
                <c:pt idx="23">
                  <c:v>0</c:v>
                </c:pt>
                <c:pt idx="24">
                  <c:v>23.690999999999999</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再エネ比較シート!$BK$13:$BK$42</c:f>
              <c:numCache>
                <c:formatCode>#,##0_);[Red]\(#,##0\)</c:formatCode>
                <c:ptCount val="30"/>
                <c:pt idx="0">
                  <c:v>18524.8</c:v>
                </c:pt>
                <c:pt idx="1">
                  <c:v>193307.56399999981</c:v>
                </c:pt>
                <c:pt idx="2">
                  <c:v>13826.099999999995</c:v>
                </c:pt>
                <c:pt idx="3">
                  <c:v>7791.4000000000015</c:v>
                </c:pt>
                <c:pt idx="4">
                  <c:v>350058.60000000015</c:v>
                </c:pt>
                <c:pt idx="5">
                  <c:v>141700.96199999997</c:v>
                </c:pt>
                <c:pt idx="6">
                  <c:v>193010.69999999992</c:v>
                </c:pt>
                <c:pt idx="7">
                  <c:v>12534.551000000007</c:v>
                </c:pt>
                <c:pt idx="8">
                  <c:v>125210.37799999982</c:v>
                </c:pt>
                <c:pt idx="9">
                  <c:v>277797.89999999985</c:v>
                </c:pt>
                <c:pt idx="10">
                  <c:v>58326.199999999968</c:v>
                </c:pt>
                <c:pt idx="11">
                  <c:v>10875.800000000005</c:v>
                </c:pt>
                <c:pt idx="12">
                  <c:v>77532.299999999959</c:v>
                </c:pt>
                <c:pt idx="13">
                  <c:v>14494.799999999997</c:v>
                </c:pt>
                <c:pt idx="14">
                  <c:v>182834.77499999985</c:v>
                </c:pt>
                <c:pt idx="15">
                  <c:v>87115.654999999984</c:v>
                </c:pt>
                <c:pt idx="16">
                  <c:v>29883.899999999958</c:v>
                </c:pt>
                <c:pt idx="17">
                  <c:v>49461.184999999983</c:v>
                </c:pt>
                <c:pt idx="18">
                  <c:v>31722.477999999974</c:v>
                </c:pt>
                <c:pt idx="19">
                  <c:v>13105.699999999968</c:v>
                </c:pt>
                <c:pt idx="20">
                  <c:v>26618.427999999974</c:v>
                </c:pt>
                <c:pt idx="21">
                  <c:v>131278.00000000003</c:v>
                </c:pt>
                <c:pt idx="22">
                  <c:v>85983.599999999875</c:v>
                </c:pt>
                <c:pt idx="23">
                  <c:v>78262.7</c:v>
                </c:pt>
                <c:pt idx="24">
                  <c:v>110247.99099999988</c:v>
                </c:pt>
                <c:pt idx="25">
                  <c:v>72845.891999999934</c:v>
                </c:pt>
                <c:pt idx="26">
                  <c:v>100420.1</c:v>
                </c:pt>
                <c:pt idx="27">
                  <c:v>167264.60000000003</c:v>
                </c:pt>
                <c:pt idx="28">
                  <c:v>13751.099999999988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再エネ比較シート!$BO$13:$BO$42</c:f>
              <c:numCache>
                <c:formatCode>#,##0_);[Red]\(#,##0\)</c:formatCode>
                <c:ptCount val="30"/>
                <c:pt idx="0">
                  <c:v>8807.6806799999995</c:v>
                </c:pt>
                <c:pt idx="1">
                  <c:v>27721.960718879895</c:v>
                </c:pt>
                <c:pt idx="2">
                  <c:v>10193.579255999995</c:v>
                </c:pt>
                <c:pt idx="3">
                  <c:v>7696.8496080000014</c:v>
                </c:pt>
                <c:pt idx="4">
                  <c:v>26136.093347999875</c:v>
                </c:pt>
                <c:pt idx="5">
                  <c:v>23354.347201199922</c:v>
                </c:pt>
                <c:pt idx="6">
                  <c:v>34728.712524000039</c:v>
                </c:pt>
                <c:pt idx="7">
                  <c:v>6138.2189605200037</c:v>
                </c:pt>
                <c:pt idx="8">
                  <c:v>24647.582111759901</c:v>
                </c:pt>
                <c:pt idx="9">
                  <c:v>27957.035423999834</c:v>
                </c:pt>
                <c:pt idx="10">
                  <c:v>20751.27491999992</c:v>
                </c:pt>
                <c:pt idx="11">
                  <c:v>8632.4631600000084</c:v>
                </c:pt>
                <c:pt idx="12">
                  <c:v>13222.562123999947</c:v>
                </c:pt>
                <c:pt idx="13">
                  <c:v>9490.5489599999964</c:v>
                </c:pt>
                <c:pt idx="14">
                  <c:v>31717.091792039988</c:v>
                </c:pt>
                <c:pt idx="15">
                  <c:v>15004.55430539997</c:v>
                </c:pt>
                <c:pt idx="16">
                  <c:v>23242.484015999951</c:v>
                </c:pt>
                <c:pt idx="17">
                  <c:v>12629.564830199988</c:v>
                </c:pt>
                <c:pt idx="18">
                  <c:v>12103.039782959986</c:v>
                </c:pt>
                <c:pt idx="19">
                  <c:v>10520.971991999961</c:v>
                </c:pt>
                <c:pt idx="20">
                  <c:v>13284.161883359966</c:v>
                </c:pt>
                <c:pt idx="21">
                  <c:v>29311.730879999937</c:v>
                </c:pt>
                <c:pt idx="22">
                  <c:v>26677.707503999845</c:v>
                </c:pt>
                <c:pt idx="23">
                  <c:v>24635.583311999912</c:v>
                </c:pt>
                <c:pt idx="24">
                  <c:v>20900.449835999952</c:v>
                </c:pt>
                <c:pt idx="25">
                  <c:v>26940.968227439927</c:v>
                </c:pt>
                <c:pt idx="26">
                  <c:v>29342.573964000094</c:v>
                </c:pt>
                <c:pt idx="27">
                  <c:v>19349.174723999953</c:v>
                </c:pt>
                <c:pt idx="28">
                  <c:v>11802.820163999986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再エネ比較シート!$BP$13:$BP$42</c:f>
              <c:numCache>
                <c:formatCode>#,##0_);[Red]\(#,##0\)</c:formatCode>
                <c:ptCount val="30"/>
                <c:pt idx="0">
                  <c:v>7190.2588079999996</c:v>
                </c:pt>
                <c:pt idx="1">
                  <c:v>140567.50941839986</c:v>
                </c:pt>
                <c:pt idx="2">
                  <c:v>7053.3531479999974</c:v>
                </c:pt>
                <c:pt idx="3">
                  <c:v>1822.7632800000006</c:v>
                </c:pt>
                <c:pt idx="4">
                  <c:v>430747.00557600032</c:v>
                </c:pt>
                <c:pt idx="5">
                  <c:v>150875.72518800004</c:v>
                </c:pt>
                <c:pt idx="6">
                  <c:v>177326.03097599986</c:v>
                </c:pt>
                <c:pt idx="7">
                  <c:v>9749.9052288000021</c:v>
                </c:pt>
                <c:pt idx="8">
                  <c:v>137587.91315279985</c:v>
                </c:pt>
                <c:pt idx="9">
                  <c:v>303410.85279599996</c:v>
                </c:pt>
                <c:pt idx="10">
                  <c:v>54199.032792000049</c:v>
                </c:pt>
                <c:pt idx="11">
                  <c:v>4871.4605279999987</c:v>
                </c:pt>
                <c:pt idx="12">
                  <c:v>42919.064616000011</c:v>
                </c:pt>
                <c:pt idx="13">
                  <c:v>5191.5684479999982</c:v>
                </c:pt>
                <c:pt idx="14">
                  <c:v>113216.33528687982</c:v>
                </c:pt>
                <c:pt idx="15">
                  <c:v>87539.740923600024</c:v>
                </c:pt>
                <c:pt idx="16">
                  <c:v>13449.426852000001</c:v>
                </c:pt>
                <c:pt idx="17">
                  <c:v>51505.099775999988</c:v>
                </c:pt>
                <c:pt idx="18">
                  <c:v>26238.955195199986</c:v>
                </c:pt>
                <c:pt idx="19">
                  <c:v>5739.5879160000004</c:v>
                </c:pt>
                <c:pt idx="20">
                  <c:v>7755.8709840000029</c:v>
                </c:pt>
                <c:pt idx="21">
                  <c:v>141342.19704000012</c:v>
                </c:pt>
                <c:pt idx="22">
                  <c:v>82950.80870400001</c:v>
                </c:pt>
                <c:pt idx="23">
                  <c:v>76369.680876000086</c:v>
                </c:pt>
                <c:pt idx="24">
                  <c:v>101487.43823999989</c:v>
                </c:pt>
                <c:pt idx="25">
                  <c:v>66577.989658799997</c:v>
                </c:pt>
                <c:pt idx="26">
                  <c:v>100490.6063039999</c:v>
                </c:pt>
                <c:pt idx="27">
                  <c:v>199814.14146000013</c:v>
                </c:pt>
                <c:pt idx="28">
                  <c:v>5180.4572639999997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再エネ比較シート!$BQ$13:$BQ$42</c:f>
              <c:numCache>
                <c:formatCode>#,##0_);[Red]\(#,##0\)</c:formatCode>
                <c:ptCount val="30"/>
                <c:pt idx="0">
                  <c:v>0</c:v>
                </c:pt>
                <c:pt idx="1">
                  <c:v>136737.84643200002</c:v>
                </c:pt>
                <c:pt idx="2">
                  <c:v>0</c:v>
                </c:pt>
                <c:pt idx="3">
                  <c:v>0</c:v>
                </c:pt>
                <c:pt idx="4">
                  <c:v>0</c:v>
                </c:pt>
                <c:pt idx="5">
                  <c:v>0</c:v>
                </c:pt>
                <c:pt idx="6">
                  <c:v>64884.373920000013</c:v>
                </c:pt>
                <c:pt idx="7">
                  <c:v>0</c:v>
                </c:pt>
                <c:pt idx="8">
                  <c:v>0</c:v>
                </c:pt>
                <c:pt idx="9">
                  <c:v>0</c:v>
                </c:pt>
                <c:pt idx="10">
                  <c:v>0</c:v>
                </c:pt>
                <c:pt idx="11">
                  <c:v>0</c:v>
                </c:pt>
                <c:pt idx="12">
                  <c:v>34759.68</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再エネ比較シート!$BR$13:$BR$42</c:f>
              <c:numCache>
                <c:formatCode>#,##0_);[Red]\(#,##0\)</c:formatCode>
                <c:ptCount val="30"/>
                <c:pt idx="0">
                  <c:v>0</c:v>
                </c:pt>
                <c:pt idx="1">
                  <c:v>5250.7439999999997</c:v>
                </c:pt>
                <c:pt idx="2">
                  <c:v>0</c:v>
                </c:pt>
                <c:pt idx="3">
                  <c:v>0</c:v>
                </c:pt>
                <c:pt idx="4">
                  <c:v>7347.8879999999999</c:v>
                </c:pt>
                <c:pt idx="5">
                  <c:v>4357.2240000000002</c:v>
                </c:pt>
                <c:pt idx="6">
                  <c:v>782.61840000000007</c:v>
                </c:pt>
                <c:pt idx="7">
                  <c:v>0</c:v>
                </c:pt>
                <c:pt idx="8">
                  <c:v>825.19200000000001</c:v>
                </c:pt>
                <c:pt idx="9">
                  <c:v>0</c:v>
                </c:pt>
                <c:pt idx="10">
                  <c:v>189.21600000000001</c:v>
                </c:pt>
                <c:pt idx="11">
                  <c:v>0</c:v>
                </c:pt>
                <c:pt idx="12">
                  <c:v>65006.207999999999</c:v>
                </c:pt>
                <c:pt idx="13">
                  <c:v>0</c:v>
                </c:pt>
                <c:pt idx="14">
                  <c:v>0</c:v>
                </c:pt>
                <c:pt idx="15">
                  <c:v>0</c:v>
                </c:pt>
                <c:pt idx="16">
                  <c:v>1836.4463999999998</c:v>
                </c:pt>
                <c:pt idx="17">
                  <c:v>0</c:v>
                </c:pt>
                <c:pt idx="18">
                  <c:v>1083.2615999999998</c:v>
                </c:pt>
                <c:pt idx="19">
                  <c:v>0</c:v>
                </c:pt>
                <c:pt idx="20">
                  <c:v>0</c:v>
                </c:pt>
                <c:pt idx="21">
                  <c:v>0</c:v>
                </c:pt>
                <c:pt idx="22">
                  <c:v>0</c:v>
                </c:pt>
                <c:pt idx="23">
                  <c:v>0</c:v>
                </c:pt>
                <c:pt idx="24">
                  <c:v>84542.76</c:v>
                </c:pt>
                <c:pt idx="25">
                  <c:v>340.06319999999999</c:v>
                </c:pt>
                <c:pt idx="26">
                  <c:v>0</c:v>
                </c:pt>
                <c:pt idx="27">
                  <c:v>438.35039999999998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43614.288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再エネ比較シート!$BT$13:$BT$42</c:f>
              <c:numCache>
                <c:formatCode>#,##0_);[Red]\(#,##0\)</c:formatCode>
                <c:ptCount val="30"/>
                <c:pt idx="0">
                  <c:v>40296</c:v>
                </c:pt>
                <c:pt idx="1">
                  <c:v>0</c:v>
                </c:pt>
                <c:pt idx="2">
                  <c:v>0</c:v>
                </c:pt>
                <c:pt idx="3">
                  <c:v>0</c:v>
                </c:pt>
                <c:pt idx="4">
                  <c:v>8690.6208000000006</c:v>
                </c:pt>
                <c:pt idx="5">
                  <c:v>51513.369215999999</c:v>
                </c:pt>
                <c:pt idx="6">
                  <c:v>0</c:v>
                </c:pt>
                <c:pt idx="7">
                  <c:v>343.392</c:v>
                </c:pt>
                <c:pt idx="8">
                  <c:v>3504</c:v>
                </c:pt>
                <c:pt idx="9">
                  <c:v>176080.20479999998</c:v>
                </c:pt>
                <c:pt idx="10">
                  <c:v>175.2</c:v>
                </c:pt>
                <c:pt idx="11">
                  <c:v>0</c:v>
                </c:pt>
                <c:pt idx="12">
                  <c:v>39945.599999999999</c:v>
                </c:pt>
                <c:pt idx="13">
                  <c:v>18655.295999999998</c:v>
                </c:pt>
                <c:pt idx="14">
                  <c:v>496275.16416000004</c:v>
                </c:pt>
                <c:pt idx="15">
                  <c:v>15487.68</c:v>
                </c:pt>
                <c:pt idx="16">
                  <c:v>0</c:v>
                </c:pt>
                <c:pt idx="17">
                  <c:v>0</c:v>
                </c:pt>
                <c:pt idx="18">
                  <c:v>11177.76</c:v>
                </c:pt>
                <c:pt idx="19">
                  <c:v>0</c:v>
                </c:pt>
                <c:pt idx="20">
                  <c:v>67879.487999999998</c:v>
                </c:pt>
                <c:pt idx="21">
                  <c:v>0</c:v>
                </c:pt>
                <c:pt idx="22">
                  <c:v>7316.3519999999999</c:v>
                </c:pt>
                <c:pt idx="23">
                  <c:v>0</c:v>
                </c:pt>
                <c:pt idx="24">
                  <c:v>166.02652799999998</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大東市</c:v>
                </c:pt>
                <c:pt idx="1">
                  <c:v>唐津市</c:v>
                </c:pt>
                <c:pt idx="2">
                  <c:v>松原市</c:v>
                </c:pt>
                <c:pt idx="3">
                  <c:v>東久留米市</c:v>
                </c:pt>
                <c:pt idx="4">
                  <c:v>那須塩原市</c:v>
                </c:pt>
                <c:pt idx="5">
                  <c:v>廿日市市</c:v>
                </c:pt>
                <c:pt idx="6">
                  <c:v>掛川市</c:v>
                </c:pt>
                <c:pt idx="7">
                  <c:v>浦添市</c:v>
                </c:pt>
                <c:pt idx="8">
                  <c:v>新居浜市</c:v>
                </c:pt>
                <c:pt idx="9">
                  <c:v>佐野市</c:v>
                </c:pt>
                <c:pt idx="10">
                  <c:v>長浜市</c:v>
                </c:pt>
                <c:pt idx="11">
                  <c:v>昭島市</c:v>
                </c:pt>
                <c:pt idx="12">
                  <c:v>会津若松市</c:v>
                </c:pt>
                <c:pt idx="13">
                  <c:v>ふじみ野市</c:v>
                </c:pt>
                <c:pt idx="14">
                  <c:v>防府市</c:v>
                </c:pt>
                <c:pt idx="15">
                  <c:v>別府市</c:v>
                </c:pt>
                <c:pt idx="16">
                  <c:v>東海市</c:v>
                </c:pt>
                <c:pt idx="17">
                  <c:v>北見市</c:v>
                </c:pt>
                <c:pt idx="18">
                  <c:v>白山市</c:v>
                </c:pt>
                <c:pt idx="19">
                  <c:v>富士見市</c:v>
                </c:pt>
                <c:pt idx="20">
                  <c:v>春日市</c:v>
                </c:pt>
                <c:pt idx="21">
                  <c:v>東近江市</c:v>
                </c:pt>
                <c:pt idx="22">
                  <c:v>加須市</c:v>
                </c:pt>
                <c:pt idx="23">
                  <c:v>彦根市</c:v>
                </c:pt>
                <c:pt idx="24">
                  <c:v>奥州市</c:v>
                </c:pt>
                <c:pt idx="25">
                  <c:v>丸亀市</c:v>
                </c:pt>
                <c:pt idx="26">
                  <c:v>印西市</c:v>
                </c:pt>
                <c:pt idx="27">
                  <c:v>一関市</c:v>
                </c:pt>
                <c:pt idx="28">
                  <c:v>鎌ヶ谷市</c:v>
                </c:pt>
              </c:strCache>
            </c:strRef>
          </c:cat>
          <c:val>
            <c:numRef>
              <c:f>再エネ比較シート!$BU$13:$BU$42</c:f>
              <c:numCache>
                <c:formatCode>#,##0_);[Red]\(#,##0\)</c:formatCode>
                <c:ptCount val="30"/>
                <c:pt idx="0">
                  <c:v>56293.939488000004</c:v>
                </c:pt>
                <c:pt idx="1">
                  <c:v>310278.06056927977</c:v>
                </c:pt>
                <c:pt idx="2">
                  <c:v>17246.932403999992</c:v>
                </c:pt>
                <c:pt idx="3">
                  <c:v>9519.6128880000015</c:v>
                </c:pt>
                <c:pt idx="4">
                  <c:v>472921.60772400012</c:v>
                </c:pt>
                <c:pt idx="5">
                  <c:v>230100.66560519993</c:v>
                </c:pt>
                <c:pt idx="6">
                  <c:v>277721.73581999989</c:v>
                </c:pt>
                <c:pt idx="7">
                  <c:v>16231.516189320006</c:v>
                </c:pt>
                <c:pt idx="8">
                  <c:v>166564.68726455976</c:v>
                </c:pt>
                <c:pt idx="9">
                  <c:v>507448.0930199998</c:v>
                </c:pt>
                <c:pt idx="10">
                  <c:v>75314.723711999963</c:v>
                </c:pt>
                <c:pt idx="11">
                  <c:v>13503.923688000006</c:v>
                </c:pt>
                <c:pt idx="12">
                  <c:v>195853.11473999996</c:v>
                </c:pt>
                <c:pt idx="13">
                  <c:v>33337.413407999993</c:v>
                </c:pt>
                <c:pt idx="14">
                  <c:v>641208.59123891988</c:v>
                </c:pt>
                <c:pt idx="15">
                  <c:v>161646.26322899997</c:v>
                </c:pt>
                <c:pt idx="16">
                  <c:v>38528.357267999949</c:v>
                </c:pt>
                <c:pt idx="17">
                  <c:v>64134.664606199978</c:v>
                </c:pt>
                <c:pt idx="18">
                  <c:v>50603.016578159972</c:v>
                </c:pt>
                <c:pt idx="19">
                  <c:v>16260.559907999961</c:v>
                </c:pt>
                <c:pt idx="20">
                  <c:v>88919.52086735997</c:v>
                </c:pt>
                <c:pt idx="21">
                  <c:v>170653.92792000005</c:v>
                </c:pt>
                <c:pt idx="22">
                  <c:v>116944.86820799985</c:v>
                </c:pt>
                <c:pt idx="23">
                  <c:v>101005.264188</c:v>
                </c:pt>
                <c:pt idx="24">
                  <c:v>207096.67460399983</c:v>
                </c:pt>
                <c:pt idx="25">
                  <c:v>93859.021086239925</c:v>
                </c:pt>
                <c:pt idx="26">
                  <c:v>129833.180268</c:v>
                </c:pt>
                <c:pt idx="27">
                  <c:v>219601.66658400008</c:v>
                </c:pt>
                <c:pt idx="28">
                  <c:v>16983.277427999987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唐津市</c:v>
                </c:pt>
              </c:strCache>
            </c:strRef>
          </c:cat>
          <c:val>
            <c:numRef>
              <c:f>①CO2排出量の現状把握!$AX$43:$AX$45</c:f>
              <c:numCache>
                <c:formatCode>0%</c:formatCode>
                <c:ptCount val="3"/>
                <c:pt idx="0">
                  <c:v>0.44203583680298503</c:v>
                </c:pt>
                <c:pt idx="1">
                  <c:v>0.28388668649583904</c:v>
                </c:pt>
                <c:pt idx="2">
                  <c:v>0.1979416342768037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唐津市</c:v>
                </c:pt>
              </c:strCache>
            </c:strRef>
          </c:cat>
          <c:val>
            <c:numRef>
              <c:f>①CO2排出量の現状把握!$AY$43:$AY$45</c:f>
              <c:numCache>
                <c:formatCode>0%</c:formatCode>
                <c:ptCount val="3"/>
                <c:pt idx="0">
                  <c:v>0.19220740382343474</c:v>
                </c:pt>
                <c:pt idx="1">
                  <c:v>0.19572088482135763</c:v>
                </c:pt>
                <c:pt idx="2">
                  <c:v>0.18667016784095458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唐津市</c:v>
                </c:pt>
              </c:strCache>
            </c:strRef>
          </c:cat>
          <c:val>
            <c:numRef>
              <c:f>①CO2排出量の現状把握!$AZ$43:$AZ$45</c:f>
              <c:numCache>
                <c:formatCode>0%</c:formatCode>
                <c:ptCount val="3"/>
                <c:pt idx="0">
                  <c:v>0.1618007278049024</c:v>
                </c:pt>
                <c:pt idx="1">
                  <c:v>0.16910963046463115</c:v>
                </c:pt>
                <c:pt idx="2">
                  <c:v>0.19312336641495567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唐津市</c:v>
                </c:pt>
              </c:strCache>
            </c:strRef>
          </c:cat>
          <c:val>
            <c:numRef>
              <c:f>①CO2排出量の現状把握!$BA$43:$BA$45</c:f>
              <c:numCache>
                <c:formatCode>0%</c:formatCode>
                <c:ptCount val="3"/>
                <c:pt idx="0">
                  <c:v>0.18830241870300451</c:v>
                </c:pt>
                <c:pt idx="1">
                  <c:v>0.33005832004214569</c:v>
                </c:pt>
                <c:pt idx="2">
                  <c:v>0.39353603085402078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唐津市</c:v>
                </c:pt>
              </c:strCache>
            </c:strRef>
          </c:cat>
          <c:val>
            <c:numRef>
              <c:f>①CO2排出量の現状把握!$BB$43:$BB$45</c:f>
              <c:numCache>
                <c:formatCode>0%</c:formatCode>
                <c:ptCount val="3"/>
                <c:pt idx="0">
                  <c:v>1.5653612865673284E-2</c:v>
                </c:pt>
                <c:pt idx="1">
                  <c:v>2.1224478176026577E-2</c:v>
                </c:pt>
                <c:pt idx="2">
                  <c:v>2.8728800613265375E-2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38762</c:v>
                </c:pt>
                <c:pt idx="1">
                  <c:v>40091</c:v>
                </c:pt>
                <c:pt idx="2">
                  <c:v>40091</c:v>
                </c:pt>
                <c:pt idx="3">
                  <c:v>40091</c:v>
                </c:pt>
                <c:pt idx="4">
                  <c:v>40091</c:v>
                </c:pt>
                <c:pt idx="5">
                  <c:v>40091</c:v>
                </c:pt>
                <c:pt idx="6">
                  <c:v>38059</c:v>
                </c:pt>
                <c:pt idx="7">
                  <c:v>38059</c:v>
                </c:pt>
                <c:pt idx="8">
                  <c:v>38059</c:v>
                </c:pt>
                <c:pt idx="9">
                  <c:v>38059</c:v>
                </c:pt>
                <c:pt idx="10">
                  <c:v>38059</c:v>
                </c:pt>
                <c:pt idx="11">
                  <c:v>38059</c:v>
                </c:pt>
                <c:pt idx="12">
                  <c:v>37242</c:v>
                </c:pt>
                <c:pt idx="13">
                  <c:v>37242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12.254673958000001</c:v>
                </c:pt>
                <c:pt idx="1">
                  <c:v>9.7804963728099992</c:v>
                </c:pt>
                <c:pt idx="2">
                  <c:v>14.658333643159999</c:v>
                </c:pt>
                <c:pt idx="3">
                  <c:v>12.691990612860002</c:v>
                </c:pt>
                <c:pt idx="4">
                  <c:v>14.674970833599998</c:v>
                </c:pt>
                <c:pt idx="5">
                  <c:v>12.73876265298</c:v>
                </c:pt>
                <c:pt idx="6">
                  <c:v>16.250267879999999</c:v>
                </c:pt>
                <c:pt idx="7">
                  <c:v>17.606365037509999</c:v>
                </c:pt>
                <c:pt idx="8">
                  <c:v>21.62266588032</c:v>
                </c:pt>
                <c:pt idx="9">
                  <c:v>13.821925735320001</c:v>
                </c:pt>
                <c:pt idx="10">
                  <c:v>17.78636220668999</c:v>
                </c:pt>
                <c:pt idx="11">
                  <c:v>14.3549920472</c:v>
                </c:pt>
                <c:pt idx="12">
                  <c:v>23.682184408999991</c:v>
                </c:pt>
                <c:pt idx="13">
                  <c:v>16.735668417599999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5337965</c:v>
                </c:pt>
                <c:pt idx="1">
                  <c:v>4239827</c:v>
                </c:pt>
                <c:pt idx="2">
                  <c:v>4226060</c:v>
                </c:pt>
                <c:pt idx="3">
                  <c:v>3937517</c:v>
                </c:pt>
                <c:pt idx="4">
                  <c:v>4016452</c:v>
                </c:pt>
                <c:pt idx="5">
                  <c:v>4251769</c:v>
                </c:pt>
                <c:pt idx="6">
                  <c:v>4016062</c:v>
                </c:pt>
                <c:pt idx="7">
                  <c:v>4417937</c:v>
                </c:pt>
                <c:pt idx="8">
                  <c:v>4019605.0530150668</c:v>
                </c:pt>
                <c:pt idx="9">
                  <c:v>3686317.9999999991</c:v>
                </c:pt>
                <c:pt idx="10">
                  <c:v>4028986</c:v>
                </c:pt>
                <c:pt idx="11">
                  <c:v>3944492</c:v>
                </c:pt>
                <c:pt idx="12">
                  <c:v>3901457</c:v>
                </c:pt>
                <c:pt idx="13">
                  <c:v>3793839.9999999995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131737</c:v>
                </c:pt>
                <c:pt idx="1">
                  <c:v>131061</c:v>
                </c:pt>
                <c:pt idx="2">
                  <c:v>130276</c:v>
                </c:pt>
                <c:pt idx="3">
                  <c:v>129544</c:v>
                </c:pt>
                <c:pt idx="4">
                  <c:v>129216</c:v>
                </c:pt>
                <c:pt idx="5">
                  <c:v>128740</c:v>
                </c:pt>
                <c:pt idx="6">
                  <c:v>127536</c:v>
                </c:pt>
                <c:pt idx="7">
                  <c:v>126280</c:v>
                </c:pt>
                <c:pt idx="8">
                  <c:v>125001</c:v>
                </c:pt>
                <c:pt idx="9">
                  <c:v>123775</c:v>
                </c:pt>
                <c:pt idx="10">
                  <c:v>122528</c:v>
                </c:pt>
                <c:pt idx="11">
                  <c:v>121278</c:v>
                </c:pt>
                <c:pt idx="12">
                  <c:v>119869</c:v>
                </c:pt>
                <c:pt idx="13">
                  <c:v>118400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唐津市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1662</v>
      </c>
      <c r="B9" s="80">
        <v>443</v>
      </c>
      <c r="C9" s="80">
        <v>1</v>
      </c>
      <c r="D9" s="80">
        <v>27</v>
      </c>
      <c r="E9" s="80">
        <v>1990</v>
      </c>
      <c r="F9" s="80" t="s">
        <v>562</v>
      </c>
      <c r="G9" s="80" t="s">
        <v>1663</v>
      </c>
      <c r="H9" s="80" t="s">
        <v>1664</v>
      </c>
      <c r="I9" s="177"/>
      <c r="J9" s="81">
        <v>415.0395800498776</v>
      </c>
      <c r="K9" s="81">
        <v>7.6208606941351515</v>
      </c>
      <c r="L9" s="81">
        <v>0</v>
      </c>
      <c r="M9" s="81">
        <v>62.884630350414206</v>
      </c>
      <c r="N9" s="81">
        <v>104.96610656750569</v>
      </c>
      <c r="O9" s="81">
        <v>75.85974450699031</v>
      </c>
      <c r="P9" s="81">
        <v>78.579605781473077</v>
      </c>
      <c r="Q9" s="81">
        <v>7.7885748914091169</v>
      </c>
      <c r="R9" s="81">
        <v>0</v>
      </c>
      <c r="S9" s="81">
        <v>13.425877224908628</v>
      </c>
      <c r="T9" s="82"/>
      <c r="U9" s="81">
        <v>60617988</v>
      </c>
      <c r="V9" s="81">
        <v>3717</v>
      </c>
      <c r="W9" s="81">
        <v>0</v>
      </c>
      <c r="X9" s="81">
        <v>28321</v>
      </c>
      <c r="Y9" s="81">
        <v>42508</v>
      </c>
      <c r="Z9" s="81">
        <v>31202</v>
      </c>
      <c r="AA9" s="81">
        <v>19080</v>
      </c>
      <c r="AB9" s="81">
        <v>126460</v>
      </c>
      <c r="AC9" s="81">
        <v>0</v>
      </c>
      <c r="AD9" s="81">
        <v>13.425877224908628</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1665</v>
      </c>
      <c r="B10" s="80">
        <v>444</v>
      </c>
      <c r="C10" s="80">
        <v>2</v>
      </c>
      <c r="D10" s="80">
        <v>27</v>
      </c>
      <c r="E10" s="80">
        <v>2005</v>
      </c>
      <c r="F10" s="80" t="s">
        <v>565</v>
      </c>
      <c r="G10" s="80" t="s">
        <v>1663</v>
      </c>
      <c r="H10" s="80" t="s">
        <v>1664</v>
      </c>
      <c r="I10" s="177"/>
      <c r="J10" s="81">
        <v>509.36679863212362</v>
      </c>
      <c r="K10" s="81">
        <v>5.7578912775776381</v>
      </c>
      <c r="L10" s="81">
        <v>0</v>
      </c>
      <c r="M10" s="81">
        <v>124.74257537530499</v>
      </c>
      <c r="N10" s="81">
        <v>141.90945562355844</v>
      </c>
      <c r="O10" s="81">
        <v>88.785743429851763</v>
      </c>
      <c r="P10" s="81">
        <v>66.805794704234629</v>
      </c>
      <c r="Q10" s="81">
        <v>7.4502481443145028</v>
      </c>
      <c r="R10" s="81">
        <v>0</v>
      </c>
      <c r="S10" s="81">
        <v>28.6185647862305</v>
      </c>
      <c r="T10" s="82"/>
      <c r="U10" s="81">
        <v>53616067</v>
      </c>
      <c r="V10" s="81">
        <v>3167</v>
      </c>
      <c r="W10" s="81">
        <v>0</v>
      </c>
      <c r="X10" s="81">
        <v>29676</v>
      </c>
      <c r="Y10" s="81">
        <v>51614</v>
      </c>
      <c r="Z10" s="81">
        <v>42259</v>
      </c>
      <c r="AA10" s="81">
        <v>13285</v>
      </c>
      <c r="AB10" s="81">
        <v>126458</v>
      </c>
      <c r="AC10" s="81">
        <v>0</v>
      </c>
      <c r="AD10" s="81">
        <v>28.6185647862305</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1666</v>
      </c>
      <c r="B11" s="80">
        <v>445</v>
      </c>
      <c r="C11" s="80">
        <v>3</v>
      </c>
      <c r="D11" s="80">
        <v>27</v>
      </c>
      <c r="E11" s="80">
        <v>2006</v>
      </c>
      <c r="F11" s="80" t="s">
        <v>566</v>
      </c>
      <c r="G11" s="80" t="s">
        <v>1663</v>
      </c>
      <c r="H11" s="80" t="s">
        <v>1664</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1667</v>
      </c>
      <c r="B12" s="80">
        <v>446</v>
      </c>
      <c r="C12" s="80">
        <v>4</v>
      </c>
      <c r="D12" s="80">
        <v>27</v>
      </c>
      <c r="E12" s="80">
        <v>2007</v>
      </c>
      <c r="F12" s="80" t="s">
        <v>567</v>
      </c>
      <c r="G12" s="80" t="s">
        <v>1663</v>
      </c>
      <c r="H12" s="80" t="s">
        <v>1664</v>
      </c>
      <c r="I12" s="177"/>
      <c r="J12" s="81">
        <v>490.46925743499605</v>
      </c>
      <c r="K12" s="81">
        <v>5.0085264778654777</v>
      </c>
      <c r="L12" s="81">
        <v>0</v>
      </c>
      <c r="M12" s="81">
        <v>119.24471282291476</v>
      </c>
      <c r="N12" s="81">
        <v>149.3373911540582</v>
      </c>
      <c r="O12" s="81">
        <v>84.205202659152846</v>
      </c>
      <c r="P12" s="81">
        <v>64.924058931670288</v>
      </c>
      <c r="Q12" s="81">
        <v>7.8182978270946748</v>
      </c>
      <c r="R12" s="81">
        <v>0</v>
      </c>
      <c r="S12" s="81">
        <v>21.670001289698128</v>
      </c>
      <c r="T12" s="82"/>
      <c r="U12" s="81">
        <v>58204529</v>
      </c>
      <c r="V12" s="81">
        <v>2682</v>
      </c>
      <c r="W12" s="81">
        <v>0</v>
      </c>
      <c r="X12" s="81">
        <v>32778</v>
      </c>
      <c r="Y12" s="81">
        <v>52291</v>
      </c>
      <c r="Z12" s="81">
        <v>41664</v>
      </c>
      <c r="AA12" s="81">
        <v>12714</v>
      </c>
      <c r="AB12" s="81">
        <v>125687</v>
      </c>
      <c r="AC12" s="81">
        <v>0</v>
      </c>
      <c r="AD12" s="81">
        <v>21.670001289698128</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1668</v>
      </c>
      <c r="B13" s="80">
        <v>447</v>
      </c>
      <c r="C13" s="80">
        <v>5</v>
      </c>
      <c r="D13" s="80">
        <v>27</v>
      </c>
      <c r="E13" s="80">
        <v>2008</v>
      </c>
      <c r="F13" s="80" t="s">
        <v>84</v>
      </c>
      <c r="G13" s="80" t="s">
        <v>1663</v>
      </c>
      <c r="H13" s="80" t="s">
        <v>1664</v>
      </c>
      <c r="I13" s="177"/>
      <c r="J13" s="81">
        <v>317.4747839141894</v>
      </c>
      <c r="K13" s="81">
        <v>3.7576421297356988</v>
      </c>
      <c r="L13" s="81">
        <v>0</v>
      </c>
      <c r="M13" s="81">
        <v>125.163157593824</v>
      </c>
      <c r="N13" s="81">
        <v>144.81840288690947</v>
      </c>
      <c r="O13" s="81">
        <v>81.090275875124433</v>
      </c>
      <c r="P13" s="81">
        <v>64.044160632604985</v>
      </c>
      <c r="Q13" s="81">
        <v>7.6733599462939495</v>
      </c>
      <c r="R13" s="81">
        <v>0</v>
      </c>
      <c r="S13" s="81">
        <v>24.587325398281745</v>
      </c>
      <c r="T13" s="82"/>
      <c r="U13" s="81">
        <v>40006439</v>
      </c>
      <c r="V13" s="81">
        <v>2682</v>
      </c>
      <c r="W13" s="81">
        <v>0</v>
      </c>
      <c r="X13" s="81">
        <v>32778</v>
      </c>
      <c r="Y13" s="81">
        <v>52807</v>
      </c>
      <c r="Z13" s="81">
        <v>41531</v>
      </c>
      <c r="AA13" s="81">
        <v>12556</v>
      </c>
      <c r="AB13" s="81">
        <v>125384</v>
      </c>
      <c r="AC13" s="81">
        <v>0</v>
      </c>
      <c r="AD13" s="81">
        <v>24.587325398281745</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1669</v>
      </c>
      <c r="B14" s="80">
        <v>448</v>
      </c>
      <c r="C14" s="80">
        <v>6</v>
      </c>
      <c r="D14" s="80">
        <v>27</v>
      </c>
      <c r="E14" s="80">
        <v>2009</v>
      </c>
      <c r="F14" s="80" t="s">
        <v>85</v>
      </c>
      <c r="G14" s="80" t="s">
        <v>1663</v>
      </c>
      <c r="H14" s="80" t="s">
        <v>1664</v>
      </c>
      <c r="I14" s="177"/>
      <c r="J14" s="81">
        <v>253.952349191564</v>
      </c>
      <c r="K14" s="81">
        <v>3.6495147655447946</v>
      </c>
      <c r="L14" s="81">
        <v>0</v>
      </c>
      <c r="M14" s="81">
        <v>114.52523285047323</v>
      </c>
      <c r="N14" s="81">
        <v>118.44687065765396</v>
      </c>
      <c r="O14" s="81">
        <v>81.173130406184725</v>
      </c>
      <c r="P14" s="81">
        <v>60.456183296115341</v>
      </c>
      <c r="Q14" s="81">
        <v>7.2750928797275716</v>
      </c>
      <c r="R14" s="81">
        <v>0</v>
      </c>
      <c r="S14" s="81">
        <v>21.744687650002959</v>
      </c>
      <c r="T14" s="82"/>
      <c r="U14" s="81">
        <v>33264148</v>
      </c>
      <c r="V14" s="81">
        <v>3150</v>
      </c>
      <c r="W14" s="81">
        <v>0</v>
      </c>
      <c r="X14" s="81">
        <v>37337</v>
      </c>
      <c r="Y14" s="81">
        <v>53097</v>
      </c>
      <c r="Z14" s="81">
        <v>41035</v>
      </c>
      <c r="AA14" s="81">
        <v>12168</v>
      </c>
      <c r="AB14" s="81">
        <v>124791</v>
      </c>
      <c r="AC14" s="81">
        <v>0</v>
      </c>
      <c r="AD14" s="81">
        <v>21.744687650002959</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24.71</v>
      </c>
      <c r="BJ14" s="81">
        <v>0</v>
      </c>
      <c r="BK14" s="81">
        <v>5.3410000000000002</v>
      </c>
      <c r="BL14" s="81">
        <v>0</v>
      </c>
      <c r="BM14" s="82"/>
      <c r="BN14" s="81">
        <v>0</v>
      </c>
      <c r="BO14" s="81">
        <v>0</v>
      </c>
      <c r="BP14" s="81">
        <v>5</v>
      </c>
      <c r="BQ14" s="81">
        <v>0</v>
      </c>
      <c r="BR14" s="81">
        <v>1</v>
      </c>
      <c r="BS14" s="81">
        <v>0</v>
      </c>
      <c r="BT14"/>
      <c r="BU14" s="80"/>
      <c r="BV14" s="80"/>
      <c r="BW14" s="80"/>
      <c r="BX14" s="80"/>
      <c r="BY14" s="80"/>
      <c r="BZ14" s="80"/>
      <c r="CA14" s="80"/>
      <c r="CB14" s="80"/>
      <c r="CC14" s="80"/>
    </row>
    <row r="15" spans="1:81">
      <c r="A15" s="80" t="s">
        <v>1670</v>
      </c>
      <c r="B15" s="80">
        <v>449</v>
      </c>
      <c r="C15" s="80">
        <v>7</v>
      </c>
      <c r="D15" s="80">
        <v>27</v>
      </c>
      <c r="E15" s="80">
        <v>2010</v>
      </c>
      <c r="F15" s="80" t="s">
        <v>86</v>
      </c>
      <c r="G15" s="80" t="s">
        <v>1663</v>
      </c>
      <c r="H15" s="80" t="s">
        <v>1664</v>
      </c>
      <c r="I15" s="177"/>
      <c r="J15" s="81">
        <v>190.67756346271503</v>
      </c>
      <c r="K15" s="81">
        <v>3.9766573634003493</v>
      </c>
      <c r="L15" s="81">
        <v>0</v>
      </c>
      <c r="M15" s="81">
        <v>123.62677438882602</v>
      </c>
      <c r="N15" s="81">
        <v>137.55273899285996</v>
      </c>
      <c r="O15" s="81">
        <v>80.439322828726077</v>
      </c>
      <c r="P15" s="81">
        <v>60.944759772988618</v>
      </c>
      <c r="Q15" s="81">
        <v>7.5610492742170079</v>
      </c>
      <c r="R15" s="81">
        <v>0</v>
      </c>
      <c r="S15" s="81">
        <v>19.209824187263727</v>
      </c>
      <c r="T15" s="82"/>
      <c r="U15" s="81">
        <v>25181253</v>
      </c>
      <c r="V15" s="81">
        <v>3150</v>
      </c>
      <c r="W15" s="81">
        <v>0</v>
      </c>
      <c r="X15" s="81">
        <v>37337</v>
      </c>
      <c r="Y15" s="81">
        <v>53391</v>
      </c>
      <c r="Z15" s="81">
        <v>40853</v>
      </c>
      <c r="AA15" s="81">
        <v>11960</v>
      </c>
      <c r="AB15" s="81">
        <v>124275</v>
      </c>
      <c r="AC15" s="81">
        <v>0</v>
      </c>
      <c r="AD15" s="81">
        <v>19.209824187263727</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21.381</v>
      </c>
      <c r="BJ15" s="81">
        <v>0</v>
      </c>
      <c r="BK15" s="81">
        <v>4.7670000000000003</v>
      </c>
      <c r="BL15" s="81">
        <v>0</v>
      </c>
      <c r="BM15" s="82"/>
      <c r="BN15" s="81">
        <v>0</v>
      </c>
      <c r="BO15" s="81">
        <v>0</v>
      </c>
      <c r="BP15" s="81">
        <v>5</v>
      </c>
      <c r="BQ15" s="81">
        <v>0</v>
      </c>
      <c r="BR15" s="81">
        <v>1</v>
      </c>
      <c r="BS15" s="81">
        <v>0</v>
      </c>
      <c r="BT15"/>
      <c r="BU15" s="80">
        <v>26.148</v>
      </c>
      <c r="BV15" s="80">
        <v>0</v>
      </c>
      <c r="BW15" s="80">
        <v>0</v>
      </c>
      <c r="BX15" s="80">
        <v>0</v>
      </c>
      <c r="BY15" s="80">
        <v>0</v>
      </c>
      <c r="BZ15" s="80">
        <v>0</v>
      </c>
      <c r="CA15" s="80">
        <v>0</v>
      </c>
      <c r="CB15" s="80">
        <v>0</v>
      </c>
      <c r="CC15" s="80">
        <v>0</v>
      </c>
    </row>
    <row r="16" spans="1:81">
      <c r="A16" s="80" t="s">
        <v>1671</v>
      </c>
      <c r="B16" s="80">
        <v>450</v>
      </c>
      <c r="C16" s="80">
        <v>8</v>
      </c>
      <c r="D16" s="80">
        <v>27</v>
      </c>
      <c r="E16" s="80">
        <v>2011</v>
      </c>
      <c r="F16" s="80" t="s">
        <v>87</v>
      </c>
      <c r="G16" s="80" t="s">
        <v>1663</v>
      </c>
      <c r="H16" s="80" t="s">
        <v>1664</v>
      </c>
      <c r="I16" s="177"/>
      <c r="J16" s="81">
        <v>275.55585915453867</v>
      </c>
      <c r="K16" s="81">
        <v>6.328683719831802</v>
      </c>
      <c r="L16" s="81">
        <v>0</v>
      </c>
      <c r="M16" s="81">
        <v>157.66787940911283</v>
      </c>
      <c r="N16" s="81">
        <v>169.24083045202795</v>
      </c>
      <c r="O16" s="81">
        <v>78.673049687896039</v>
      </c>
      <c r="P16" s="81">
        <v>58.698602669003833</v>
      </c>
      <c r="Q16" s="81">
        <v>8.6721450147812771</v>
      </c>
      <c r="R16" s="81">
        <v>0</v>
      </c>
      <c r="S16" s="81">
        <v>23.408410162131442</v>
      </c>
      <c r="T16" s="82"/>
      <c r="U16" s="81">
        <v>32942481</v>
      </c>
      <c r="V16" s="81">
        <v>3150</v>
      </c>
      <c r="W16" s="81">
        <v>0</v>
      </c>
      <c r="X16" s="81">
        <v>37337</v>
      </c>
      <c r="Y16" s="81">
        <v>53559</v>
      </c>
      <c r="Z16" s="81">
        <v>40824</v>
      </c>
      <c r="AA16" s="81">
        <v>11862</v>
      </c>
      <c r="AB16" s="81">
        <v>123573</v>
      </c>
      <c r="AC16" s="81">
        <v>0</v>
      </c>
      <c r="AD16" s="81">
        <v>23.408410162131442</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22.37</v>
      </c>
      <c r="BJ16" s="81">
        <v>0</v>
      </c>
      <c r="BK16" s="81">
        <v>4.6360000000000001</v>
      </c>
      <c r="BL16" s="81">
        <v>0</v>
      </c>
      <c r="BM16" s="82"/>
      <c r="BN16" s="81">
        <v>0</v>
      </c>
      <c r="BO16" s="81">
        <v>0</v>
      </c>
      <c r="BP16" s="81">
        <v>6</v>
      </c>
      <c r="BQ16" s="81">
        <v>0</v>
      </c>
      <c r="BR16" s="81">
        <v>1</v>
      </c>
      <c r="BS16" s="81">
        <v>0</v>
      </c>
      <c r="BT16"/>
      <c r="BU16" s="80">
        <v>27.006</v>
      </c>
      <c r="BV16" s="80">
        <v>0</v>
      </c>
      <c r="BW16" s="80">
        <v>0</v>
      </c>
      <c r="BX16" s="80">
        <v>0</v>
      </c>
      <c r="BY16" s="80">
        <v>0</v>
      </c>
      <c r="BZ16" s="80">
        <v>0</v>
      </c>
      <c r="CA16" s="80">
        <v>0</v>
      </c>
      <c r="CB16" s="80">
        <v>0</v>
      </c>
      <c r="CC16" s="80">
        <v>0</v>
      </c>
    </row>
    <row r="17" spans="1:81">
      <c r="A17" s="80" t="s">
        <v>1672</v>
      </c>
      <c r="B17" s="80">
        <v>451</v>
      </c>
      <c r="C17" s="80">
        <v>9</v>
      </c>
      <c r="D17" s="80">
        <v>27</v>
      </c>
      <c r="E17" s="80">
        <v>2012</v>
      </c>
      <c r="F17" s="80" t="s">
        <v>88</v>
      </c>
      <c r="G17" s="80" t="s">
        <v>1663</v>
      </c>
      <c r="H17" s="80" t="s">
        <v>1664</v>
      </c>
      <c r="I17" s="177"/>
      <c r="J17" s="81">
        <v>269.18262442124063</v>
      </c>
      <c r="K17" s="81">
        <v>6.1542790295830327</v>
      </c>
      <c r="L17" s="81">
        <v>0</v>
      </c>
      <c r="M17" s="81">
        <v>176.35055223100551</v>
      </c>
      <c r="N17" s="81">
        <v>182.17951082043919</v>
      </c>
      <c r="O17" s="81">
        <v>78.1476425068347</v>
      </c>
      <c r="P17" s="81">
        <v>58.286083844242029</v>
      </c>
      <c r="Q17" s="81">
        <v>9.542319895655675</v>
      </c>
      <c r="R17" s="81">
        <v>0</v>
      </c>
      <c r="S17" s="81">
        <v>16.94714753491391</v>
      </c>
      <c r="T17" s="82"/>
      <c r="U17" s="81">
        <v>31288418</v>
      </c>
      <c r="V17" s="81">
        <v>3150</v>
      </c>
      <c r="W17" s="81">
        <v>0</v>
      </c>
      <c r="X17" s="81">
        <v>37337</v>
      </c>
      <c r="Y17" s="81">
        <v>54914</v>
      </c>
      <c r="Z17" s="81">
        <v>40873</v>
      </c>
      <c r="AA17" s="81">
        <v>11712</v>
      </c>
      <c r="AB17" s="81">
        <v>125150</v>
      </c>
      <c r="AC17" s="81">
        <v>0</v>
      </c>
      <c r="AD17" s="81">
        <v>16.94714753491391</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25.434000000000001</v>
      </c>
      <c r="BJ17" s="81">
        <v>0</v>
      </c>
      <c r="BK17" s="81">
        <v>5.6829999999999998</v>
      </c>
      <c r="BL17" s="81">
        <v>0</v>
      </c>
      <c r="BM17" s="82"/>
      <c r="BN17" s="81">
        <v>0</v>
      </c>
      <c r="BO17" s="81">
        <v>0</v>
      </c>
      <c r="BP17" s="81">
        <v>6</v>
      </c>
      <c r="BQ17" s="81">
        <v>0</v>
      </c>
      <c r="BR17" s="81">
        <v>1</v>
      </c>
      <c r="BS17" s="81">
        <v>0</v>
      </c>
      <c r="BT17"/>
      <c r="BU17" s="80">
        <v>31.117000000000001</v>
      </c>
      <c r="BV17" s="80">
        <v>0</v>
      </c>
      <c r="BW17" s="80">
        <v>0</v>
      </c>
      <c r="BX17" s="80">
        <v>0</v>
      </c>
      <c r="BY17" s="80">
        <v>0</v>
      </c>
      <c r="BZ17" s="80">
        <v>0</v>
      </c>
      <c r="CA17" s="80">
        <v>0</v>
      </c>
      <c r="CB17" s="80">
        <v>0</v>
      </c>
      <c r="CC17" s="80">
        <v>0</v>
      </c>
    </row>
    <row r="18" spans="1:81">
      <c r="A18" s="80" t="s">
        <v>1673</v>
      </c>
      <c r="B18" s="80">
        <v>452</v>
      </c>
      <c r="C18" s="80">
        <v>10</v>
      </c>
      <c r="D18" s="80">
        <v>27</v>
      </c>
      <c r="E18" s="80">
        <v>2013</v>
      </c>
      <c r="F18" s="80" t="s">
        <v>89</v>
      </c>
      <c r="G18" s="80" t="s">
        <v>1663</v>
      </c>
      <c r="H18" s="80" t="s">
        <v>1664</v>
      </c>
      <c r="I18" s="177"/>
      <c r="J18" s="81">
        <v>273.45827986463013</v>
      </c>
      <c r="K18" s="81">
        <v>5.218239742984327</v>
      </c>
      <c r="L18" s="81">
        <v>0</v>
      </c>
      <c r="M18" s="81">
        <v>177.62462173054615</v>
      </c>
      <c r="N18" s="81">
        <v>181.90938339031504</v>
      </c>
      <c r="O18" s="81">
        <v>75.259690468523772</v>
      </c>
      <c r="P18" s="81">
        <v>58.740481632504356</v>
      </c>
      <c r="Q18" s="81">
        <v>9.6259754044538592</v>
      </c>
      <c r="R18" s="81">
        <v>0</v>
      </c>
      <c r="S18" s="81">
        <v>18.722743598924524</v>
      </c>
      <c r="T18" s="82"/>
      <c r="U18" s="81">
        <v>31432146</v>
      </c>
      <c r="V18" s="81">
        <v>3150</v>
      </c>
      <c r="W18" s="81">
        <v>0</v>
      </c>
      <c r="X18" s="81">
        <v>37337</v>
      </c>
      <c r="Y18" s="81">
        <v>54936</v>
      </c>
      <c r="Z18" s="81">
        <v>41120</v>
      </c>
      <c r="AA18" s="81">
        <v>11759</v>
      </c>
      <c r="AB18" s="81">
        <v>124437</v>
      </c>
      <c r="AC18" s="81">
        <v>0</v>
      </c>
      <c r="AD18" s="81">
        <v>18.722743598924524</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23.829000000000001</v>
      </c>
      <c r="BJ18" s="81">
        <v>0</v>
      </c>
      <c r="BK18" s="81">
        <v>6.1849999999999996</v>
      </c>
      <c r="BL18" s="81">
        <v>0</v>
      </c>
      <c r="BM18" s="82"/>
      <c r="BN18" s="81">
        <v>0</v>
      </c>
      <c r="BO18" s="81">
        <v>0</v>
      </c>
      <c r="BP18" s="81">
        <v>5</v>
      </c>
      <c r="BQ18" s="81">
        <v>0</v>
      </c>
      <c r="BR18" s="81">
        <v>1</v>
      </c>
      <c r="BS18" s="81">
        <v>0</v>
      </c>
      <c r="BT18"/>
      <c r="BU18" s="80">
        <v>30.013999999999999</v>
      </c>
      <c r="BV18" s="80">
        <v>0</v>
      </c>
      <c r="BW18" s="80">
        <v>0</v>
      </c>
      <c r="BX18" s="80">
        <v>0</v>
      </c>
      <c r="BY18" s="80">
        <v>0</v>
      </c>
      <c r="BZ18" s="80">
        <v>0</v>
      </c>
      <c r="CA18" s="80">
        <v>0</v>
      </c>
      <c r="CB18" s="80">
        <v>0</v>
      </c>
      <c r="CC18" s="80">
        <v>0</v>
      </c>
    </row>
    <row r="19" spans="1:81">
      <c r="A19" s="80" t="s">
        <v>1674</v>
      </c>
      <c r="B19" s="80">
        <v>453</v>
      </c>
      <c r="C19" s="80">
        <v>11</v>
      </c>
      <c r="D19" s="80">
        <v>27</v>
      </c>
      <c r="E19" s="80">
        <v>2014</v>
      </c>
      <c r="F19" s="80" t="s">
        <v>90</v>
      </c>
      <c r="G19" s="80" t="s">
        <v>1663</v>
      </c>
      <c r="H19" s="80" t="s">
        <v>1664</v>
      </c>
      <c r="I19" s="177"/>
      <c r="J19" s="81">
        <v>191.54995473567547</v>
      </c>
      <c r="K19" s="81">
        <v>4.4267271515059665</v>
      </c>
      <c r="L19" s="81">
        <v>8.439668732555246</v>
      </c>
      <c r="M19" s="81">
        <v>161.91826601337527</v>
      </c>
      <c r="N19" s="81">
        <v>176.65009475049132</v>
      </c>
      <c r="O19" s="81">
        <v>71.573788250188855</v>
      </c>
      <c r="P19" s="81">
        <v>59.50293825777392</v>
      </c>
      <c r="Q19" s="81">
        <v>9.2143876508686873</v>
      </c>
      <c r="R19" s="81">
        <v>0</v>
      </c>
      <c r="S19" s="81">
        <v>19.79699032750753</v>
      </c>
      <c r="T19" s="82"/>
      <c r="U19" s="81">
        <v>23427260</v>
      </c>
      <c r="V19" s="81">
        <v>2226</v>
      </c>
      <c r="W19" s="81">
        <v>92</v>
      </c>
      <c r="X19" s="81">
        <v>34187</v>
      </c>
      <c r="Y19" s="81">
        <v>55377</v>
      </c>
      <c r="Z19" s="81">
        <v>41187</v>
      </c>
      <c r="AA19" s="81">
        <v>11850</v>
      </c>
      <c r="AB19" s="81">
        <v>124150</v>
      </c>
      <c r="AC19" s="81">
        <v>0</v>
      </c>
      <c r="AD19" s="81">
        <v>19.79699032750753</v>
      </c>
      <c r="AE19" s="82"/>
      <c r="AF19" s="81">
        <v>196881436.41513368</v>
      </c>
      <c r="AG19" s="81">
        <v>4045363.7855045274</v>
      </c>
      <c r="AH19" s="81">
        <v>2075220.9072147701</v>
      </c>
      <c r="AI19" s="81">
        <v>222529531.74133232</v>
      </c>
      <c r="AJ19" s="81">
        <v>250795005.86882642</v>
      </c>
      <c r="AK19" s="81">
        <v>0</v>
      </c>
      <c r="AL19" s="81">
        <v>0</v>
      </c>
      <c r="AM19" s="81">
        <v>17043939.799861778</v>
      </c>
      <c r="AN19" s="81">
        <v>0</v>
      </c>
      <c r="AO19" s="81">
        <v>0</v>
      </c>
      <c r="AP19" s="82"/>
      <c r="AQ19" s="81">
        <v>1086</v>
      </c>
      <c r="AR19" s="81">
        <v>101</v>
      </c>
      <c r="AS19" s="81">
        <v>0</v>
      </c>
      <c r="AT19" s="81">
        <v>0</v>
      </c>
      <c r="AU19" s="81">
        <v>0</v>
      </c>
      <c r="AV19" s="81">
        <v>0</v>
      </c>
      <c r="AW19" s="81" t="s">
        <v>564</v>
      </c>
      <c r="AX19" s="82"/>
      <c r="AY19" s="81">
        <v>3792</v>
      </c>
      <c r="AZ19" s="81">
        <v>3272.5</v>
      </c>
      <c r="BA19" s="81">
        <v>0</v>
      </c>
      <c r="BB19" s="81">
        <v>0</v>
      </c>
      <c r="BC19" s="81">
        <v>0</v>
      </c>
      <c r="BD19" s="81">
        <v>0</v>
      </c>
      <c r="BE19" s="81" t="s">
        <v>564</v>
      </c>
      <c r="BF19" s="82"/>
      <c r="BG19" s="81">
        <v>0</v>
      </c>
      <c r="BH19" s="81">
        <v>0</v>
      </c>
      <c r="BI19" s="81">
        <v>22.228999999999999</v>
      </c>
      <c r="BJ19" s="81">
        <v>0</v>
      </c>
      <c r="BK19" s="81">
        <v>5.7880000000000003</v>
      </c>
      <c r="BL19" s="81">
        <v>0</v>
      </c>
      <c r="BM19" s="82"/>
      <c r="BN19" s="81">
        <v>0</v>
      </c>
      <c r="BO19" s="81">
        <v>0</v>
      </c>
      <c r="BP19" s="81">
        <v>4</v>
      </c>
      <c r="BQ19" s="81">
        <v>0</v>
      </c>
      <c r="BR19" s="81">
        <v>1</v>
      </c>
      <c r="BS19" s="81">
        <v>0</v>
      </c>
      <c r="BT19"/>
      <c r="BU19" s="80">
        <v>28.016999999999999</v>
      </c>
      <c r="BV19" s="80">
        <v>0</v>
      </c>
      <c r="BW19" s="80">
        <v>0</v>
      </c>
      <c r="BX19" s="80">
        <v>0</v>
      </c>
      <c r="BY19" s="80">
        <v>0</v>
      </c>
      <c r="BZ19" s="80">
        <v>0</v>
      </c>
      <c r="CA19" s="80">
        <v>0</v>
      </c>
      <c r="CB19" s="80">
        <v>0</v>
      </c>
      <c r="CC19" s="80">
        <v>0</v>
      </c>
    </row>
    <row r="20" spans="1:81">
      <c r="A20" s="80" t="s">
        <v>1675</v>
      </c>
      <c r="B20" s="80">
        <v>454</v>
      </c>
      <c r="C20" s="80">
        <v>12</v>
      </c>
      <c r="D20" s="80">
        <v>27</v>
      </c>
      <c r="E20" s="80">
        <v>2015</v>
      </c>
      <c r="F20" s="80" t="s">
        <v>91</v>
      </c>
      <c r="G20" s="80" t="s">
        <v>1663</v>
      </c>
      <c r="H20" s="80" t="s">
        <v>1664</v>
      </c>
      <c r="I20" s="177"/>
      <c r="J20" s="81">
        <v>187.18897910701671</v>
      </c>
      <c r="K20" s="81">
        <v>4.2293433673506353</v>
      </c>
      <c r="L20" s="81">
        <v>9.4846875661148715</v>
      </c>
      <c r="M20" s="81">
        <v>148.42343894422271</v>
      </c>
      <c r="N20" s="81">
        <v>165.12266693837881</v>
      </c>
      <c r="O20" s="81">
        <v>71.068055488913515</v>
      </c>
      <c r="P20" s="81">
        <v>58.730632939864051</v>
      </c>
      <c r="Q20" s="81">
        <v>8.9657169819871694</v>
      </c>
      <c r="R20" s="81">
        <v>0</v>
      </c>
      <c r="S20" s="81">
        <v>21.189457663816956</v>
      </c>
      <c r="T20" s="82"/>
      <c r="U20" s="81">
        <v>24136965</v>
      </c>
      <c r="V20" s="81">
        <v>2226</v>
      </c>
      <c r="W20" s="81">
        <v>92</v>
      </c>
      <c r="X20" s="81">
        <v>34187</v>
      </c>
      <c r="Y20" s="81">
        <v>55629</v>
      </c>
      <c r="Z20" s="81">
        <v>41290</v>
      </c>
      <c r="AA20" s="81">
        <v>11687</v>
      </c>
      <c r="AB20" s="81">
        <v>123397</v>
      </c>
      <c r="AC20" s="81">
        <v>0</v>
      </c>
      <c r="AD20" s="81">
        <v>21.189457663816956</v>
      </c>
      <c r="AE20" s="82"/>
      <c r="AF20" s="81">
        <v>196228861.43565175</v>
      </c>
      <c r="AG20" s="81">
        <v>3559887.3769607074</v>
      </c>
      <c r="AH20" s="81">
        <v>1929363.6931992995</v>
      </c>
      <c r="AI20" s="81">
        <v>213439939.65696052</v>
      </c>
      <c r="AJ20" s="81">
        <v>244666259.64091071</v>
      </c>
      <c r="AK20" s="81">
        <v>0</v>
      </c>
      <c r="AL20" s="81">
        <v>0</v>
      </c>
      <c r="AM20" s="81">
        <v>16911041.219053477</v>
      </c>
      <c r="AN20" s="81">
        <v>0</v>
      </c>
      <c r="AO20" s="81">
        <v>0</v>
      </c>
      <c r="AP20" s="82"/>
      <c r="AQ20" s="81">
        <v>1235</v>
      </c>
      <c r="AR20" s="81">
        <v>131</v>
      </c>
      <c r="AS20" s="81">
        <v>0</v>
      </c>
      <c r="AT20" s="81">
        <v>0</v>
      </c>
      <c r="AU20" s="81">
        <v>0</v>
      </c>
      <c r="AV20" s="81">
        <v>1</v>
      </c>
      <c r="AW20" s="81" t="s">
        <v>564</v>
      </c>
      <c r="AX20" s="82"/>
      <c r="AY20" s="81">
        <v>4381</v>
      </c>
      <c r="AZ20" s="81">
        <v>3867</v>
      </c>
      <c r="BA20" s="81">
        <v>0</v>
      </c>
      <c r="BB20" s="81">
        <v>0</v>
      </c>
      <c r="BC20" s="81">
        <v>0</v>
      </c>
      <c r="BD20" s="81">
        <v>5750</v>
      </c>
      <c r="BE20" s="81" t="s">
        <v>564</v>
      </c>
      <c r="BF20" s="82"/>
      <c r="BG20" s="81">
        <v>0</v>
      </c>
      <c r="BH20" s="81">
        <v>0</v>
      </c>
      <c r="BI20" s="81">
        <v>22.39</v>
      </c>
      <c r="BJ20" s="81">
        <v>0</v>
      </c>
      <c r="BK20" s="81">
        <v>0</v>
      </c>
      <c r="BL20" s="81">
        <v>0</v>
      </c>
      <c r="BM20" s="82"/>
      <c r="BN20" s="81">
        <v>0</v>
      </c>
      <c r="BO20" s="81">
        <v>0</v>
      </c>
      <c r="BP20" s="81">
        <v>4</v>
      </c>
      <c r="BQ20" s="81">
        <v>0</v>
      </c>
      <c r="BR20" s="81">
        <v>0</v>
      </c>
      <c r="BS20" s="81">
        <v>0</v>
      </c>
      <c r="BT20"/>
      <c r="BU20" s="80">
        <v>22.39</v>
      </c>
      <c r="BV20" s="80">
        <v>0</v>
      </c>
      <c r="BW20" s="80">
        <v>0</v>
      </c>
      <c r="BX20" s="80">
        <v>0</v>
      </c>
      <c r="BY20" s="80">
        <v>0</v>
      </c>
      <c r="BZ20" s="80">
        <v>0</v>
      </c>
      <c r="CA20" s="80">
        <v>0</v>
      </c>
      <c r="CB20" s="80">
        <v>0</v>
      </c>
      <c r="CC20" s="80">
        <v>0</v>
      </c>
    </row>
    <row r="21" spans="1:81">
      <c r="A21" s="80" t="s">
        <v>1676</v>
      </c>
      <c r="B21" s="80">
        <v>455</v>
      </c>
      <c r="C21" s="80">
        <v>13</v>
      </c>
      <c r="D21" s="80">
        <v>27</v>
      </c>
      <c r="E21" s="80">
        <v>2016</v>
      </c>
      <c r="F21" s="80" t="s">
        <v>92</v>
      </c>
      <c r="G21" s="80" t="s">
        <v>1663</v>
      </c>
      <c r="H21" s="80" t="s">
        <v>1664</v>
      </c>
      <c r="I21" s="177"/>
      <c r="J21" s="81">
        <v>195.54713001219005</v>
      </c>
      <c r="K21" s="81">
        <v>4.1193369644447548</v>
      </c>
      <c r="L21" s="81">
        <v>9.0670065963789082</v>
      </c>
      <c r="M21" s="81">
        <v>135.35467917026148</v>
      </c>
      <c r="N21" s="81">
        <v>165.47514997498675</v>
      </c>
      <c r="O21" s="81">
        <v>70.684526598881106</v>
      </c>
      <c r="P21" s="81">
        <v>57.833367181124736</v>
      </c>
      <c r="Q21" s="81">
        <v>8.6496687626987931</v>
      </c>
      <c r="R21" s="81">
        <v>0</v>
      </c>
      <c r="S21" s="81">
        <v>23.206228326865041</v>
      </c>
      <c r="T21" s="82"/>
      <c r="U21" s="81">
        <v>23932786</v>
      </c>
      <c r="V21" s="81">
        <v>2226</v>
      </c>
      <c r="W21" s="81">
        <v>92</v>
      </c>
      <c r="X21" s="81">
        <v>34187</v>
      </c>
      <c r="Y21" s="81">
        <v>55756</v>
      </c>
      <c r="Z21" s="81">
        <v>41572</v>
      </c>
      <c r="AA21" s="81">
        <v>11903</v>
      </c>
      <c r="AB21" s="81">
        <v>122461</v>
      </c>
      <c r="AC21" s="81">
        <v>0</v>
      </c>
      <c r="AD21" s="81">
        <v>23.206228326865041</v>
      </c>
      <c r="AE21" s="82"/>
      <c r="AF21" s="81">
        <v>204169654.1500749</v>
      </c>
      <c r="AG21" s="81">
        <v>3231034.9001463032</v>
      </c>
      <c r="AH21" s="81">
        <v>1371656.1784949261</v>
      </c>
      <c r="AI21" s="81">
        <v>207739431.07772511</v>
      </c>
      <c r="AJ21" s="81">
        <v>242750672.96553189</v>
      </c>
      <c r="AK21" s="81">
        <v>0</v>
      </c>
      <c r="AL21" s="81">
        <v>0</v>
      </c>
      <c r="AM21" s="81">
        <v>16795804.908165921</v>
      </c>
      <c r="AN21" s="81">
        <v>0</v>
      </c>
      <c r="AO21" s="81">
        <v>0</v>
      </c>
      <c r="AP21" s="82"/>
      <c r="AQ21" s="81">
        <v>1325</v>
      </c>
      <c r="AR21" s="81">
        <v>145</v>
      </c>
      <c r="AS21" s="81">
        <v>0</v>
      </c>
      <c r="AT21" s="81">
        <v>0</v>
      </c>
      <c r="AU21" s="81">
        <v>0</v>
      </c>
      <c r="AV21" s="81">
        <v>1</v>
      </c>
      <c r="AW21" s="81" t="s">
        <v>564</v>
      </c>
      <c r="AX21" s="82"/>
      <c r="AY21" s="81">
        <v>4783.3999999999996</v>
      </c>
      <c r="AZ21" s="81">
        <v>4161</v>
      </c>
      <c r="BA21" s="81">
        <v>0</v>
      </c>
      <c r="BB21" s="81">
        <v>0</v>
      </c>
      <c r="BC21" s="81">
        <v>0</v>
      </c>
      <c r="BD21" s="81">
        <v>5750</v>
      </c>
      <c r="BE21" s="81" t="s">
        <v>564</v>
      </c>
      <c r="BF21" s="82"/>
      <c r="BG21" s="81">
        <v>0</v>
      </c>
      <c r="BH21" s="81">
        <v>0</v>
      </c>
      <c r="BI21" s="81">
        <v>20.797000000000001</v>
      </c>
      <c r="BJ21" s="81">
        <v>0</v>
      </c>
      <c r="BK21" s="81">
        <v>5.3529999999999998</v>
      </c>
      <c r="BL21" s="81">
        <v>0</v>
      </c>
      <c r="BM21" s="82"/>
      <c r="BN21" s="81">
        <v>0</v>
      </c>
      <c r="BO21" s="81">
        <v>0</v>
      </c>
      <c r="BP21" s="81">
        <v>3</v>
      </c>
      <c r="BQ21" s="81">
        <v>0</v>
      </c>
      <c r="BR21" s="81">
        <v>1</v>
      </c>
      <c r="BS21" s="81">
        <v>0</v>
      </c>
      <c r="BT21"/>
      <c r="BU21" s="80">
        <v>26.15</v>
      </c>
      <c r="BV21" s="80">
        <v>0</v>
      </c>
      <c r="BW21" s="80">
        <v>0</v>
      </c>
      <c r="BX21" s="80">
        <v>0</v>
      </c>
      <c r="BY21" s="80">
        <v>0</v>
      </c>
      <c r="BZ21" s="80">
        <v>0</v>
      </c>
      <c r="CA21" s="80">
        <v>0</v>
      </c>
      <c r="CB21" s="80">
        <v>0</v>
      </c>
      <c r="CC21" s="80">
        <v>0</v>
      </c>
    </row>
    <row r="22" spans="1:81">
      <c r="A22" s="80" t="s">
        <v>1677</v>
      </c>
      <c r="B22" s="80">
        <v>456</v>
      </c>
      <c r="C22" s="80">
        <v>14</v>
      </c>
      <c r="D22" s="80">
        <v>27</v>
      </c>
      <c r="E22" s="80">
        <v>2017</v>
      </c>
      <c r="F22" s="80" t="s">
        <v>71</v>
      </c>
      <c r="G22" s="80" t="s">
        <v>1663</v>
      </c>
      <c r="H22" s="80" t="s">
        <v>1664</v>
      </c>
      <c r="I22" s="177"/>
      <c r="J22" s="81">
        <v>202.38735739990926</v>
      </c>
      <c r="K22" s="81">
        <v>4.0528912780918063</v>
      </c>
      <c r="L22" s="81">
        <v>7.6802301639286181</v>
      </c>
      <c r="M22" s="81">
        <v>121.56446884899439</v>
      </c>
      <c r="N22" s="81">
        <v>155.41809227968116</v>
      </c>
      <c r="O22" s="81">
        <v>69.487637326116683</v>
      </c>
      <c r="P22" s="81">
        <v>57.413906071259859</v>
      </c>
      <c r="Q22" s="81">
        <v>8.3171761320224054</v>
      </c>
      <c r="R22" s="81">
        <v>0</v>
      </c>
      <c r="S22" s="81">
        <v>29.776274504939131</v>
      </c>
      <c r="T22" s="82"/>
      <c r="U22" s="81">
        <v>29563806</v>
      </c>
      <c r="V22" s="81">
        <v>2226</v>
      </c>
      <c r="W22" s="81">
        <v>92</v>
      </c>
      <c r="X22" s="81">
        <v>34187</v>
      </c>
      <c r="Y22" s="81">
        <v>56147</v>
      </c>
      <c r="Z22" s="81">
        <v>41546</v>
      </c>
      <c r="AA22" s="81">
        <v>11892</v>
      </c>
      <c r="AB22" s="81">
        <v>121773</v>
      </c>
      <c r="AC22" s="81">
        <v>0</v>
      </c>
      <c r="AD22" s="81">
        <v>29.776274504939131</v>
      </c>
      <c r="AE22" s="82"/>
      <c r="AF22" s="81">
        <v>237442646.18411839</v>
      </c>
      <c r="AG22" s="81">
        <v>3404343.9030027869</v>
      </c>
      <c r="AH22" s="81">
        <v>1608789.4924669</v>
      </c>
      <c r="AI22" s="81">
        <v>212535127.68891481</v>
      </c>
      <c r="AJ22" s="81">
        <v>252898583.1000407</v>
      </c>
      <c r="AK22" s="81">
        <v>0</v>
      </c>
      <c r="AL22" s="81">
        <v>0</v>
      </c>
      <c r="AM22" s="81">
        <v>16727577.34314853</v>
      </c>
      <c r="AN22" s="81">
        <v>0</v>
      </c>
      <c r="AO22" s="81">
        <v>0</v>
      </c>
      <c r="AP22" s="82"/>
      <c r="AQ22" s="81">
        <v>1381</v>
      </c>
      <c r="AR22" s="81">
        <v>158</v>
      </c>
      <c r="AS22" s="81">
        <v>0</v>
      </c>
      <c r="AT22" s="81">
        <v>0</v>
      </c>
      <c r="AU22" s="81">
        <v>0</v>
      </c>
      <c r="AV22" s="81">
        <v>1</v>
      </c>
      <c r="AW22" s="81" t="s">
        <v>564</v>
      </c>
      <c r="AX22" s="82"/>
      <c r="AY22" s="81">
        <v>5017.2</v>
      </c>
      <c r="AZ22" s="81">
        <v>4390.5999999999995</v>
      </c>
      <c r="BA22" s="81">
        <v>0</v>
      </c>
      <c r="BB22" s="81">
        <v>0</v>
      </c>
      <c r="BC22" s="81">
        <v>0</v>
      </c>
      <c r="BD22" s="81">
        <v>5750</v>
      </c>
      <c r="BE22" s="81" t="s">
        <v>564</v>
      </c>
      <c r="BF22" s="82"/>
      <c r="BG22" s="81">
        <v>0</v>
      </c>
      <c r="BH22" s="81">
        <v>0</v>
      </c>
      <c r="BI22" s="81">
        <v>21.161999999999999</v>
      </c>
      <c r="BJ22" s="81">
        <v>0</v>
      </c>
      <c r="BK22" s="81">
        <v>8.1129999999999995</v>
      </c>
      <c r="BL22" s="81">
        <v>0</v>
      </c>
      <c r="BM22" s="82"/>
      <c r="BN22" s="81">
        <v>0</v>
      </c>
      <c r="BO22" s="81">
        <v>0</v>
      </c>
      <c r="BP22" s="81">
        <v>3</v>
      </c>
      <c r="BQ22" s="81">
        <v>0</v>
      </c>
      <c r="BR22" s="81">
        <v>2</v>
      </c>
      <c r="BS22" s="81">
        <v>0</v>
      </c>
      <c r="BT22"/>
      <c r="BU22" s="80">
        <v>29.274999999999999</v>
      </c>
      <c r="BV22" s="80">
        <v>0</v>
      </c>
      <c r="BW22" s="80">
        <v>0</v>
      </c>
      <c r="BX22" s="80">
        <v>0</v>
      </c>
      <c r="BY22" s="80">
        <v>0</v>
      </c>
      <c r="BZ22" s="80">
        <v>0</v>
      </c>
      <c r="CA22" s="80">
        <v>0</v>
      </c>
      <c r="CB22" s="80">
        <v>0</v>
      </c>
      <c r="CC22" s="80">
        <v>0</v>
      </c>
    </row>
    <row r="23" spans="1:81">
      <c r="A23" s="80" t="s">
        <v>1678</v>
      </c>
      <c r="B23" s="80">
        <v>457</v>
      </c>
      <c r="C23" s="80">
        <v>15</v>
      </c>
      <c r="D23" s="80">
        <v>27</v>
      </c>
      <c r="E23" s="80">
        <v>2018</v>
      </c>
      <c r="F23" s="80" t="s">
        <v>93</v>
      </c>
      <c r="G23" s="80" t="s">
        <v>1663</v>
      </c>
      <c r="H23" s="80" t="s">
        <v>1664</v>
      </c>
      <c r="I23" s="177"/>
      <c r="J23" s="81">
        <v>194.93943069809927</v>
      </c>
      <c r="K23" s="81">
        <v>3.6420537818830288</v>
      </c>
      <c r="L23" s="81">
        <v>7.1122186581185289</v>
      </c>
      <c r="M23" s="81">
        <v>106.05346516546705</v>
      </c>
      <c r="N23" s="81">
        <v>125.31215672323621</v>
      </c>
      <c r="O23" s="81">
        <v>68.523469958307672</v>
      </c>
      <c r="P23" s="81">
        <v>57.038369714544423</v>
      </c>
      <c r="Q23" s="81">
        <v>7.6536528384204026</v>
      </c>
      <c r="R23" s="81">
        <v>0</v>
      </c>
      <c r="S23" s="81">
        <v>28.688642149325066</v>
      </c>
      <c r="T23" s="82"/>
      <c r="U23" s="81">
        <v>32639003</v>
      </c>
      <c r="V23" s="81">
        <v>2226</v>
      </c>
      <c r="W23" s="81">
        <v>92</v>
      </c>
      <c r="X23" s="81">
        <v>34187</v>
      </c>
      <c r="Y23" s="81">
        <v>56341</v>
      </c>
      <c r="Z23" s="81">
        <v>41754</v>
      </c>
      <c r="AA23" s="81">
        <v>11933</v>
      </c>
      <c r="AB23" s="81">
        <v>120759</v>
      </c>
      <c r="AC23" s="81">
        <v>0</v>
      </c>
      <c r="AD23" s="81">
        <v>28.688642149325069</v>
      </c>
      <c r="AE23" s="82"/>
      <c r="AF23" s="81">
        <v>250986634.8407118</v>
      </c>
      <c r="AG23" s="81">
        <v>3114169.7146918802</v>
      </c>
      <c r="AH23" s="81">
        <v>1544785.5786011631</v>
      </c>
      <c r="AI23" s="81">
        <v>205249230.105266</v>
      </c>
      <c r="AJ23" s="81">
        <v>236418890.1389026</v>
      </c>
      <c r="AK23" s="81">
        <v>0</v>
      </c>
      <c r="AL23" s="81">
        <v>0</v>
      </c>
      <c r="AM23" s="81">
        <v>16622610.47842801</v>
      </c>
      <c r="AN23" s="81">
        <v>0</v>
      </c>
      <c r="AO23" s="81">
        <v>0</v>
      </c>
      <c r="AP23" s="82"/>
      <c r="AQ23" s="81">
        <v>1453</v>
      </c>
      <c r="AR23" s="81">
        <v>170</v>
      </c>
      <c r="AS23" s="81">
        <v>0</v>
      </c>
      <c r="AT23" s="81">
        <v>0</v>
      </c>
      <c r="AU23" s="81">
        <v>0</v>
      </c>
      <c r="AV23" s="81">
        <v>1</v>
      </c>
      <c r="AW23" s="81" t="s">
        <v>564</v>
      </c>
      <c r="AX23" s="82"/>
      <c r="AY23" s="81">
        <v>5351.1000000000022</v>
      </c>
      <c r="AZ23" s="81">
        <v>4572.8999999999996</v>
      </c>
      <c r="BA23" s="81">
        <v>0</v>
      </c>
      <c r="BB23" s="81">
        <v>0</v>
      </c>
      <c r="BC23" s="81">
        <v>0</v>
      </c>
      <c r="BD23" s="81">
        <v>5750</v>
      </c>
      <c r="BE23" s="81" t="s">
        <v>564</v>
      </c>
      <c r="BF23" s="82"/>
      <c r="BG23" s="81">
        <v>0</v>
      </c>
      <c r="BH23" s="81">
        <v>0</v>
      </c>
      <c r="BI23" s="81">
        <v>18.155000000000001</v>
      </c>
      <c r="BJ23" s="81">
        <v>0</v>
      </c>
      <c r="BK23" s="81">
        <v>6.8559999999999999</v>
      </c>
      <c r="BL23" s="81">
        <v>0</v>
      </c>
      <c r="BM23" s="82"/>
      <c r="BN23" s="81">
        <v>0</v>
      </c>
      <c r="BO23" s="81">
        <v>0</v>
      </c>
      <c r="BP23" s="81">
        <v>3</v>
      </c>
      <c r="BQ23" s="81">
        <v>0</v>
      </c>
      <c r="BR23" s="81">
        <v>2</v>
      </c>
      <c r="BS23" s="81">
        <v>0</v>
      </c>
      <c r="BT23"/>
      <c r="BU23" s="80">
        <v>25.010999999999999</v>
      </c>
      <c r="BV23" s="80">
        <v>0</v>
      </c>
      <c r="BW23" s="80">
        <v>0</v>
      </c>
      <c r="BX23" s="80">
        <v>0</v>
      </c>
      <c r="BY23" s="80">
        <v>0</v>
      </c>
      <c r="BZ23" s="80">
        <v>0</v>
      </c>
      <c r="CA23" s="80">
        <v>0</v>
      </c>
      <c r="CB23" s="80">
        <v>0</v>
      </c>
      <c r="CC23" s="80">
        <v>0</v>
      </c>
    </row>
    <row r="24" spans="1:81">
      <c r="A24" s="80" t="s">
        <v>1679</v>
      </c>
      <c r="B24" s="80">
        <v>458</v>
      </c>
      <c r="C24" s="80">
        <v>16</v>
      </c>
      <c r="D24" s="80">
        <v>27</v>
      </c>
      <c r="E24" s="80">
        <v>2019</v>
      </c>
      <c r="F24" s="80" t="s">
        <v>73</v>
      </c>
      <c r="G24" s="80" t="s">
        <v>1663</v>
      </c>
      <c r="H24" s="80" t="s">
        <v>1664</v>
      </c>
      <c r="I24" s="177"/>
      <c r="J24" s="81">
        <v>230.82320052399797</v>
      </c>
      <c r="K24" s="81">
        <v>3.269894818592626</v>
      </c>
      <c r="L24" s="81">
        <v>7.172917624033925</v>
      </c>
      <c r="M24" s="81">
        <v>101.03908915943781</v>
      </c>
      <c r="N24" s="81">
        <v>110.01385657112303</v>
      </c>
      <c r="O24" s="81">
        <v>66.63807318584729</v>
      </c>
      <c r="P24" s="81">
        <v>57.006160403919978</v>
      </c>
      <c r="Q24" s="81">
        <v>7.4226417956224227</v>
      </c>
      <c r="R24" s="81">
        <v>0</v>
      </c>
      <c r="S24" s="81">
        <v>20.728375715828282</v>
      </c>
      <c r="T24" s="82"/>
      <c r="U24" s="81">
        <v>39680323</v>
      </c>
      <c r="V24" s="81">
        <v>2226</v>
      </c>
      <c r="W24" s="81">
        <v>92</v>
      </c>
      <c r="X24" s="81">
        <v>34187</v>
      </c>
      <c r="Y24" s="81">
        <v>56878</v>
      </c>
      <c r="Z24" s="81">
        <v>41720</v>
      </c>
      <c r="AA24" s="81">
        <v>11837</v>
      </c>
      <c r="AB24" s="81">
        <v>120285</v>
      </c>
      <c r="AC24" s="81">
        <v>0</v>
      </c>
      <c r="AD24" s="81">
        <v>20.728375715828282</v>
      </c>
      <c r="AE24" s="82"/>
      <c r="AF24" s="81">
        <v>302591600.13802552</v>
      </c>
      <c r="AG24" s="81">
        <v>2942257.2188367508</v>
      </c>
      <c r="AH24" s="81">
        <v>1639297.6768076541</v>
      </c>
      <c r="AI24" s="81">
        <v>206814427.47908771</v>
      </c>
      <c r="AJ24" s="81">
        <v>207983674.44808123</v>
      </c>
      <c r="AK24" s="81">
        <v>0</v>
      </c>
      <c r="AL24" s="81">
        <v>0</v>
      </c>
      <c r="AM24" s="81">
        <v>16381911.495004805</v>
      </c>
      <c r="AN24" s="81">
        <v>0</v>
      </c>
      <c r="AO24" s="81">
        <v>0</v>
      </c>
      <c r="AP24" s="82"/>
      <c r="AQ24" s="81">
        <v>1524</v>
      </c>
      <c r="AR24" s="81">
        <v>180</v>
      </c>
      <c r="AS24" s="81">
        <v>0</v>
      </c>
      <c r="AT24" s="81">
        <v>0</v>
      </c>
      <c r="AU24" s="81">
        <v>0</v>
      </c>
      <c r="AV24" s="81">
        <v>1</v>
      </c>
      <c r="AW24" s="81" t="s">
        <v>564</v>
      </c>
      <c r="AX24" s="82"/>
      <c r="AY24" s="81">
        <v>5654.6000000000031</v>
      </c>
      <c r="AZ24" s="81">
        <v>4896</v>
      </c>
      <c r="BA24" s="81">
        <v>0</v>
      </c>
      <c r="BB24" s="81">
        <v>0</v>
      </c>
      <c r="BC24" s="81">
        <v>0</v>
      </c>
      <c r="BD24" s="81">
        <v>5750</v>
      </c>
      <c r="BE24" s="81" t="s">
        <v>564</v>
      </c>
      <c r="BF24" s="82"/>
      <c r="BG24" s="81">
        <v>0</v>
      </c>
      <c r="BH24" s="81">
        <v>0</v>
      </c>
      <c r="BI24" s="81">
        <v>15.153</v>
      </c>
      <c r="BJ24" s="81">
        <v>0</v>
      </c>
      <c r="BK24" s="81">
        <v>5.8550000000000004</v>
      </c>
      <c r="BL24" s="81">
        <v>0</v>
      </c>
      <c r="BM24" s="82"/>
      <c r="BN24" s="81">
        <v>0</v>
      </c>
      <c r="BO24" s="81">
        <v>0</v>
      </c>
      <c r="BP24" s="81">
        <v>3</v>
      </c>
      <c r="BQ24" s="81">
        <v>0</v>
      </c>
      <c r="BR24" s="81">
        <v>2</v>
      </c>
      <c r="BS24" s="81">
        <v>0</v>
      </c>
      <c r="BT24"/>
      <c r="BU24" s="80">
        <v>21.007999999999999</v>
      </c>
      <c r="BV24" s="80">
        <v>0</v>
      </c>
      <c r="BW24" s="80">
        <v>0</v>
      </c>
      <c r="BX24" s="80">
        <v>0</v>
      </c>
      <c r="BY24" s="80">
        <v>0</v>
      </c>
      <c r="BZ24" s="80">
        <v>0</v>
      </c>
      <c r="CA24" s="80">
        <v>0</v>
      </c>
      <c r="CB24" s="80">
        <v>0</v>
      </c>
      <c r="CC24" s="80">
        <v>0</v>
      </c>
    </row>
    <row r="25" spans="1:81">
      <c r="A25" s="80" t="s">
        <v>1680</v>
      </c>
      <c r="B25" s="80">
        <v>459</v>
      </c>
      <c r="C25" s="80">
        <v>17</v>
      </c>
      <c r="D25" s="80">
        <v>27</v>
      </c>
      <c r="E25" s="80">
        <v>2020</v>
      </c>
      <c r="F25" s="80" t="s">
        <v>218</v>
      </c>
      <c r="G25" s="80" t="s">
        <v>1663</v>
      </c>
      <c r="H25" s="80" t="s">
        <v>1664</v>
      </c>
      <c r="I25" s="177"/>
      <c r="J25" s="81">
        <v>201.85180184609669</v>
      </c>
      <c r="K25" s="81">
        <v>3.425216377298828</v>
      </c>
      <c r="L25" s="81">
        <v>3.3860726529804861</v>
      </c>
      <c r="M25" s="81">
        <v>96.713313627927363</v>
      </c>
      <c r="N25" s="81">
        <v>135.01069668996792</v>
      </c>
      <c r="O25" s="81">
        <v>58.311610937337328</v>
      </c>
      <c r="P25" s="81">
        <v>53.625425757762009</v>
      </c>
      <c r="Q25" s="81">
        <v>7.0432687085271617</v>
      </c>
      <c r="R25" s="81">
        <v>0</v>
      </c>
      <c r="S25" s="81">
        <v>24.68938141753965</v>
      </c>
      <c r="T25" s="82"/>
      <c r="U25" s="81">
        <v>35538584</v>
      </c>
      <c r="V25" s="81">
        <v>2238</v>
      </c>
      <c r="W25" s="81">
        <v>49</v>
      </c>
      <c r="X25" s="81">
        <v>34659</v>
      </c>
      <c r="Y25" s="81">
        <v>57244</v>
      </c>
      <c r="Z25" s="81">
        <v>41668</v>
      </c>
      <c r="AA25" s="81">
        <v>12098</v>
      </c>
      <c r="AB25" s="81">
        <v>119452</v>
      </c>
      <c r="AC25" s="81">
        <v>0</v>
      </c>
      <c r="AD25" s="81">
        <v>24.68938141753965</v>
      </c>
      <c r="AE25" s="82"/>
      <c r="AF25" s="81">
        <v>257906626.46482021</v>
      </c>
      <c r="AG25" s="81">
        <v>2783805.468214008</v>
      </c>
      <c r="AH25" s="81">
        <v>781991.51871357323</v>
      </c>
      <c r="AI25" s="81">
        <v>189450458.34192583</v>
      </c>
      <c r="AJ25" s="81">
        <v>245154417.42829242</v>
      </c>
      <c r="AK25" s="81"/>
      <c r="AL25" s="81"/>
      <c r="AM25" s="81">
        <v>15589813.139400208</v>
      </c>
      <c r="AN25" s="81"/>
      <c r="AO25" s="81"/>
      <c r="AP25" s="82"/>
      <c r="AQ25" s="81">
        <v>1610</v>
      </c>
      <c r="AR25" s="81">
        <v>186</v>
      </c>
      <c r="AS25" s="81">
        <v>0</v>
      </c>
      <c r="AT25" s="81">
        <v>0</v>
      </c>
      <c r="AU25" s="81">
        <v>0</v>
      </c>
      <c r="AV25" s="81">
        <v>1</v>
      </c>
      <c r="AW25" s="81">
        <v>0</v>
      </c>
      <c r="AX25" s="82"/>
      <c r="AY25" s="81">
        <v>6113.7000000000025</v>
      </c>
      <c r="AZ25" s="81">
        <v>5151.3</v>
      </c>
      <c r="BA25" s="81">
        <v>0</v>
      </c>
      <c r="BB25" s="81">
        <v>0</v>
      </c>
      <c r="BC25" s="81">
        <v>0</v>
      </c>
      <c r="BD25" s="81">
        <v>5750</v>
      </c>
      <c r="BE25" s="81">
        <v>0</v>
      </c>
      <c r="BF25" s="82"/>
      <c r="BG25" s="81">
        <v>0</v>
      </c>
      <c r="BH25" s="81">
        <v>0</v>
      </c>
      <c r="BI25" s="81">
        <v>15.704000000000001</v>
      </c>
      <c r="BJ25" s="81">
        <v>0</v>
      </c>
      <c r="BK25" s="81">
        <v>5.6840000000000002</v>
      </c>
      <c r="BL25" s="81">
        <v>0</v>
      </c>
      <c r="BM25" s="82"/>
      <c r="BN25" s="81">
        <v>0</v>
      </c>
      <c r="BO25" s="81">
        <v>0</v>
      </c>
      <c r="BP25" s="81">
        <v>4</v>
      </c>
      <c r="BQ25" s="81">
        <v>0</v>
      </c>
      <c r="BR25" s="81">
        <v>2</v>
      </c>
      <c r="BS25" s="81">
        <v>0</v>
      </c>
      <c r="BT25"/>
      <c r="BU25" s="80">
        <v>21.388000000000002</v>
      </c>
      <c r="BV25" s="80">
        <v>0</v>
      </c>
      <c r="BW25" s="80">
        <v>0</v>
      </c>
      <c r="BX25" s="80">
        <v>0</v>
      </c>
      <c r="BY25" s="80">
        <v>0</v>
      </c>
      <c r="BZ25" s="80">
        <v>0</v>
      </c>
      <c r="CA25" s="80">
        <v>0</v>
      </c>
      <c r="CB25" s="80">
        <v>0</v>
      </c>
      <c r="CC25" s="80">
        <v>0</v>
      </c>
    </row>
    <row r="26" spans="1:81">
      <c r="A26" s="80" t="s">
        <v>1681</v>
      </c>
      <c r="B26" s="80">
        <v>459</v>
      </c>
      <c r="C26" s="80">
        <v>18</v>
      </c>
      <c r="D26" s="80">
        <v>27</v>
      </c>
      <c r="E26" s="80">
        <v>2021</v>
      </c>
      <c r="F26" s="80" t="s">
        <v>75</v>
      </c>
      <c r="G26" s="174" t="s">
        <v>1663</v>
      </c>
      <c r="H26" s="80" t="s">
        <v>1664</v>
      </c>
      <c r="I26" s="177"/>
      <c r="J26" s="81">
        <v>131.09964320007614</v>
      </c>
      <c r="K26" s="81">
        <v>3.6901373248324183</v>
      </c>
      <c r="L26" s="81">
        <v>3.2392438776690904</v>
      </c>
      <c r="M26" s="81">
        <v>97.376444360632121</v>
      </c>
      <c r="N26" s="81">
        <v>106.82373588357241</v>
      </c>
      <c r="O26" s="81">
        <v>56.146681557515336</v>
      </c>
      <c r="P26" s="81">
        <v>55.270749647252281</v>
      </c>
      <c r="Q26" s="81">
        <v>7.0606043495904371</v>
      </c>
      <c r="R26" s="81">
        <v>0</v>
      </c>
      <c r="S26" s="81">
        <v>22.289571563934778</v>
      </c>
      <c r="T26" s="82"/>
      <c r="U26" s="81">
        <v>27401589</v>
      </c>
      <c r="V26" s="81">
        <v>2238</v>
      </c>
      <c r="W26" s="81">
        <v>49</v>
      </c>
      <c r="X26" s="81">
        <v>34659</v>
      </c>
      <c r="Y26" s="81">
        <v>57343</v>
      </c>
      <c r="Z26" s="81">
        <v>41312</v>
      </c>
      <c r="AA26" s="81">
        <v>12160</v>
      </c>
      <c r="AB26" s="81">
        <v>118326</v>
      </c>
      <c r="AC26" s="81">
        <v>0</v>
      </c>
      <c r="AD26" s="81">
        <v>22.289571563934778</v>
      </c>
      <c r="AE26" s="82"/>
      <c r="AF26" s="81">
        <v>186217497.86437866</v>
      </c>
      <c r="AG26" s="81">
        <v>3250155.9671548996</v>
      </c>
      <c r="AH26" s="81">
        <v>692787.50352496665</v>
      </c>
      <c r="AI26" s="81">
        <v>215492646.6434873</v>
      </c>
      <c r="AJ26" s="81">
        <v>216017857.09565192</v>
      </c>
      <c r="AK26" s="81">
        <v>0</v>
      </c>
      <c r="AL26" s="81">
        <v>0</v>
      </c>
      <c r="AM26" s="81">
        <v>15531930.788746089</v>
      </c>
      <c r="AN26" s="81">
        <v>0</v>
      </c>
      <c r="AO26" s="81">
        <v>0</v>
      </c>
      <c r="AP26" s="82"/>
      <c r="AQ26" s="81">
        <v>1719</v>
      </c>
      <c r="AR26" s="81">
        <v>186</v>
      </c>
      <c r="AS26" s="81">
        <v>0</v>
      </c>
      <c r="AT26" s="81">
        <v>0</v>
      </c>
      <c r="AU26" s="81">
        <v>0</v>
      </c>
      <c r="AV26" s="81">
        <v>1</v>
      </c>
      <c r="AW26" s="81"/>
      <c r="AX26" s="82"/>
      <c r="AY26" s="81">
        <v>6691.1000000000076</v>
      </c>
      <c r="AZ26" s="81">
        <v>5151.3</v>
      </c>
      <c r="BA26" s="81">
        <v>0</v>
      </c>
      <c r="BB26" s="81">
        <v>0</v>
      </c>
      <c r="BC26" s="81">
        <v>0</v>
      </c>
      <c r="BD26" s="81">
        <v>5750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1682</v>
      </c>
      <c r="B27" s="80">
        <v>459</v>
      </c>
      <c r="C27" s="80">
        <v>19</v>
      </c>
      <c r="D27" s="80">
        <v>27</v>
      </c>
      <c r="E27" s="80">
        <v>2022</v>
      </c>
      <c r="F27" s="80" t="s">
        <v>568</v>
      </c>
      <c r="G27" s="174" t="s">
        <v>1663</v>
      </c>
      <c r="H27" s="80" t="s">
        <v>1664</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1836</v>
      </c>
      <c r="AR27" s="81">
        <v>189</v>
      </c>
      <c r="AS27" s="81">
        <v>0</v>
      </c>
      <c r="AT27" s="81">
        <v>0</v>
      </c>
      <c r="AU27" s="81">
        <v>0</v>
      </c>
      <c r="AV27" s="81">
        <v>1</v>
      </c>
      <c r="AW27" s="81"/>
      <c r="AX27" s="82"/>
      <c r="AY27" s="81">
        <v>7339.0000000000009</v>
      </c>
      <c r="AZ27" s="81">
        <v>5435.7999999999993</v>
      </c>
      <c r="BA27" s="81">
        <v>0</v>
      </c>
      <c r="BB27" s="81">
        <v>0</v>
      </c>
      <c r="BC27" s="81">
        <v>0</v>
      </c>
      <c r="BD27" s="81">
        <v>5750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1683</v>
      </c>
      <c r="B28" s="80">
        <v>392</v>
      </c>
      <c r="C28" s="80">
        <v>1</v>
      </c>
      <c r="D28" s="80">
        <v>24</v>
      </c>
      <c r="E28" s="80">
        <v>1990</v>
      </c>
      <c r="F28" s="80" t="s">
        <v>562</v>
      </c>
      <c r="G28" s="80" t="s">
        <v>1684</v>
      </c>
      <c r="H28" s="80" t="s">
        <v>1685</v>
      </c>
      <c r="I28" s="177"/>
      <c r="J28" s="81">
        <v>152.73472639649748</v>
      </c>
      <c r="K28" s="81">
        <v>21.664513767228552</v>
      </c>
      <c r="L28" s="81">
        <v>28.962933952774833</v>
      </c>
      <c r="M28" s="81">
        <v>102.53899193052146</v>
      </c>
      <c r="N28" s="81">
        <v>132.46002045659355</v>
      </c>
      <c r="O28" s="81">
        <v>83.661613621884598</v>
      </c>
      <c r="P28" s="81">
        <v>134.08365961359641</v>
      </c>
      <c r="Q28" s="81">
        <v>8.6155951637627588</v>
      </c>
      <c r="R28" s="81">
        <v>37.423843192471786</v>
      </c>
      <c r="S28" s="81">
        <v>6.8389402053879298</v>
      </c>
      <c r="T28" s="82"/>
      <c r="U28" s="81">
        <v>12332697</v>
      </c>
      <c r="V28" s="81">
        <v>6291</v>
      </c>
      <c r="W28" s="81">
        <v>302</v>
      </c>
      <c r="X28" s="81">
        <v>37887</v>
      </c>
      <c r="Y28" s="81">
        <v>40257</v>
      </c>
      <c r="Z28" s="81">
        <v>34411</v>
      </c>
      <c r="AA28" s="81">
        <v>32557</v>
      </c>
      <c r="AB28" s="81">
        <v>139888</v>
      </c>
      <c r="AC28" s="81">
        <v>6481877</v>
      </c>
      <c r="AD28" s="81">
        <v>6.8389402053879298</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1686</v>
      </c>
      <c r="B29" s="80">
        <v>393</v>
      </c>
      <c r="C29" s="80">
        <v>2</v>
      </c>
      <c r="D29" s="80">
        <v>24</v>
      </c>
      <c r="E29" s="80">
        <v>2005</v>
      </c>
      <c r="F29" s="80" t="s">
        <v>565</v>
      </c>
      <c r="G29" s="80" t="s">
        <v>1684</v>
      </c>
      <c r="H29" s="80" t="s">
        <v>1685</v>
      </c>
      <c r="I29" s="177"/>
      <c r="J29" s="81">
        <v>101.47664056006533</v>
      </c>
      <c r="K29" s="81">
        <v>11.926868256304429</v>
      </c>
      <c r="L29" s="81">
        <v>29.843796123827754</v>
      </c>
      <c r="M29" s="81">
        <v>162.09788549870697</v>
      </c>
      <c r="N29" s="81">
        <v>166.49723250621167</v>
      </c>
      <c r="O29" s="81">
        <v>133.47170327295069</v>
      </c>
      <c r="P29" s="81">
        <v>137.98652666045902</v>
      </c>
      <c r="Q29" s="81">
        <v>7.9147913651302675</v>
      </c>
      <c r="R29" s="81">
        <v>29.083823615050527</v>
      </c>
      <c r="S29" s="81">
        <v>14.94523532</v>
      </c>
      <c r="T29" s="82"/>
      <c r="U29" s="81">
        <v>10299997</v>
      </c>
      <c r="V29" s="81">
        <v>5057</v>
      </c>
      <c r="W29" s="81">
        <v>470</v>
      </c>
      <c r="X29" s="81">
        <v>32567</v>
      </c>
      <c r="Y29" s="81">
        <v>47091</v>
      </c>
      <c r="Z29" s="81">
        <v>63528</v>
      </c>
      <c r="AA29" s="81">
        <v>27440</v>
      </c>
      <c r="AB29" s="81">
        <v>134343</v>
      </c>
      <c r="AC29" s="81">
        <v>5142872</v>
      </c>
      <c r="AD29" s="81">
        <v>14.94523532</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1687</v>
      </c>
      <c r="B30" s="80">
        <v>394</v>
      </c>
      <c r="C30" s="80">
        <v>3</v>
      </c>
      <c r="D30" s="80">
        <v>24</v>
      </c>
      <c r="E30" s="80">
        <v>2006</v>
      </c>
      <c r="F30" s="80" t="s">
        <v>566</v>
      </c>
      <c r="G30" s="80" t="s">
        <v>1684</v>
      </c>
      <c r="H30" s="80" t="s">
        <v>1685</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1688</v>
      </c>
      <c r="B31" s="80">
        <v>395</v>
      </c>
      <c r="C31" s="80">
        <v>4</v>
      </c>
      <c r="D31" s="80">
        <v>24</v>
      </c>
      <c r="E31" s="80">
        <v>2007</v>
      </c>
      <c r="F31" s="80" t="s">
        <v>567</v>
      </c>
      <c r="G31" s="80" t="s">
        <v>1684</v>
      </c>
      <c r="H31" s="80" t="s">
        <v>1685</v>
      </c>
      <c r="I31" s="177"/>
      <c r="J31" s="81">
        <v>78.666924932095711</v>
      </c>
      <c r="K31" s="81">
        <v>11.229390274942258</v>
      </c>
      <c r="L31" s="81">
        <v>44.167182146312491</v>
      </c>
      <c r="M31" s="81">
        <v>152.95216939429815</v>
      </c>
      <c r="N31" s="81">
        <v>175.75753874502266</v>
      </c>
      <c r="O31" s="81">
        <v>131.22300783058458</v>
      </c>
      <c r="P31" s="81">
        <v>136.01677156708905</v>
      </c>
      <c r="Q31" s="81">
        <v>8.239546746116412</v>
      </c>
      <c r="R31" s="81">
        <v>32.602065963809075</v>
      </c>
      <c r="S31" s="81">
        <v>11.065126723679999</v>
      </c>
      <c r="T31" s="82"/>
      <c r="U31" s="81">
        <v>11271244</v>
      </c>
      <c r="V31" s="81">
        <v>4705</v>
      </c>
      <c r="W31" s="81">
        <v>417</v>
      </c>
      <c r="X31" s="81">
        <v>38762</v>
      </c>
      <c r="Y31" s="81">
        <v>47734</v>
      </c>
      <c r="Z31" s="81">
        <v>64928</v>
      </c>
      <c r="AA31" s="81">
        <v>26636</v>
      </c>
      <c r="AB31" s="81">
        <v>132459</v>
      </c>
      <c r="AC31" s="81">
        <v>5930413</v>
      </c>
      <c r="AD31" s="81">
        <v>11.065126723679999</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1689</v>
      </c>
      <c r="B32" s="80">
        <v>396</v>
      </c>
      <c r="C32" s="80">
        <v>5</v>
      </c>
      <c r="D32" s="80">
        <v>24</v>
      </c>
      <c r="E32" s="80">
        <v>2008</v>
      </c>
      <c r="F32" s="80" t="s">
        <v>84</v>
      </c>
      <c r="G32" s="80" t="s">
        <v>1684</v>
      </c>
      <c r="H32" s="80" t="s">
        <v>1685</v>
      </c>
      <c r="I32" s="177"/>
      <c r="J32" s="81">
        <v>80.602713549632711</v>
      </c>
      <c r="K32" s="81">
        <v>8.3274541651931333</v>
      </c>
      <c r="L32" s="81">
        <v>38.666268257587376</v>
      </c>
      <c r="M32" s="81">
        <v>165.30645100952938</v>
      </c>
      <c r="N32" s="81">
        <v>151.79210352535543</v>
      </c>
      <c r="O32" s="81">
        <v>128.43312625542208</v>
      </c>
      <c r="P32" s="81">
        <v>132.51061238248207</v>
      </c>
      <c r="Q32" s="81">
        <v>8.0621564094695195</v>
      </c>
      <c r="R32" s="81">
        <v>28.260210872534053</v>
      </c>
      <c r="S32" s="81">
        <v>12.254673958000001</v>
      </c>
      <c r="T32" s="82"/>
      <c r="U32" s="81">
        <v>10915106</v>
      </c>
      <c r="V32" s="81">
        <v>4705</v>
      </c>
      <c r="W32" s="81">
        <v>417</v>
      </c>
      <c r="X32" s="81">
        <v>38762</v>
      </c>
      <c r="Y32" s="81">
        <v>48075</v>
      </c>
      <c r="Z32" s="81">
        <v>65778</v>
      </c>
      <c r="AA32" s="81">
        <v>25979</v>
      </c>
      <c r="AB32" s="81">
        <v>131737</v>
      </c>
      <c r="AC32" s="81">
        <v>5337965</v>
      </c>
      <c r="AD32" s="81">
        <v>12.254673958000001</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1690</v>
      </c>
      <c r="B33" s="80">
        <v>397</v>
      </c>
      <c r="C33" s="80">
        <v>6</v>
      </c>
      <c r="D33" s="80">
        <v>24</v>
      </c>
      <c r="E33" s="80">
        <v>2009</v>
      </c>
      <c r="F33" s="80" t="s">
        <v>85</v>
      </c>
      <c r="G33" s="80" t="s">
        <v>1684</v>
      </c>
      <c r="H33" s="80" t="s">
        <v>1685</v>
      </c>
      <c r="I33" s="177"/>
      <c r="J33" s="81">
        <v>85.780116470383035</v>
      </c>
      <c r="K33" s="81">
        <v>8.3515844980153844</v>
      </c>
      <c r="L33" s="81">
        <v>71.770776998780207</v>
      </c>
      <c r="M33" s="81">
        <v>175.5477259019741</v>
      </c>
      <c r="N33" s="81">
        <v>150.19596382205452</v>
      </c>
      <c r="O33" s="81">
        <v>131.78196111927915</v>
      </c>
      <c r="P33" s="81">
        <v>126.08453020262318</v>
      </c>
      <c r="Q33" s="81">
        <v>7.6406227044416282</v>
      </c>
      <c r="R33" s="81">
        <v>23.008317147464425</v>
      </c>
      <c r="S33" s="81">
        <v>9.7804963728099992</v>
      </c>
      <c r="T33" s="82"/>
      <c r="U33" s="81">
        <v>10362564</v>
      </c>
      <c r="V33" s="81">
        <v>4668</v>
      </c>
      <c r="W33" s="81">
        <v>1115</v>
      </c>
      <c r="X33" s="81">
        <v>40091</v>
      </c>
      <c r="Y33" s="81">
        <v>48431</v>
      </c>
      <c r="Z33" s="81">
        <v>66619</v>
      </c>
      <c r="AA33" s="81">
        <v>25377</v>
      </c>
      <c r="AB33" s="81">
        <v>131061</v>
      </c>
      <c r="AC33" s="81">
        <v>4239827</v>
      </c>
      <c r="AD33" s="81">
        <v>9.7804963728099992</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3.5</v>
      </c>
      <c r="BH33" s="81">
        <v>0</v>
      </c>
      <c r="BI33" s="81">
        <v>39.529999999999994</v>
      </c>
      <c r="BJ33" s="81">
        <v>0</v>
      </c>
      <c r="BK33" s="81">
        <v>13.57</v>
      </c>
      <c r="BL33" s="81">
        <v>0</v>
      </c>
      <c r="BM33" s="82"/>
      <c r="BN33" s="81">
        <v>1</v>
      </c>
      <c r="BO33" s="81">
        <v>0</v>
      </c>
      <c r="BP33" s="81">
        <v>9</v>
      </c>
      <c r="BQ33" s="81">
        <v>0</v>
      </c>
      <c r="BR33" s="81">
        <v>3</v>
      </c>
      <c r="BS33" s="81">
        <v>0</v>
      </c>
      <c r="BT33"/>
      <c r="BU33" s="80"/>
      <c r="BV33" s="80"/>
      <c r="BW33" s="80"/>
      <c r="BX33" s="80"/>
      <c r="BY33" s="80"/>
      <c r="BZ33" s="80"/>
      <c r="CA33" s="80"/>
      <c r="CB33" s="80"/>
      <c r="CC33" s="80"/>
    </row>
    <row r="34" spans="1:81">
      <c r="A34" s="80" t="s">
        <v>1691</v>
      </c>
      <c r="B34" s="80">
        <v>398</v>
      </c>
      <c r="C34" s="80">
        <v>7</v>
      </c>
      <c r="D34" s="80">
        <v>24</v>
      </c>
      <c r="E34" s="80">
        <v>2010</v>
      </c>
      <c r="F34" s="80" t="s">
        <v>86</v>
      </c>
      <c r="G34" s="80" t="s">
        <v>1684</v>
      </c>
      <c r="H34" s="80" t="s">
        <v>1685</v>
      </c>
      <c r="I34" s="177"/>
      <c r="J34" s="81">
        <v>77.738999703332411</v>
      </c>
      <c r="K34" s="81">
        <v>9.0683111698772674</v>
      </c>
      <c r="L34" s="81">
        <v>68.208045334787869</v>
      </c>
      <c r="M34" s="81">
        <v>184.70644389340362</v>
      </c>
      <c r="N34" s="81">
        <v>172.28551173062738</v>
      </c>
      <c r="O34" s="81">
        <v>132.16480224787853</v>
      </c>
      <c r="P34" s="81">
        <v>126.65401372555453</v>
      </c>
      <c r="Q34" s="81">
        <v>7.9261577569736055</v>
      </c>
      <c r="R34" s="81">
        <v>24.200278908583819</v>
      </c>
      <c r="S34" s="81">
        <v>14.658333643159999</v>
      </c>
      <c r="T34" s="82"/>
      <c r="U34" s="81">
        <v>10310279</v>
      </c>
      <c r="V34" s="81">
        <v>4668</v>
      </c>
      <c r="W34" s="81">
        <v>1115</v>
      </c>
      <c r="X34" s="81">
        <v>40091</v>
      </c>
      <c r="Y34" s="81">
        <v>48752</v>
      </c>
      <c r="Z34" s="81">
        <v>67123</v>
      </c>
      <c r="AA34" s="81">
        <v>24855</v>
      </c>
      <c r="AB34" s="81">
        <v>130276</v>
      </c>
      <c r="AC34" s="81">
        <v>4226060</v>
      </c>
      <c r="AD34" s="81">
        <v>14.658333643159999</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3.24</v>
      </c>
      <c r="BH34" s="81">
        <v>0</v>
      </c>
      <c r="BI34" s="81">
        <v>34.435000000000002</v>
      </c>
      <c r="BJ34" s="81">
        <v>0</v>
      </c>
      <c r="BK34" s="81">
        <v>19.413</v>
      </c>
      <c r="BL34" s="81">
        <v>0</v>
      </c>
      <c r="BM34" s="82"/>
      <c r="BN34" s="81">
        <v>1</v>
      </c>
      <c r="BO34" s="81">
        <v>0</v>
      </c>
      <c r="BP34" s="81">
        <v>8</v>
      </c>
      <c r="BQ34" s="81">
        <v>0</v>
      </c>
      <c r="BR34" s="81">
        <v>3</v>
      </c>
      <c r="BS34" s="81">
        <v>0</v>
      </c>
      <c r="BT34"/>
      <c r="BU34" s="80">
        <v>46.817999999999998</v>
      </c>
      <c r="BV34" s="80">
        <v>10.27</v>
      </c>
      <c r="BW34" s="80">
        <v>0</v>
      </c>
      <c r="BX34" s="80">
        <v>0</v>
      </c>
      <c r="BY34" s="80">
        <v>0</v>
      </c>
      <c r="BZ34" s="80">
        <v>0</v>
      </c>
      <c r="CA34" s="80">
        <v>0</v>
      </c>
      <c r="CB34" s="80">
        <v>0</v>
      </c>
      <c r="CC34" s="80">
        <v>0</v>
      </c>
    </row>
    <row r="35" spans="1:81">
      <c r="A35" s="80" t="s">
        <v>1692</v>
      </c>
      <c r="B35" s="80">
        <v>399</v>
      </c>
      <c r="C35" s="80">
        <v>8</v>
      </c>
      <c r="D35" s="80">
        <v>24</v>
      </c>
      <c r="E35" s="80">
        <v>2011</v>
      </c>
      <c r="F35" s="80" t="s">
        <v>87</v>
      </c>
      <c r="G35" s="80" t="s">
        <v>1684</v>
      </c>
      <c r="H35" s="80" t="s">
        <v>1685</v>
      </c>
      <c r="I35" s="177"/>
      <c r="J35" s="81">
        <v>105.24391056140045</v>
      </c>
      <c r="K35" s="81">
        <v>12.116420948628035</v>
      </c>
      <c r="L35" s="81">
        <v>48.727181810105563</v>
      </c>
      <c r="M35" s="81">
        <v>220.30825890765837</v>
      </c>
      <c r="N35" s="81">
        <v>220.88337352296773</v>
      </c>
      <c r="O35" s="81">
        <v>131.07357129439174</v>
      </c>
      <c r="P35" s="81">
        <v>121.00957930094586</v>
      </c>
      <c r="Q35" s="81">
        <v>9.0911797382504727</v>
      </c>
      <c r="R35" s="81">
        <v>22.585308034054748</v>
      </c>
      <c r="S35" s="81">
        <v>12.691990612860002</v>
      </c>
      <c r="T35" s="82"/>
      <c r="U35" s="81">
        <v>10732183</v>
      </c>
      <c r="V35" s="81">
        <v>4668</v>
      </c>
      <c r="W35" s="81">
        <v>1115</v>
      </c>
      <c r="X35" s="81">
        <v>40091</v>
      </c>
      <c r="Y35" s="81">
        <v>49113</v>
      </c>
      <c r="Z35" s="81">
        <v>68015</v>
      </c>
      <c r="AA35" s="81">
        <v>24454</v>
      </c>
      <c r="AB35" s="81">
        <v>129544</v>
      </c>
      <c r="AC35" s="81">
        <v>3937517</v>
      </c>
      <c r="AD35" s="81">
        <v>12.691990612860002</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4.6660000000000004</v>
      </c>
      <c r="BH35" s="81">
        <v>0</v>
      </c>
      <c r="BI35" s="81">
        <v>42.682000000000002</v>
      </c>
      <c r="BJ35" s="81">
        <v>0</v>
      </c>
      <c r="BK35" s="81">
        <v>19.762</v>
      </c>
      <c r="BL35" s="81">
        <v>0</v>
      </c>
      <c r="BM35" s="82"/>
      <c r="BN35" s="81">
        <v>1</v>
      </c>
      <c r="BO35" s="81">
        <v>0</v>
      </c>
      <c r="BP35" s="81">
        <v>9</v>
      </c>
      <c r="BQ35" s="81">
        <v>0</v>
      </c>
      <c r="BR35" s="81">
        <v>3</v>
      </c>
      <c r="BS35" s="81">
        <v>0</v>
      </c>
      <c r="BT35"/>
      <c r="BU35" s="80">
        <v>55.372999999999998</v>
      </c>
      <c r="BV35" s="80">
        <v>11.737</v>
      </c>
      <c r="BW35" s="80">
        <v>0</v>
      </c>
      <c r="BX35" s="80">
        <v>0</v>
      </c>
      <c r="BY35" s="80">
        <v>0</v>
      </c>
      <c r="BZ35" s="80">
        <v>0</v>
      </c>
      <c r="CA35" s="80">
        <v>0</v>
      </c>
      <c r="CB35" s="80">
        <v>0</v>
      </c>
      <c r="CC35" s="80">
        <v>0</v>
      </c>
    </row>
    <row r="36" spans="1:81">
      <c r="A36" s="80" t="s">
        <v>1693</v>
      </c>
      <c r="B36" s="80">
        <v>400</v>
      </c>
      <c r="C36" s="80">
        <v>9</v>
      </c>
      <c r="D36" s="80">
        <v>24</v>
      </c>
      <c r="E36" s="80">
        <v>2012</v>
      </c>
      <c r="F36" s="80" t="s">
        <v>88</v>
      </c>
      <c r="G36" s="80" t="s">
        <v>1684</v>
      </c>
      <c r="H36" s="80" t="s">
        <v>1685</v>
      </c>
      <c r="I36" s="177"/>
      <c r="J36" s="81">
        <v>116.13135828400137</v>
      </c>
      <c r="K36" s="81">
        <v>11.744201075176839</v>
      </c>
      <c r="L36" s="81">
        <v>48.913994932003696</v>
      </c>
      <c r="M36" s="81">
        <v>255.71687145880895</v>
      </c>
      <c r="N36" s="81">
        <v>232.19449413747316</v>
      </c>
      <c r="O36" s="81">
        <v>132.05542467306191</v>
      </c>
      <c r="P36" s="81">
        <v>119.61287783438841</v>
      </c>
      <c r="Q36" s="81">
        <v>9.8523404525532854</v>
      </c>
      <c r="R36" s="81">
        <v>23.650644207885772</v>
      </c>
      <c r="S36" s="81">
        <v>14.674970833599998</v>
      </c>
      <c r="T36" s="82"/>
      <c r="U36" s="81">
        <v>11982920</v>
      </c>
      <c r="V36" s="81">
        <v>4668</v>
      </c>
      <c r="W36" s="81">
        <v>1115</v>
      </c>
      <c r="X36" s="81">
        <v>40091</v>
      </c>
      <c r="Y36" s="81">
        <v>49817</v>
      </c>
      <c r="Z36" s="81">
        <v>69068</v>
      </c>
      <c r="AA36" s="81">
        <v>24035</v>
      </c>
      <c r="AB36" s="81">
        <v>129216</v>
      </c>
      <c r="AC36" s="81">
        <v>4016452</v>
      </c>
      <c r="AD36" s="81">
        <v>14.674970833599998</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3.5910000000000002</v>
      </c>
      <c r="BH36" s="81">
        <v>0</v>
      </c>
      <c r="BI36" s="81">
        <v>48.6</v>
      </c>
      <c r="BJ36" s="81">
        <v>0</v>
      </c>
      <c r="BK36" s="81">
        <v>6.3439999999999994</v>
      </c>
      <c r="BL36" s="81">
        <v>0</v>
      </c>
      <c r="BM36" s="82"/>
      <c r="BN36" s="81">
        <v>1</v>
      </c>
      <c r="BO36" s="81">
        <v>0</v>
      </c>
      <c r="BP36" s="81">
        <v>9</v>
      </c>
      <c r="BQ36" s="81">
        <v>0</v>
      </c>
      <c r="BR36" s="81">
        <v>2</v>
      </c>
      <c r="BS36" s="81">
        <v>0</v>
      </c>
      <c r="BT36"/>
      <c r="BU36" s="80">
        <v>58.534999999999997</v>
      </c>
      <c r="BV36" s="80">
        <v>0</v>
      </c>
      <c r="BW36" s="80">
        <v>0</v>
      </c>
      <c r="BX36" s="80">
        <v>0</v>
      </c>
      <c r="BY36" s="80">
        <v>0</v>
      </c>
      <c r="BZ36" s="80">
        <v>0</v>
      </c>
      <c r="CA36" s="80">
        <v>0</v>
      </c>
      <c r="CB36" s="80">
        <v>0</v>
      </c>
      <c r="CC36" s="80">
        <v>0</v>
      </c>
    </row>
    <row r="37" spans="1:81">
      <c r="A37" s="80" t="s">
        <v>1694</v>
      </c>
      <c r="B37" s="80">
        <v>401</v>
      </c>
      <c r="C37" s="80">
        <v>10</v>
      </c>
      <c r="D37" s="80">
        <v>24</v>
      </c>
      <c r="E37" s="80">
        <v>2013</v>
      </c>
      <c r="F37" s="80" t="s">
        <v>89</v>
      </c>
      <c r="G37" s="80" t="s">
        <v>1684</v>
      </c>
      <c r="H37" s="80" t="s">
        <v>1685</v>
      </c>
      <c r="I37" s="177"/>
      <c r="J37" s="81">
        <v>143.06579089288851</v>
      </c>
      <c r="K37" s="81">
        <v>9.7115764364976727</v>
      </c>
      <c r="L37" s="81">
        <v>38.730309889772066</v>
      </c>
      <c r="M37" s="81">
        <v>274.86621292541224</v>
      </c>
      <c r="N37" s="81">
        <v>263.43980860572481</v>
      </c>
      <c r="O37" s="81">
        <v>128.26359698526619</v>
      </c>
      <c r="P37" s="81">
        <v>117.49095399238904</v>
      </c>
      <c r="Q37" s="81">
        <v>9.9588392003133297</v>
      </c>
      <c r="R37" s="81">
        <v>25.648323481463695</v>
      </c>
      <c r="S37" s="81">
        <v>12.73876265298</v>
      </c>
      <c r="T37" s="82"/>
      <c r="U37" s="81">
        <v>12923986</v>
      </c>
      <c r="V37" s="81">
        <v>4668</v>
      </c>
      <c r="W37" s="81">
        <v>1115</v>
      </c>
      <c r="X37" s="81">
        <v>40091</v>
      </c>
      <c r="Y37" s="81">
        <v>50046</v>
      </c>
      <c r="Z37" s="81">
        <v>70080</v>
      </c>
      <c r="AA37" s="81">
        <v>23520</v>
      </c>
      <c r="AB37" s="81">
        <v>128740</v>
      </c>
      <c r="AC37" s="81">
        <v>4251769</v>
      </c>
      <c r="AD37" s="81">
        <v>12.73876265298</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9.0630000000000006</v>
      </c>
      <c r="BH37" s="81">
        <v>0</v>
      </c>
      <c r="BI37" s="81">
        <v>57.478999999999999</v>
      </c>
      <c r="BJ37" s="81">
        <v>0</v>
      </c>
      <c r="BK37" s="81">
        <v>3.5739999999999998</v>
      </c>
      <c r="BL37" s="81">
        <v>0</v>
      </c>
      <c r="BM37" s="82"/>
      <c r="BN37" s="81">
        <v>1</v>
      </c>
      <c r="BO37" s="81">
        <v>0</v>
      </c>
      <c r="BP37" s="81">
        <v>10</v>
      </c>
      <c r="BQ37" s="81">
        <v>0</v>
      </c>
      <c r="BR37" s="81">
        <v>1</v>
      </c>
      <c r="BS37" s="81">
        <v>0</v>
      </c>
      <c r="BT37"/>
      <c r="BU37" s="80">
        <v>70.116</v>
      </c>
      <c r="BV37" s="80">
        <v>0</v>
      </c>
      <c r="BW37" s="80">
        <v>0</v>
      </c>
      <c r="BX37" s="80">
        <v>0</v>
      </c>
      <c r="BY37" s="80">
        <v>0</v>
      </c>
      <c r="BZ37" s="80">
        <v>0</v>
      </c>
      <c r="CA37" s="80">
        <v>0</v>
      </c>
      <c r="CB37" s="80">
        <v>0</v>
      </c>
      <c r="CC37" s="80">
        <v>0</v>
      </c>
    </row>
    <row r="38" spans="1:81">
      <c r="A38" s="80" t="s">
        <v>1695</v>
      </c>
      <c r="B38" s="80">
        <v>402</v>
      </c>
      <c r="C38" s="80">
        <v>11</v>
      </c>
      <c r="D38" s="80">
        <v>24</v>
      </c>
      <c r="E38" s="80">
        <v>2014</v>
      </c>
      <c r="F38" s="80" t="s">
        <v>90</v>
      </c>
      <c r="G38" s="80" t="s">
        <v>1684</v>
      </c>
      <c r="H38" s="80" t="s">
        <v>1685</v>
      </c>
      <c r="I38" s="177"/>
      <c r="J38" s="81">
        <v>144.31177535040268</v>
      </c>
      <c r="K38" s="81">
        <v>9.9265996604164268</v>
      </c>
      <c r="L38" s="81">
        <v>35.977093920820067</v>
      </c>
      <c r="M38" s="81">
        <v>230.06982988047375</v>
      </c>
      <c r="N38" s="81">
        <v>231.85971802964488</v>
      </c>
      <c r="O38" s="81">
        <v>123.14403468990538</v>
      </c>
      <c r="P38" s="81">
        <v>116.08847507016668</v>
      </c>
      <c r="Q38" s="81">
        <v>9.4656958795101804</v>
      </c>
      <c r="R38" s="81">
        <v>24.150508972914707</v>
      </c>
      <c r="S38" s="81">
        <v>16.250267879999999</v>
      </c>
      <c r="T38" s="82"/>
      <c r="U38" s="81">
        <v>13739217</v>
      </c>
      <c r="V38" s="81">
        <v>4138</v>
      </c>
      <c r="W38" s="81">
        <v>675</v>
      </c>
      <c r="X38" s="81">
        <v>38059</v>
      </c>
      <c r="Y38" s="81">
        <v>50040</v>
      </c>
      <c r="Z38" s="81">
        <v>70863</v>
      </c>
      <c r="AA38" s="81">
        <v>23119</v>
      </c>
      <c r="AB38" s="81">
        <v>127536</v>
      </c>
      <c r="AC38" s="81">
        <v>4016062</v>
      </c>
      <c r="AD38" s="81">
        <v>16.250267879999999</v>
      </c>
      <c r="AE38" s="82"/>
      <c r="AF38" s="81">
        <v>161538612.87279177</v>
      </c>
      <c r="AG38" s="81">
        <v>7762645.4815895613</v>
      </c>
      <c r="AH38" s="81">
        <v>8397079.3569835592</v>
      </c>
      <c r="AI38" s="81">
        <v>270729968.90566534</v>
      </c>
      <c r="AJ38" s="81">
        <v>313992412.36666912</v>
      </c>
      <c r="AK38" s="81">
        <v>0</v>
      </c>
      <c r="AL38" s="81">
        <v>0</v>
      </c>
      <c r="AM38" s="81">
        <v>17508787.002135903</v>
      </c>
      <c r="AN38" s="81">
        <v>0</v>
      </c>
      <c r="AO38" s="81">
        <v>0</v>
      </c>
      <c r="AP38" s="82"/>
      <c r="AQ38" s="81">
        <v>3141</v>
      </c>
      <c r="AR38" s="81">
        <v>533</v>
      </c>
      <c r="AS38" s="81">
        <v>5</v>
      </c>
      <c r="AT38" s="81">
        <v>0</v>
      </c>
      <c r="AU38" s="81">
        <v>0</v>
      </c>
      <c r="AV38" s="81">
        <v>0</v>
      </c>
      <c r="AW38" s="81" t="s">
        <v>564</v>
      </c>
      <c r="AX38" s="82"/>
      <c r="AY38" s="81">
        <v>14236.544000000002</v>
      </c>
      <c r="AZ38" s="81">
        <v>34802.639999999999</v>
      </c>
      <c r="BA38" s="81">
        <v>33650</v>
      </c>
      <c r="BB38" s="81">
        <v>0</v>
      </c>
      <c r="BC38" s="81">
        <v>0</v>
      </c>
      <c r="BD38" s="81">
        <v>0</v>
      </c>
      <c r="BE38" s="81" t="s">
        <v>564</v>
      </c>
      <c r="BF38" s="82"/>
      <c r="BG38" s="81">
        <v>6.9560000000000004</v>
      </c>
      <c r="BH38" s="81">
        <v>0</v>
      </c>
      <c r="BI38" s="81">
        <v>56.773000000000003</v>
      </c>
      <c r="BJ38" s="81">
        <v>0</v>
      </c>
      <c r="BK38" s="81">
        <v>4.2839999999999998</v>
      </c>
      <c r="BL38" s="81">
        <v>0</v>
      </c>
      <c r="BM38" s="82"/>
      <c r="BN38" s="81">
        <v>1</v>
      </c>
      <c r="BO38" s="81">
        <v>0</v>
      </c>
      <c r="BP38" s="81">
        <v>10</v>
      </c>
      <c r="BQ38" s="81">
        <v>0</v>
      </c>
      <c r="BR38" s="81">
        <v>1</v>
      </c>
      <c r="BS38" s="81">
        <v>0</v>
      </c>
      <c r="BT38"/>
      <c r="BU38" s="80">
        <v>68.013000000000005</v>
      </c>
      <c r="BV38" s="80">
        <v>0</v>
      </c>
      <c r="BW38" s="80">
        <v>0</v>
      </c>
      <c r="BX38" s="80">
        <v>0</v>
      </c>
      <c r="BY38" s="80">
        <v>0</v>
      </c>
      <c r="BZ38" s="80">
        <v>0</v>
      </c>
      <c r="CA38" s="80">
        <v>0</v>
      </c>
      <c r="CB38" s="80">
        <v>0</v>
      </c>
      <c r="CC38" s="80">
        <v>0</v>
      </c>
    </row>
    <row r="39" spans="1:81">
      <c r="A39" s="80" t="s">
        <v>1696</v>
      </c>
      <c r="B39" s="80">
        <v>403</v>
      </c>
      <c r="C39" s="80">
        <v>12</v>
      </c>
      <c r="D39" s="80">
        <v>24</v>
      </c>
      <c r="E39" s="80">
        <v>2015</v>
      </c>
      <c r="F39" s="80" t="s">
        <v>91</v>
      </c>
      <c r="G39" s="80" t="s">
        <v>1684</v>
      </c>
      <c r="H39" s="80" t="s">
        <v>1685</v>
      </c>
      <c r="I39" s="177"/>
      <c r="J39" s="81">
        <v>140.35024455745867</v>
      </c>
      <c r="K39" s="81">
        <v>9.3115568655379306</v>
      </c>
      <c r="L39" s="81">
        <v>44.571432067593506</v>
      </c>
      <c r="M39" s="81">
        <v>181.09986834743003</v>
      </c>
      <c r="N39" s="81">
        <v>205.96823013788702</v>
      </c>
      <c r="O39" s="81">
        <v>122.97234905451479</v>
      </c>
      <c r="P39" s="81">
        <v>114.32045595524662</v>
      </c>
      <c r="Q39" s="81">
        <v>9.1751885417420169</v>
      </c>
      <c r="R39" s="81">
        <v>25.790221387848103</v>
      </c>
      <c r="S39" s="81">
        <v>17.606365037509999</v>
      </c>
      <c r="T39" s="82"/>
      <c r="U39" s="81">
        <v>16246844</v>
      </c>
      <c r="V39" s="81">
        <v>4138</v>
      </c>
      <c r="W39" s="81">
        <v>675</v>
      </c>
      <c r="X39" s="81">
        <v>38059</v>
      </c>
      <c r="Y39" s="81">
        <v>50127</v>
      </c>
      <c r="Z39" s="81">
        <v>71446</v>
      </c>
      <c r="AA39" s="81">
        <v>22749</v>
      </c>
      <c r="AB39" s="81">
        <v>126280</v>
      </c>
      <c r="AC39" s="81">
        <v>4417937</v>
      </c>
      <c r="AD39" s="81">
        <v>17.606365037509999</v>
      </c>
      <c r="AE39" s="82"/>
      <c r="AF39" s="81">
        <v>163217489.96935758</v>
      </c>
      <c r="AG39" s="81">
        <v>7136507.3351853807</v>
      </c>
      <c r="AH39" s="81">
        <v>11323514.886750227</v>
      </c>
      <c r="AI39" s="81">
        <v>247979186.43294999</v>
      </c>
      <c r="AJ39" s="81">
        <v>315003045.31045842</v>
      </c>
      <c r="AK39" s="81">
        <v>0</v>
      </c>
      <c r="AL39" s="81">
        <v>0</v>
      </c>
      <c r="AM39" s="81">
        <v>17306144.275323324</v>
      </c>
      <c r="AN39" s="81">
        <v>0</v>
      </c>
      <c r="AO39" s="81">
        <v>0</v>
      </c>
      <c r="AP39" s="82"/>
      <c r="AQ39" s="81">
        <v>3397</v>
      </c>
      <c r="AR39" s="81">
        <v>659</v>
      </c>
      <c r="AS39" s="81">
        <v>5</v>
      </c>
      <c r="AT39" s="81">
        <v>0</v>
      </c>
      <c r="AU39" s="81">
        <v>0</v>
      </c>
      <c r="AV39" s="81">
        <v>0</v>
      </c>
      <c r="AW39" s="81" t="s">
        <v>564</v>
      </c>
      <c r="AX39" s="82"/>
      <c r="AY39" s="81">
        <v>15770.914000000001</v>
      </c>
      <c r="AZ39" s="81">
        <v>51948.24</v>
      </c>
      <c r="BA39" s="81">
        <v>33650</v>
      </c>
      <c r="BB39" s="81">
        <v>0</v>
      </c>
      <c r="BC39" s="81">
        <v>0</v>
      </c>
      <c r="BD39" s="81">
        <v>0</v>
      </c>
      <c r="BE39" s="81" t="s">
        <v>564</v>
      </c>
      <c r="BF39" s="82"/>
      <c r="BG39" s="81">
        <v>6.569</v>
      </c>
      <c r="BH39" s="81">
        <v>0</v>
      </c>
      <c r="BI39" s="81">
        <v>52.24</v>
      </c>
      <c r="BJ39" s="81">
        <v>0</v>
      </c>
      <c r="BK39" s="81">
        <v>3.948</v>
      </c>
      <c r="BL39" s="81">
        <v>0</v>
      </c>
      <c r="BM39" s="82"/>
      <c r="BN39" s="81">
        <v>1</v>
      </c>
      <c r="BO39" s="81">
        <v>0</v>
      </c>
      <c r="BP39" s="81">
        <v>9</v>
      </c>
      <c r="BQ39" s="81">
        <v>0</v>
      </c>
      <c r="BR39" s="81">
        <v>1</v>
      </c>
      <c r="BS39" s="81">
        <v>0</v>
      </c>
      <c r="BT39"/>
      <c r="BU39" s="80">
        <v>62.756999999999998</v>
      </c>
      <c r="BV39" s="80">
        <v>0</v>
      </c>
      <c r="BW39" s="80">
        <v>0</v>
      </c>
      <c r="BX39" s="80">
        <v>0</v>
      </c>
      <c r="BY39" s="80">
        <v>0</v>
      </c>
      <c r="BZ39" s="80">
        <v>0</v>
      </c>
      <c r="CA39" s="80">
        <v>0</v>
      </c>
      <c r="CB39" s="80">
        <v>0</v>
      </c>
      <c r="CC39" s="80">
        <v>0</v>
      </c>
    </row>
    <row r="40" spans="1:81">
      <c r="A40" s="80" t="s">
        <v>1697</v>
      </c>
      <c r="B40" s="80">
        <v>404</v>
      </c>
      <c r="C40" s="80">
        <v>13</v>
      </c>
      <c r="D40" s="80">
        <v>24</v>
      </c>
      <c r="E40" s="80">
        <v>2016</v>
      </c>
      <c r="F40" s="80" t="s">
        <v>92</v>
      </c>
      <c r="G40" s="80" t="s">
        <v>1684</v>
      </c>
      <c r="H40" s="80" t="s">
        <v>1685</v>
      </c>
      <c r="I40" s="177"/>
      <c r="J40" s="81">
        <v>132.57486975432886</v>
      </c>
      <c r="K40" s="81">
        <v>8.8882603071163651</v>
      </c>
      <c r="L40" s="81">
        <v>73.581383697389469</v>
      </c>
      <c r="M40" s="81">
        <v>148.58493418464482</v>
      </c>
      <c r="N40" s="81">
        <v>184.7873938266533</v>
      </c>
      <c r="O40" s="81">
        <v>122.44820714772014</v>
      </c>
      <c r="P40" s="81">
        <v>109.96745353359624</v>
      </c>
      <c r="Q40" s="81">
        <v>8.829074113441111</v>
      </c>
      <c r="R40" s="81">
        <v>23.535343809732243</v>
      </c>
      <c r="S40" s="81">
        <v>21.622665880319996</v>
      </c>
      <c r="T40" s="82"/>
      <c r="U40" s="81">
        <v>15448242</v>
      </c>
      <c r="V40" s="81">
        <v>4138</v>
      </c>
      <c r="W40" s="81">
        <v>675</v>
      </c>
      <c r="X40" s="81">
        <v>38059</v>
      </c>
      <c r="Y40" s="81">
        <v>50281</v>
      </c>
      <c r="Z40" s="81">
        <v>72016</v>
      </c>
      <c r="AA40" s="81">
        <v>22633</v>
      </c>
      <c r="AB40" s="81">
        <v>125001</v>
      </c>
      <c r="AC40" s="81">
        <v>4019605.0530150668</v>
      </c>
      <c r="AD40" s="81">
        <v>21.62266588032</v>
      </c>
      <c r="AE40" s="82"/>
      <c r="AF40" s="81">
        <v>168387719.64090469</v>
      </c>
      <c r="AG40" s="81">
        <v>6677179.6770888511</v>
      </c>
      <c r="AH40" s="81">
        <v>78933963.106540069</v>
      </c>
      <c r="AI40" s="81">
        <v>236699879.25991499</v>
      </c>
      <c r="AJ40" s="81">
        <v>312706771.23042607</v>
      </c>
      <c r="AK40" s="81">
        <v>0</v>
      </c>
      <c r="AL40" s="81">
        <v>0</v>
      </c>
      <c r="AM40" s="81">
        <v>17144171.68997189</v>
      </c>
      <c r="AN40" s="81">
        <v>0</v>
      </c>
      <c r="AO40" s="81">
        <v>0</v>
      </c>
      <c r="AP40" s="82"/>
      <c r="AQ40" s="81">
        <v>3612</v>
      </c>
      <c r="AR40" s="81">
        <v>809</v>
      </c>
      <c r="AS40" s="81">
        <v>5</v>
      </c>
      <c r="AT40" s="81">
        <v>0</v>
      </c>
      <c r="AU40" s="81">
        <v>0</v>
      </c>
      <c r="AV40" s="81">
        <v>0</v>
      </c>
      <c r="AW40" s="81" t="s">
        <v>564</v>
      </c>
      <c r="AX40" s="82"/>
      <c r="AY40" s="81">
        <v>17091.083999999999</v>
      </c>
      <c r="AZ40" s="81">
        <v>67285.239999999991</v>
      </c>
      <c r="BA40" s="81">
        <v>33650</v>
      </c>
      <c r="BB40" s="81">
        <v>0</v>
      </c>
      <c r="BC40" s="81">
        <v>0</v>
      </c>
      <c r="BD40" s="81">
        <v>0</v>
      </c>
      <c r="BE40" s="81" t="s">
        <v>564</v>
      </c>
      <c r="BF40" s="82"/>
      <c r="BG40" s="81">
        <v>5.7210000000000001</v>
      </c>
      <c r="BH40" s="81">
        <v>0</v>
      </c>
      <c r="BI40" s="81">
        <v>49.915999999999997</v>
      </c>
      <c r="BJ40" s="81">
        <v>0</v>
      </c>
      <c r="BK40" s="81">
        <v>26.231999999999999</v>
      </c>
      <c r="BL40" s="81">
        <v>0</v>
      </c>
      <c r="BM40" s="82"/>
      <c r="BN40" s="81">
        <v>1</v>
      </c>
      <c r="BO40" s="81">
        <v>0</v>
      </c>
      <c r="BP40" s="81">
        <v>9</v>
      </c>
      <c r="BQ40" s="81">
        <v>0</v>
      </c>
      <c r="BR40" s="81">
        <v>1</v>
      </c>
      <c r="BS40" s="81">
        <v>0</v>
      </c>
      <c r="BT40"/>
      <c r="BU40" s="80">
        <v>58.713000000000001</v>
      </c>
      <c r="BV40" s="80">
        <v>23.155999999999999</v>
      </c>
      <c r="BW40" s="80">
        <v>0</v>
      </c>
      <c r="BX40" s="80">
        <v>0</v>
      </c>
      <c r="BY40" s="80">
        <v>0</v>
      </c>
      <c r="BZ40" s="80">
        <v>0</v>
      </c>
      <c r="CA40" s="80">
        <v>0</v>
      </c>
      <c r="CB40" s="80">
        <v>0</v>
      </c>
      <c r="CC40" s="80">
        <v>0</v>
      </c>
    </row>
    <row r="41" spans="1:81">
      <c r="A41" s="80" t="s">
        <v>1698</v>
      </c>
      <c r="B41" s="80">
        <v>405</v>
      </c>
      <c r="C41" s="80">
        <v>14</v>
      </c>
      <c r="D41" s="80">
        <v>24</v>
      </c>
      <c r="E41" s="80">
        <v>2017</v>
      </c>
      <c r="F41" s="80" t="s">
        <v>71</v>
      </c>
      <c r="G41" s="80" t="s">
        <v>1684</v>
      </c>
      <c r="H41" s="80" t="s">
        <v>1685</v>
      </c>
      <c r="I41" s="177"/>
      <c r="J41" s="81">
        <v>120.8974824500811</v>
      </c>
      <c r="K41" s="81">
        <v>8.5511389909670648</v>
      </c>
      <c r="L41" s="81">
        <v>38.395117119871472</v>
      </c>
      <c r="M41" s="81">
        <v>137.82066593789568</v>
      </c>
      <c r="N41" s="81">
        <v>188.38423050990127</v>
      </c>
      <c r="O41" s="81">
        <v>121.03219052296511</v>
      </c>
      <c r="P41" s="81">
        <v>107.82729382740646</v>
      </c>
      <c r="Q41" s="81">
        <v>8.4539140510710347</v>
      </c>
      <c r="R41" s="81">
        <v>21.163964865137444</v>
      </c>
      <c r="S41" s="81">
        <v>13.821925735319997</v>
      </c>
      <c r="T41" s="82"/>
      <c r="U41" s="81">
        <v>14277582</v>
      </c>
      <c r="V41" s="81">
        <v>4138</v>
      </c>
      <c r="W41" s="81">
        <v>675</v>
      </c>
      <c r="X41" s="81">
        <v>38059</v>
      </c>
      <c r="Y41" s="81">
        <v>50534</v>
      </c>
      <c r="Z41" s="81">
        <v>72364</v>
      </c>
      <c r="AA41" s="81">
        <v>22334</v>
      </c>
      <c r="AB41" s="81">
        <v>123775</v>
      </c>
      <c r="AC41" s="81">
        <v>3686317.9999999991</v>
      </c>
      <c r="AD41" s="81">
        <v>13.821925735320001</v>
      </c>
      <c r="AE41" s="82"/>
      <c r="AF41" s="81">
        <v>164278875.41836369</v>
      </c>
      <c r="AG41" s="81">
        <v>6578223.6397652077</v>
      </c>
      <c r="AH41" s="81">
        <v>8258779.6700247442</v>
      </c>
      <c r="AI41" s="81">
        <v>235090596.6456635</v>
      </c>
      <c r="AJ41" s="81">
        <v>335353561.29050952</v>
      </c>
      <c r="AK41" s="81">
        <v>0</v>
      </c>
      <c r="AL41" s="81">
        <v>0</v>
      </c>
      <c r="AM41" s="81">
        <v>17002585.84126373</v>
      </c>
      <c r="AN41" s="81">
        <v>0</v>
      </c>
      <c r="AO41" s="81">
        <v>0</v>
      </c>
      <c r="AP41" s="82"/>
      <c r="AQ41" s="81">
        <v>3795</v>
      </c>
      <c r="AR41" s="81">
        <v>883</v>
      </c>
      <c r="AS41" s="81">
        <v>10</v>
      </c>
      <c r="AT41" s="81">
        <v>0</v>
      </c>
      <c r="AU41" s="81">
        <v>0</v>
      </c>
      <c r="AV41" s="81">
        <v>0</v>
      </c>
      <c r="AW41" s="81" t="s">
        <v>564</v>
      </c>
      <c r="AX41" s="82"/>
      <c r="AY41" s="81">
        <v>18183.574000000001</v>
      </c>
      <c r="AZ41" s="81">
        <v>77802.640000000014</v>
      </c>
      <c r="BA41" s="81">
        <v>37688.6</v>
      </c>
      <c r="BB41" s="81">
        <v>0</v>
      </c>
      <c r="BC41" s="81">
        <v>0</v>
      </c>
      <c r="BD41" s="81">
        <v>0</v>
      </c>
      <c r="BE41" s="81" t="s">
        <v>564</v>
      </c>
      <c r="BF41" s="82"/>
      <c r="BG41" s="81">
        <v>5.19</v>
      </c>
      <c r="BH41" s="81">
        <v>0</v>
      </c>
      <c r="BI41" s="81">
        <v>48.075000000000003</v>
      </c>
      <c r="BJ41" s="81">
        <v>0</v>
      </c>
      <c r="BK41" s="81">
        <v>5.7959999999999994</v>
      </c>
      <c r="BL41" s="81">
        <v>0</v>
      </c>
      <c r="BM41" s="82"/>
      <c r="BN41" s="81">
        <v>1</v>
      </c>
      <c r="BO41" s="81">
        <v>0</v>
      </c>
      <c r="BP41" s="81">
        <v>9</v>
      </c>
      <c r="BQ41" s="81">
        <v>0</v>
      </c>
      <c r="BR41" s="81">
        <v>2</v>
      </c>
      <c r="BS41" s="81">
        <v>0</v>
      </c>
      <c r="BT41"/>
      <c r="BU41" s="80">
        <v>59.061</v>
      </c>
      <c r="BV41" s="80">
        <v>0</v>
      </c>
      <c r="BW41" s="80">
        <v>0</v>
      </c>
      <c r="BX41" s="80">
        <v>0</v>
      </c>
      <c r="BY41" s="80">
        <v>0</v>
      </c>
      <c r="BZ41" s="80">
        <v>0</v>
      </c>
      <c r="CA41" s="80">
        <v>0</v>
      </c>
      <c r="CB41" s="80">
        <v>0</v>
      </c>
      <c r="CC41" s="80">
        <v>0</v>
      </c>
    </row>
    <row r="42" spans="1:81">
      <c r="A42" s="80" t="s">
        <v>1699</v>
      </c>
      <c r="B42" s="80">
        <v>406</v>
      </c>
      <c r="C42" s="80">
        <v>15</v>
      </c>
      <c r="D42" s="80">
        <v>24</v>
      </c>
      <c r="E42" s="80">
        <v>2018</v>
      </c>
      <c r="F42" s="80" t="s">
        <v>93</v>
      </c>
      <c r="G42" s="80" t="s">
        <v>1684</v>
      </c>
      <c r="H42" s="80" t="s">
        <v>1685</v>
      </c>
      <c r="I42" s="177"/>
      <c r="J42" s="81">
        <v>102.91224560906221</v>
      </c>
      <c r="K42" s="81">
        <v>7.4202543386728559</v>
      </c>
      <c r="L42" s="81">
        <v>35.758126080680796</v>
      </c>
      <c r="M42" s="81">
        <v>114.44679382470321</v>
      </c>
      <c r="N42" s="81">
        <v>116.99359867829703</v>
      </c>
      <c r="O42" s="81">
        <v>118.99950496112582</v>
      </c>
      <c r="P42" s="81">
        <v>105.74539958056367</v>
      </c>
      <c r="Q42" s="81">
        <v>7.7657712881522292</v>
      </c>
      <c r="R42" s="81">
        <v>23.222308898313567</v>
      </c>
      <c r="S42" s="81">
        <v>17.786362206689994</v>
      </c>
      <c r="T42" s="82"/>
      <c r="U42" s="81">
        <v>16056421</v>
      </c>
      <c r="V42" s="81">
        <v>4138</v>
      </c>
      <c r="W42" s="81">
        <v>675</v>
      </c>
      <c r="X42" s="81">
        <v>38059</v>
      </c>
      <c r="Y42" s="81">
        <v>50646</v>
      </c>
      <c r="Z42" s="81">
        <v>72511</v>
      </c>
      <c r="AA42" s="81">
        <v>22123</v>
      </c>
      <c r="AB42" s="81">
        <v>122528</v>
      </c>
      <c r="AC42" s="81">
        <v>4028986</v>
      </c>
      <c r="AD42" s="81">
        <v>17.78636220668999</v>
      </c>
      <c r="AE42" s="82"/>
      <c r="AF42" s="81">
        <v>160165043.6291011</v>
      </c>
      <c r="AG42" s="81">
        <v>5817967.8944967128</v>
      </c>
      <c r="AH42" s="81">
        <v>10326713.583747471</v>
      </c>
      <c r="AI42" s="81">
        <v>220515189.61712879</v>
      </c>
      <c r="AJ42" s="81">
        <v>281988026.96651638</v>
      </c>
      <c r="AK42" s="81">
        <v>0</v>
      </c>
      <c r="AL42" s="81">
        <v>0</v>
      </c>
      <c r="AM42" s="81">
        <v>16866115.29327691</v>
      </c>
      <c r="AN42" s="81">
        <v>0</v>
      </c>
      <c r="AO42" s="81">
        <v>0</v>
      </c>
      <c r="AP42" s="82"/>
      <c r="AQ42" s="81">
        <v>3969</v>
      </c>
      <c r="AR42" s="81">
        <v>933</v>
      </c>
      <c r="AS42" s="81">
        <v>11</v>
      </c>
      <c r="AT42" s="81">
        <v>0</v>
      </c>
      <c r="AU42" s="81">
        <v>0</v>
      </c>
      <c r="AV42" s="81">
        <v>0</v>
      </c>
      <c r="AW42" s="81" t="s">
        <v>564</v>
      </c>
      <c r="AX42" s="82"/>
      <c r="AY42" s="81">
        <v>19175.263999999988</v>
      </c>
      <c r="AZ42" s="81">
        <v>98767.54</v>
      </c>
      <c r="BA42" s="81">
        <v>35741</v>
      </c>
      <c r="BB42" s="81">
        <v>0</v>
      </c>
      <c r="BC42" s="81">
        <v>0</v>
      </c>
      <c r="BD42" s="81">
        <v>0</v>
      </c>
      <c r="BE42" s="81" t="s">
        <v>564</v>
      </c>
      <c r="BF42" s="82"/>
      <c r="BG42" s="81">
        <v>4.907</v>
      </c>
      <c r="BH42" s="81">
        <v>0</v>
      </c>
      <c r="BI42" s="81">
        <v>45.207999999999998</v>
      </c>
      <c r="BJ42" s="81">
        <v>0</v>
      </c>
      <c r="BK42" s="81">
        <v>2.8740000000000001</v>
      </c>
      <c r="BL42" s="81">
        <v>0</v>
      </c>
      <c r="BM42" s="82"/>
      <c r="BN42" s="81">
        <v>1</v>
      </c>
      <c r="BO42" s="81">
        <v>0</v>
      </c>
      <c r="BP42" s="81">
        <v>9</v>
      </c>
      <c r="BQ42" s="81">
        <v>0</v>
      </c>
      <c r="BR42" s="81">
        <v>1</v>
      </c>
      <c r="BS42" s="81">
        <v>0</v>
      </c>
      <c r="BT42"/>
      <c r="BU42" s="80">
        <v>52.988999999999997</v>
      </c>
      <c r="BV42" s="80">
        <v>0</v>
      </c>
      <c r="BW42" s="80">
        <v>0</v>
      </c>
      <c r="BX42" s="80">
        <v>0</v>
      </c>
      <c r="BY42" s="80">
        <v>0</v>
      </c>
      <c r="BZ42" s="80">
        <v>0</v>
      </c>
      <c r="CA42" s="80">
        <v>0</v>
      </c>
      <c r="CB42" s="80">
        <v>0</v>
      </c>
      <c r="CC42" s="80">
        <v>0</v>
      </c>
    </row>
    <row r="43" spans="1:81">
      <c r="A43" s="80" t="s">
        <v>1700</v>
      </c>
      <c r="B43" s="80">
        <v>407</v>
      </c>
      <c r="C43" s="80">
        <v>16</v>
      </c>
      <c r="D43" s="80">
        <v>24</v>
      </c>
      <c r="E43" s="80">
        <v>2019</v>
      </c>
      <c r="F43" s="80" t="s">
        <v>73</v>
      </c>
      <c r="G43" s="80" t="s">
        <v>1684</v>
      </c>
      <c r="H43" s="80" t="s">
        <v>1685</v>
      </c>
      <c r="I43" s="177"/>
      <c r="J43" s="81">
        <v>98.50837924358612</v>
      </c>
      <c r="K43" s="81">
        <v>6.9910069505113297</v>
      </c>
      <c r="L43" s="81">
        <v>36.37703582562942</v>
      </c>
      <c r="M43" s="81">
        <v>145.47809162077252</v>
      </c>
      <c r="N43" s="81">
        <v>145.29146380795129</v>
      </c>
      <c r="O43" s="81">
        <v>116.1070991839028</v>
      </c>
      <c r="P43" s="81">
        <v>104.88131800934099</v>
      </c>
      <c r="Q43" s="81">
        <v>7.4839186240137687</v>
      </c>
      <c r="R43" s="81">
        <v>22.368925251963489</v>
      </c>
      <c r="S43" s="81">
        <v>14.3549920472</v>
      </c>
      <c r="T43" s="82"/>
      <c r="U43" s="81">
        <v>15727037</v>
      </c>
      <c r="V43" s="81">
        <v>4138</v>
      </c>
      <c r="W43" s="81">
        <v>675</v>
      </c>
      <c r="X43" s="81">
        <v>38059</v>
      </c>
      <c r="Y43" s="81">
        <v>50876</v>
      </c>
      <c r="Z43" s="81">
        <v>72691</v>
      </c>
      <c r="AA43" s="81">
        <v>21778</v>
      </c>
      <c r="AB43" s="81">
        <v>121278</v>
      </c>
      <c r="AC43" s="81">
        <v>3944492</v>
      </c>
      <c r="AD43" s="81">
        <v>14.3549920472</v>
      </c>
      <c r="AE43" s="82"/>
      <c r="AF43" s="81">
        <v>146483804.9848251</v>
      </c>
      <c r="AG43" s="81">
        <v>5639090.0339322099</v>
      </c>
      <c r="AH43" s="81">
        <v>10780065.022051601</v>
      </c>
      <c r="AI43" s="81">
        <v>246800900.60674909</v>
      </c>
      <c r="AJ43" s="81">
        <v>305265289.28139335</v>
      </c>
      <c r="AK43" s="81">
        <v>0</v>
      </c>
      <c r="AL43" s="81">
        <v>0</v>
      </c>
      <c r="AM43" s="81">
        <v>16517150.619704807</v>
      </c>
      <c r="AN43" s="81">
        <v>0</v>
      </c>
      <c r="AO43" s="81">
        <v>0</v>
      </c>
      <c r="AP43" s="82"/>
      <c r="AQ43" s="81">
        <v>4126</v>
      </c>
      <c r="AR43" s="81">
        <v>981</v>
      </c>
      <c r="AS43" s="81">
        <v>11</v>
      </c>
      <c r="AT43" s="81">
        <v>1</v>
      </c>
      <c r="AU43" s="81">
        <v>0</v>
      </c>
      <c r="AV43" s="81">
        <v>0</v>
      </c>
      <c r="AW43" s="81" t="s">
        <v>564</v>
      </c>
      <c r="AX43" s="82"/>
      <c r="AY43" s="81">
        <v>20154.753999999961</v>
      </c>
      <c r="AZ43" s="81">
        <v>100787.84</v>
      </c>
      <c r="BA43" s="81">
        <v>35740.9</v>
      </c>
      <c r="BB43" s="81">
        <v>999</v>
      </c>
      <c r="BC43" s="81">
        <v>0</v>
      </c>
      <c r="BD43" s="81">
        <v>0</v>
      </c>
      <c r="BE43" s="81" t="s">
        <v>564</v>
      </c>
      <c r="BF43" s="82"/>
      <c r="BG43" s="81">
        <v>0</v>
      </c>
      <c r="BH43" s="81">
        <v>0</v>
      </c>
      <c r="BI43" s="81">
        <v>39.83</v>
      </c>
      <c r="BJ43" s="81">
        <v>0</v>
      </c>
      <c r="BK43" s="81">
        <v>5.8130000000000006</v>
      </c>
      <c r="BL43" s="81">
        <v>0</v>
      </c>
      <c r="BM43" s="82"/>
      <c r="BN43" s="81">
        <v>0</v>
      </c>
      <c r="BO43" s="81">
        <v>0</v>
      </c>
      <c r="BP43" s="81">
        <v>9</v>
      </c>
      <c r="BQ43" s="81">
        <v>0</v>
      </c>
      <c r="BR43" s="81">
        <v>2</v>
      </c>
      <c r="BS43" s="81">
        <v>0</v>
      </c>
      <c r="BT43"/>
      <c r="BU43" s="80">
        <v>45.643000000000001</v>
      </c>
      <c r="BV43" s="80">
        <v>0</v>
      </c>
      <c r="BW43" s="80">
        <v>0</v>
      </c>
      <c r="BX43" s="80">
        <v>0</v>
      </c>
      <c r="BY43" s="80">
        <v>0</v>
      </c>
      <c r="BZ43" s="80">
        <v>0</v>
      </c>
      <c r="CA43" s="80">
        <v>0</v>
      </c>
      <c r="CB43" s="80">
        <v>0</v>
      </c>
      <c r="CC43" s="80">
        <v>0</v>
      </c>
    </row>
    <row r="44" spans="1:81">
      <c r="A44" s="80" t="s">
        <v>1701</v>
      </c>
      <c r="B44" s="80">
        <v>408</v>
      </c>
      <c r="C44" s="80">
        <v>17</v>
      </c>
      <c r="D44" s="80">
        <v>24</v>
      </c>
      <c r="E44" s="80">
        <v>2020</v>
      </c>
      <c r="F44" s="80" t="s">
        <v>218</v>
      </c>
      <c r="G44" s="80" t="s">
        <v>1684</v>
      </c>
      <c r="H44" s="80" t="s">
        <v>1685</v>
      </c>
      <c r="I44" s="177"/>
      <c r="J44" s="81">
        <v>103.1449125134117</v>
      </c>
      <c r="K44" s="81">
        <v>8.2768298422659505</v>
      </c>
      <c r="L44" s="81">
        <v>24.951498375470486</v>
      </c>
      <c r="M44" s="81">
        <v>126.07218989877006</v>
      </c>
      <c r="N44" s="81">
        <v>141.30635997229959</v>
      </c>
      <c r="O44" s="81">
        <v>102.22584611093926</v>
      </c>
      <c r="P44" s="81">
        <v>97.663167938565906</v>
      </c>
      <c r="Q44" s="81">
        <v>7.0678563508559282</v>
      </c>
      <c r="R44" s="81">
        <v>22.010052055058754</v>
      </c>
      <c r="S44" s="81">
        <v>23.682184408999991</v>
      </c>
      <c r="T44" s="82"/>
      <c r="U44" s="81">
        <v>15819371</v>
      </c>
      <c r="V44" s="81">
        <v>4221</v>
      </c>
      <c r="W44" s="81">
        <v>751</v>
      </c>
      <c r="X44" s="81">
        <v>37242</v>
      </c>
      <c r="Y44" s="81">
        <v>51038</v>
      </c>
      <c r="Z44" s="81">
        <v>73048</v>
      </c>
      <c r="AA44" s="81">
        <v>22033</v>
      </c>
      <c r="AB44" s="81">
        <v>119869</v>
      </c>
      <c r="AC44" s="81">
        <v>3901457</v>
      </c>
      <c r="AD44" s="81">
        <v>23.682184408999991</v>
      </c>
      <c r="AE44" s="82"/>
      <c r="AF44" s="81">
        <v>151333929.03067991</v>
      </c>
      <c r="AG44" s="81">
        <v>6092280.8282398116</v>
      </c>
      <c r="AH44" s="81">
        <v>6170028.5970470654</v>
      </c>
      <c r="AI44" s="81">
        <v>203453606.04561117</v>
      </c>
      <c r="AJ44" s="81">
        <v>291153197.62542313</v>
      </c>
      <c r="AK44" s="81"/>
      <c r="AL44" s="81"/>
      <c r="AM44" s="81">
        <v>15644236.272366839</v>
      </c>
      <c r="AN44" s="81"/>
      <c r="AO44" s="81"/>
      <c r="AP44" s="82"/>
      <c r="AQ44" s="81">
        <v>4271</v>
      </c>
      <c r="AR44" s="81">
        <v>1023</v>
      </c>
      <c r="AS44" s="81">
        <v>11</v>
      </c>
      <c r="AT44" s="81">
        <v>1</v>
      </c>
      <c r="AU44" s="81">
        <v>0</v>
      </c>
      <c r="AV44" s="81">
        <v>0</v>
      </c>
      <c r="AW44" s="81">
        <v>11</v>
      </c>
      <c r="AX44" s="82"/>
      <c r="AY44" s="81">
        <v>21051.243999999941</v>
      </c>
      <c r="AZ44" s="81">
        <v>102706.6399999999</v>
      </c>
      <c r="BA44" s="81">
        <v>35740.9</v>
      </c>
      <c r="BB44" s="81">
        <v>999</v>
      </c>
      <c r="BC44" s="81">
        <v>0</v>
      </c>
      <c r="BD44" s="81">
        <v>0</v>
      </c>
      <c r="BE44" s="81">
        <v>35740.9</v>
      </c>
      <c r="BF44" s="82"/>
      <c r="BG44" s="81">
        <v>3.569</v>
      </c>
      <c r="BH44" s="81">
        <v>0</v>
      </c>
      <c r="BI44" s="81">
        <v>37.863999999999997</v>
      </c>
      <c r="BJ44" s="81">
        <v>0</v>
      </c>
      <c r="BK44" s="81">
        <v>2.3210000000000002</v>
      </c>
      <c r="BL44" s="81">
        <v>0</v>
      </c>
      <c r="BM44" s="82"/>
      <c r="BN44" s="81">
        <v>1</v>
      </c>
      <c r="BO44" s="81">
        <v>0</v>
      </c>
      <c r="BP44" s="81">
        <v>8</v>
      </c>
      <c r="BQ44" s="81">
        <v>0</v>
      </c>
      <c r="BR44" s="81">
        <v>1</v>
      </c>
      <c r="BS44" s="81">
        <v>0</v>
      </c>
      <c r="BT44"/>
      <c r="BU44" s="80">
        <v>43.753999999999998</v>
      </c>
      <c r="BV44" s="80">
        <v>0</v>
      </c>
      <c r="BW44" s="80">
        <v>0</v>
      </c>
      <c r="BX44" s="80">
        <v>0</v>
      </c>
      <c r="BY44" s="80">
        <v>0</v>
      </c>
      <c r="BZ44" s="80">
        <v>0</v>
      </c>
      <c r="CA44" s="80">
        <v>0</v>
      </c>
      <c r="CB44" s="80">
        <v>0</v>
      </c>
      <c r="CC44" s="80">
        <v>0</v>
      </c>
    </row>
    <row r="45" spans="1:81">
      <c r="A45" s="80" t="s">
        <v>1702</v>
      </c>
      <c r="B45" s="80">
        <v>408</v>
      </c>
      <c r="C45" s="80">
        <v>18</v>
      </c>
      <c r="D45" s="80">
        <v>24</v>
      </c>
      <c r="E45" s="80">
        <v>2021</v>
      </c>
      <c r="F45" s="80" t="s">
        <v>75</v>
      </c>
      <c r="G45" s="174" t="s">
        <v>1684</v>
      </c>
      <c r="H45" s="80" t="s">
        <v>1685</v>
      </c>
      <c r="I45" s="177"/>
      <c r="J45" s="81">
        <v>84.486931191710596</v>
      </c>
      <c r="K45" s="81">
        <v>8.2319825295268814</v>
      </c>
      <c r="L45" s="81">
        <v>22.589957048843264</v>
      </c>
      <c r="M45" s="81">
        <v>108.74279349488195</v>
      </c>
      <c r="N45" s="81">
        <v>112.50203819922035</v>
      </c>
      <c r="O45" s="81">
        <v>99.42550919881856</v>
      </c>
      <c r="P45" s="81">
        <v>100.67821584594063</v>
      </c>
      <c r="Q45" s="81">
        <v>7.0650199870823638</v>
      </c>
      <c r="R45" s="81">
        <v>22.081637238214032</v>
      </c>
      <c r="S45" s="81">
        <v>16.735668417599999</v>
      </c>
      <c r="T45" s="82"/>
      <c r="U45" s="81">
        <v>17060591</v>
      </c>
      <c r="V45" s="81">
        <v>4221</v>
      </c>
      <c r="W45" s="81">
        <v>751</v>
      </c>
      <c r="X45" s="81">
        <v>37242</v>
      </c>
      <c r="Y45" s="81">
        <v>50959</v>
      </c>
      <c r="Z45" s="81">
        <v>73156</v>
      </c>
      <c r="AA45" s="81">
        <v>22150</v>
      </c>
      <c r="AB45" s="81">
        <v>118400</v>
      </c>
      <c r="AC45" s="81">
        <v>3793839.9999999995</v>
      </c>
      <c r="AD45" s="81">
        <v>16.735668417599999</v>
      </c>
      <c r="AE45" s="82"/>
      <c r="AF45" s="81">
        <v>124433902.66314133</v>
      </c>
      <c r="AG45" s="81">
        <v>6375622.5135114267</v>
      </c>
      <c r="AH45" s="81">
        <v>6842593.9310096381</v>
      </c>
      <c r="AI45" s="81">
        <v>216750882.09695297</v>
      </c>
      <c r="AJ45" s="81">
        <v>279089278.81050634</v>
      </c>
      <c r="AK45" s="81">
        <v>0</v>
      </c>
      <c r="AL45" s="81">
        <v>0</v>
      </c>
      <c r="AM45" s="81">
        <v>15541644.316443866</v>
      </c>
      <c r="AN45" s="81">
        <v>0</v>
      </c>
      <c r="AO45" s="81">
        <v>0</v>
      </c>
      <c r="AP45" s="82"/>
      <c r="AQ45" s="81">
        <v>4424</v>
      </c>
      <c r="AR45" s="81">
        <v>1066</v>
      </c>
      <c r="AS45" s="81">
        <v>12</v>
      </c>
      <c r="AT45" s="81">
        <v>1</v>
      </c>
      <c r="AU45" s="81">
        <v>0</v>
      </c>
      <c r="AV45" s="81">
        <v>0</v>
      </c>
      <c r="AW45" s="81"/>
      <c r="AX45" s="82"/>
      <c r="AY45" s="81">
        <v>22007.333999999919</v>
      </c>
      <c r="AZ45" s="81">
        <v>105426.83999999989</v>
      </c>
      <c r="BA45" s="81">
        <v>62940.9</v>
      </c>
      <c r="BB45" s="81">
        <v>999</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1703</v>
      </c>
      <c r="B46" s="80">
        <v>408</v>
      </c>
      <c r="C46" s="80">
        <v>19</v>
      </c>
      <c r="D46" s="80">
        <v>24</v>
      </c>
      <c r="E46" s="80">
        <v>2022</v>
      </c>
      <c r="F46" s="80" t="s">
        <v>568</v>
      </c>
      <c r="G46" s="174" t="s">
        <v>1684</v>
      </c>
      <c r="H46" s="80" t="s">
        <v>1685</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4596</v>
      </c>
      <c r="AR46" s="81">
        <v>1083</v>
      </c>
      <c r="AS46" s="81">
        <v>12</v>
      </c>
      <c r="AT46" s="81">
        <v>1</v>
      </c>
      <c r="AU46" s="81">
        <v>0</v>
      </c>
      <c r="AV46" s="81">
        <v>0</v>
      </c>
      <c r="AW46" s="81"/>
      <c r="AX46" s="82"/>
      <c r="AY46" s="81">
        <v>23099.32399999991</v>
      </c>
      <c r="AZ46" s="81">
        <v>106268.33999999991</v>
      </c>
      <c r="BA46" s="81">
        <v>62940.9</v>
      </c>
      <c r="BB46" s="81">
        <v>999</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1704</v>
      </c>
      <c r="B47" s="80">
        <v>460</v>
      </c>
      <c r="C47" s="80">
        <v>1</v>
      </c>
      <c r="D47" s="80">
        <v>28</v>
      </c>
      <c r="E47" s="80">
        <v>1990</v>
      </c>
      <c r="F47" s="80" t="s">
        <v>562</v>
      </c>
      <c r="G47" s="80" t="s">
        <v>1705</v>
      </c>
      <c r="H47" s="80" t="s">
        <v>1706</v>
      </c>
      <c r="I47" s="177"/>
      <c r="J47" s="81">
        <v>138.27204028510718</v>
      </c>
      <c r="K47" s="81">
        <v>6.3599434687132748</v>
      </c>
      <c r="L47" s="81">
        <v>0.79331327524377626</v>
      </c>
      <c r="M47" s="81">
        <v>56.958318482709828</v>
      </c>
      <c r="N47" s="81">
        <v>109.90969707630747</v>
      </c>
      <c r="O47" s="81">
        <v>78.215622092634604</v>
      </c>
      <c r="P47" s="81">
        <v>76.145614847675887</v>
      </c>
      <c r="Q47" s="81">
        <v>8.3711474827252541</v>
      </c>
      <c r="R47" s="81">
        <v>0</v>
      </c>
      <c r="S47" s="81">
        <v>14.430110758598417</v>
      </c>
      <c r="T47" s="82"/>
      <c r="U47" s="81">
        <v>20195117</v>
      </c>
      <c r="V47" s="81">
        <v>3102</v>
      </c>
      <c r="W47" s="81">
        <v>10</v>
      </c>
      <c r="X47" s="81">
        <v>25652</v>
      </c>
      <c r="Y47" s="81">
        <v>44510</v>
      </c>
      <c r="Z47" s="81">
        <v>32171</v>
      </c>
      <c r="AA47" s="81">
        <v>18489</v>
      </c>
      <c r="AB47" s="81">
        <v>135919</v>
      </c>
      <c r="AC47" s="81">
        <v>0</v>
      </c>
      <c r="AD47" s="81">
        <v>14.430110758598417</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1707</v>
      </c>
      <c r="B48" s="80">
        <v>461</v>
      </c>
      <c r="C48" s="80">
        <v>2</v>
      </c>
      <c r="D48" s="80">
        <v>28</v>
      </c>
      <c r="E48" s="80">
        <v>2005</v>
      </c>
      <c r="F48" s="80" t="s">
        <v>565</v>
      </c>
      <c r="G48" s="80" t="s">
        <v>1705</v>
      </c>
      <c r="H48" s="80" t="s">
        <v>1706</v>
      </c>
      <c r="I48" s="177"/>
      <c r="J48" s="81">
        <v>161.25682798912797</v>
      </c>
      <c r="K48" s="81">
        <v>5.1706481823273771</v>
      </c>
      <c r="L48" s="81">
        <v>1.2615005182772401</v>
      </c>
      <c r="M48" s="81">
        <v>109.8874648019013</v>
      </c>
      <c r="N48" s="81">
        <v>140.84267396001871</v>
      </c>
      <c r="O48" s="81">
        <v>92.83225048978916</v>
      </c>
      <c r="P48" s="81">
        <v>68.012673946162835</v>
      </c>
      <c r="Q48" s="81">
        <v>7.5220063742388668</v>
      </c>
      <c r="R48" s="81">
        <v>0</v>
      </c>
      <c r="S48" s="81">
        <v>0</v>
      </c>
      <c r="T48" s="82"/>
      <c r="U48" s="81">
        <v>16973931</v>
      </c>
      <c r="V48" s="81">
        <v>2844</v>
      </c>
      <c r="W48" s="81">
        <v>14</v>
      </c>
      <c r="X48" s="81">
        <v>26142</v>
      </c>
      <c r="Y48" s="81">
        <v>51226</v>
      </c>
      <c r="Z48" s="81">
        <v>44185</v>
      </c>
      <c r="AA48" s="81">
        <v>13525</v>
      </c>
      <c r="AB48" s="81">
        <v>127676</v>
      </c>
      <c r="AC48" s="81">
        <v>0</v>
      </c>
      <c r="AD48" s="81">
        <v>0</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1708</v>
      </c>
      <c r="B49" s="80">
        <v>462</v>
      </c>
      <c r="C49" s="80">
        <v>3</v>
      </c>
      <c r="D49" s="80">
        <v>28</v>
      </c>
      <c r="E49" s="80">
        <v>2006</v>
      </c>
      <c r="F49" s="80" t="s">
        <v>566</v>
      </c>
      <c r="G49" s="80" t="s">
        <v>1705</v>
      </c>
      <c r="H49" s="80" t="s">
        <v>1706</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1709</v>
      </c>
      <c r="B50" s="80">
        <v>463</v>
      </c>
      <c r="C50" s="80">
        <v>4</v>
      </c>
      <c r="D50" s="80">
        <v>28</v>
      </c>
      <c r="E50" s="80">
        <v>2007</v>
      </c>
      <c r="F50" s="80" t="s">
        <v>567</v>
      </c>
      <c r="G50" s="80" t="s">
        <v>1705</v>
      </c>
      <c r="H50" s="80" t="s">
        <v>1706</v>
      </c>
      <c r="I50" s="177"/>
      <c r="J50" s="81">
        <v>142.05196730167131</v>
      </c>
      <c r="K50" s="81">
        <v>5.042140749529004</v>
      </c>
      <c r="L50" s="81">
        <v>1.2495475242761158</v>
      </c>
      <c r="M50" s="81">
        <v>107.20673751230933</v>
      </c>
      <c r="N50" s="81">
        <v>148.42065017453106</v>
      </c>
      <c r="O50" s="81">
        <v>87.554089487259048</v>
      </c>
      <c r="P50" s="81">
        <v>66.752186436589113</v>
      </c>
      <c r="Q50" s="81">
        <v>7.8354040664229343</v>
      </c>
      <c r="R50" s="81">
        <v>0</v>
      </c>
      <c r="S50" s="81">
        <v>0</v>
      </c>
      <c r="T50" s="82"/>
      <c r="U50" s="81">
        <v>16857464</v>
      </c>
      <c r="V50" s="81">
        <v>2700</v>
      </c>
      <c r="W50" s="81">
        <v>14</v>
      </c>
      <c r="X50" s="81">
        <v>29469</v>
      </c>
      <c r="Y50" s="81">
        <v>51970</v>
      </c>
      <c r="Z50" s="81">
        <v>43321</v>
      </c>
      <c r="AA50" s="81">
        <v>13072</v>
      </c>
      <c r="AB50" s="81">
        <v>125962</v>
      </c>
      <c r="AC50" s="81">
        <v>0</v>
      </c>
      <c r="AD50" s="81">
        <v>0</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1710</v>
      </c>
      <c r="B51" s="80">
        <v>464</v>
      </c>
      <c r="C51" s="80">
        <v>5</v>
      </c>
      <c r="D51" s="80">
        <v>28</v>
      </c>
      <c r="E51" s="80">
        <v>2008</v>
      </c>
      <c r="F51" s="80" t="s">
        <v>84</v>
      </c>
      <c r="G51" s="80" t="s">
        <v>1705</v>
      </c>
      <c r="H51" s="80" t="s">
        <v>1706</v>
      </c>
      <c r="I51" s="177"/>
      <c r="J51" s="81">
        <v>130.86081924251982</v>
      </c>
      <c r="K51" s="81">
        <v>3.782861204431911</v>
      </c>
      <c r="L51" s="81">
        <v>1.1068861094440314</v>
      </c>
      <c r="M51" s="81">
        <v>112.52770428740006</v>
      </c>
      <c r="N51" s="81">
        <v>144.23152731704567</v>
      </c>
      <c r="O51" s="81">
        <v>84.030777078272379</v>
      </c>
      <c r="P51" s="81">
        <v>64.824564947417713</v>
      </c>
      <c r="Q51" s="81">
        <v>7.6908628250076623</v>
      </c>
      <c r="R51" s="81">
        <v>0</v>
      </c>
      <c r="S51" s="81">
        <v>0</v>
      </c>
      <c r="T51" s="82"/>
      <c r="U51" s="81">
        <v>16490366</v>
      </c>
      <c r="V51" s="81">
        <v>2700</v>
      </c>
      <c r="W51" s="81">
        <v>14</v>
      </c>
      <c r="X51" s="81">
        <v>29469</v>
      </c>
      <c r="Y51" s="81">
        <v>52593</v>
      </c>
      <c r="Z51" s="81">
        <v>43037</v>
      </c>
      <c r="AA51" s="81">
        <v>12709</v>
      </c>
      <c r="AB51" s="81">
        <v>125670</v>
      </c>
      <c r="AC51" s="81">
        <v>0</v>
      </c>
      <c r="AD51" s="81">
        <v>0</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1711</v>
      </c>
      <c r="B52" s="80">
        <v>465</v>
      </c>
      <c r="C52" s="80">
        <v>6</v>
      </c>
      <c r="D52" s="80">
        <v>28</v>
      </c>
      <c r="E52" s="80">
        <v>2009</v>
      </c>
      <c r="F52" s="80" t="s">
        <v>85</v>
      </c>
      <c r="G52" s="80" t="s">
        <v>1705</v>
      </c>
      <c r="H52" s="80" t="s">
        <v>1706</v>
      </c>
      <c r="I52" s="177"/>
      <c r="J52" s="81">
        <v>109.57496585331931</v>
      </c>
      <c r="K52" s="81">
        <v>3.3424920947926138</v>
      </c>
      <c r="L52" s="81">
        <v>0.7502445948625267</v>
      </c>
      <c r="M52" s="81">
        <v>99.501406873516913</v>
      </c>
      <c r="N52" s="81">
        <v>118.116717600846</v>
      </c>
      <c r="O52" s="81">
        <v>84.150236809530838</v>
      </c>
      <c r="P52" s="81">
        <v>61.668486774439813</v>
      </c>
      <c r="Q52" s="81">
        <v>7.2889678555301147</v>
      </c>
      <c r="R52" s="81">
        <v>0</v>
      </c>
      <c r="S52" s="81">
        <v>0</v>
      </c>
      <c r="T52" s="82"/>
      <c r="U52" s="81">
        <v>14352763</v>
      </c>
      <c r="V52" s="81">
        <v>2885</v>
      </c>
      <c r="W52" s="81">
        <v>16</v>
      </c>
      <c r="X52" s="81">
        <v>32439</v>
      </c>
      <c r="Y52" s="81">
        <v>52949</v>
      </c>
      <c r="Z52" s="81">
        <v>42540</v>
      </c>
      <c r="AA52" s="81">
        <v>12412</v>
      </c>
      <c r="AB52" s="81">
        <v>125029</v>
      </c>
      <c r="AC52" s="81">
        <v>0</v>
      </c>
      <c r="AD52" s="81">
        <v>0</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20.8</v>
      </c>
      <c r="BJ52" s="81">
        <v>0</v>
      </c>
      <c r="BK52" s="81">
        <v>16.309999999999999</v>
      </c>
      <c r="BL52" s="81">
        <v>0</v>
      </c>
      <c r="BM52" s="82"/>
      <c r="BN52" s="81">
        <v>0</v>
      </c>
      <c r="BO52" s="81">
        <v>0</v>
      </c>
      <c r="BP52" s="81">
        <v>1</v>
      </c>
      <c r="BQ52" s="81">
        <v>0</v>
      </c>
      <c r="BR52" s="81">
        <v>1</v>
      </c>
      <c r="BS52" s="81">
        <v>0</v>
      </c>
      <c r="BT52"/>
      <c r="BU52" s="80"/>
      <c r="BV52" s="80"/>
      <c r="BW52" s="80"/>
      <c r="BX52" s="80"/>
      <c r="BY52" s="80"/>
      <c r="BZ52" s="80"/>
      <c r="CA52" s="80"/>
      <c r="CB52" s="80"/>
      <c r="CC52" s="80"/>
    </row>
    <row r="53" spans="1:81">
      <c r="A53" s="80" t="s">
        <v>1712</v>
      </c>
      <c r="B53" s="80">
        <v>466</v>
      </c>
      <c r="C53" s="80">
        <v>7</v>
      </c>
      <c r="D53" s="80">
        <v>28</v>
      </c>
      <c r="E53" s="80">
        <v>2010</v>
      </c>
      <c r="F53" s="80" t="s">
        <v>86</v>
      </c>
      <c r="G53" s="80" t="s">
        <v>1705</v>
      </c>
      <c r="H53" s="80" t="s">
        <v>1706</v>
      </c>
      <c r="I53" s="177"/>
      <c r="J53" s="81">
        <v>102.85010816103343</v>
      </c>
      <c r="K53" s="81">
        <v>3.642113172511114</v>
      </c>
      <c r="L53" s="81">
        <v>0.71167216320889515</v>
      </c>
      <c r="M53" s="81">
        <v>107.40897593269752</v>
      </c>
      <c r="N53" s="81">
        <v>137.46772016221877</v>
      </c>
      <c r="O53" s="81">
        <v>83.487325955518926</v>
      </c>
      <c r="P53" s="81">
        <v>62.651824532516308</v>
      </c>
      <c r="Q53" s="81">
        <v>7.5685327508674103</v>
      </c>
      <c r="R53" s="81">
        <v>0</v>
      </c>
      <c r="S53" s="81">
        <v>0</v>
      </c>
      <c r="T53" s="82"/>
      <c r="U53" s="81">
        <v>13582587</v>
      </c>
      <c r="V53" s="81">
        <v>2885</v>
      </c>
      <c r="W53" s="81">
        <v>16</v>
      </c>
      <c r="X53" s="81">
        <v>32439</v>
      </c>
      <c r="Y53" s="81">
        <v>53358</v>
      </c>
      <c r="Z53" s="81">
        <v>42401</v>
      </c>
      <c r="AA53" s="81">
        <v>12295</v>
      </c>
      <c r="AB53" s="81">
        <v>124398</v>
      </c>
      <c r="AC53" s="81">
        <v>0</v>
      </c>
      <c r="AD53" s="81">
        <v>0</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19.151</v>
      </c>
      <c r="BJ53" s="81">
        <v>0</v>
      </c>
      <c r="BK53" s="81">
        <v>18.219000000000001</v>
      </c>
      <c r="BL53" s="81">
        <v>0</v>
      </c>
      <c r="BM53" s="82"/>
      <c r="BN53" s="81">
        <v>0</v>
      </c>
      <c r="BO53" s="81">
        <v>0</v>
      </c>
      <c r="BP53" s="81">
        <v>1</v>
      </c>
      <c r="BQ53" s="81">
        <v>0</v>
      </c>
      <c r="BR53" s="81">
        <v>2</v>
      </c>
      <c r="BS53" s="81">
        <v>0</v>
      </c>
      <c r="BT53"/>
      <c r="BU53" s="80">
        <v>29.715</v>
      </c>
      <c r="BV53" s="80">
        <v>0</v>
      </c>
      <c r="BW53" s="80">
        <v>0</v>
      </c>
      <c r="BX53" s="80">
        <v>0</v>
      </c>
      <c r="BY53" s="80">
        <v>7.6550000000000002</v>
      </c>
      <c r="BZ53" s="80">
        <v>0</v>
      </c>
      <c r="CA53" s="80">
        <v>0</v>
      </c>
      <c r="CB53" s="80">
        <v>0</v>
      </c>
      <c r="CC53" s="80">
        <v>0</v>
      </c>
    </row>
    <row r="54" spans="1:81">
      <c r="A54" s="80" t="s">
        <v>1713</v>
      </c>
      <c r="B54" s="80">
        <v>467</v>
      </c>
      <c r="C54" s="80">
        <v>8</v>
      </c>
      <c r="D54" s="80">
        <v>28</v>
      </c>
      <c r="E54" s="80">
        <v>2011</v>
      </c>
      <c r="F54" s="80" t="s">
        <v>87</v>
      </c>
      <c r="G54" s="80" t="s">
        <v>1705</v>
      </c>
      <c r="H54" s="80" t="s">
        <v>1706</v>
      </c>
      <c r="I54" s="177"/>
      <c r="J54" s="81">
        <v>133.16344010006802</v>
      </c>
      <c r="K54" s="81">
        <v>5.7962706449888088</v>
      </c>
      <c r="L54" s="81">
        <v>0.62612653095252668</v>
      </c>
      <c r="M54" s="81">
        <v>136.98444813863489</v>
      </c>
      <c r="N54" s="81">
        <v>169.56313976897016</v>
      </c>
      <c r="O54" s="81">
        <v>81.523271138229134</v>
      </c>
      <c r="P54" s="81">
        <v>61.059016888622352</v>
      </c>
      <c r="Q54" s="81">
        <v>8.674671434149035</v>
      </c>
      <c r="R54" s="81">
        <v>0</v>
      </c>
      <c r="S54" s="81">
        <v>0</v>
      </c>
      <c r="T54" s="82"/>
      <c r="U54" s="81">
        <v>15919582</v>
      </c>
      <c r="V54" s="81">
        <v>2885</v>
      </c>
      <c r="W54" s="81">
        <v>16</v>
      </c>
      <c r="X54" s="81">
        <v>32439</v>
      </c>
      <c r="Y54" s="81">
        <v>53661</v>
      </c>
      <c r="Z54" s="81">
        <v>42303</v>
      </c>
      <c r="AA54" s="81">
        <v>12339</v>
      </c>
      <c r="AB54" s="81">
        <v>123609</v>
      </c>
      <c r="AC54" s="81">
        <v>0</v>
      </c>
      <c r="AD54" s="81">
        <v>0</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18.584</v>
      </c>
      <c r="BJ54" s="81">
        <v>0</v>
      </c>
      <c r="BK54" s="81">
        <v>19.528000000000002</v>
      </c>
      <c r="BL54" s="81">
        <v>0</v>
      </c>
      <c r="BM54" s="82"/>
      <c r="BN54" s="81">
        <v>0</v>
      </c>
      <c r="BO54" s="81">
        <v>0</v>
      </c>
      <c r="BP54" s="81">
        <v>1</v>
      </c>
      <c r="BQ54" s="81">
        <v>0</v>
      </c>
      <c r="BR54" s="81">
        <v>2</v>
      </c>
      <c r="BS54" s="81">
        <v>0</v>
      </c>
      <c r="BT54"/>
      <c r="BU54" s="80">
        <v>30.030999999999999</v>
      </c>
      <c r="BV54" s="80">
        <v>0</v>
      </c>
      <c r="BW54" s="80">
        <v>0</v>
      </c>
      <c r="BX54" s="80">
        <v>0</v>
      </c>
      <c r="BY54" s="80">
        <v>8.0809999999999995</v>
      </c>
      <c r="BZ54" s="80">
        <v>0</v>
      </c>
      <c r="CA54" s="80">
        <v>0</v>
      </c>
      <c r="CB54" s="80">
        <v>0</v>
      </c>
      <c r="CC54" s="80">
        <v>0</v>
      </c>
    </row>
    <row r="55" spans="1:81">
      <c r="A55" s="80" t="s">
        <v>1714</v>
      </c>
      <c r="B55" s="80">
        <v>468</v>
      </c>
      <c r="C55" s="80">
        <v>9</v>
      </c>
      <c r="D55" s="80">
        <v>28</v>
      </c>
      <c r="E55" s="80">
        <v>2012</v>
      </c>
      <c r="F55" s="80" t="s">
        <v>88</v>
      </c>
      <c r="G55" s="80" t="s">
        <v>1705</v>
      </c>
      <c r="H55" s="80" t="s">
        <v>1706</v>
      </c>
      <c r="I55" s="177"/>
      <c r="J55" s="81">
        <v>108.92697426135079</v>
      </c>
      <c r="K55" s="81">
        <v>5.6365380953482696</v>
      </c>
      <c r="L55" s="81">
        <v>0.62361367800491374</v>
      </c>
      <c r="M55" s="81">
        <v>153.2162617195165</v>
      </c>
      <c r="N55" s="81">
        <v>180.28187669818817</v>
      </c>
      <c r="O55" s="81">
        <v>81.17045519010496</v>
      </c>
      <c r="P55" s="81">
        <v>61.804548775754924</v>
      </c>
      <c r="Q55" s="81">
        <v>9.4539495499979438</v>
      </c>
      <c r="R55" s="81">
        <v>0</v>
      </c>
      <c r="S55" s="81">
        <v>0</v>
      </c>
      <c r="T55" s="82"/>
      <c r="U55" s="81">
        <v>12661117</v>
      </c>
      <c r="V55" s="81">
        <v>2885</v>
      </c>
      <c r="W55" s="81">
        <v>16</v>
      </c>
      <c r="X55" s="81">
        <v>32439</v>
      </c>
      <c r="Y55" s="81">
        <v>54342</v>
      </c>
      <c r="Z55" s="81">
        <v>42454</v>
      </c>
      <c r="AA55" s="81">
        <v>12419</v>
      </c>
      <c r="AB55" s="81">
        <v>123991</v>
      </c>
      <c r="AC55" s="81">
        <v>0</v>
      </c>
      <c r="AD55" s="81">
        <v>0</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22.276</v>
      </c>
      <c r="BJ55" s="81">
        <v>0</v>
      </c>
      <c r="BK55" s="81">
        <v>22.667000000000002</v>
      </c>
      <c r="BL55" s="81">
        <v>0</v>
      </c>
      <c r="BM55" s="82"/>
      <c r="BN55" s="81">
        <v>0</v>
      </c>
      <c r="BO55" s="81">
        <v>0</v>
      </c>
      <c r="BP55" s="81">
        <v>1</v>
      </c>
      <c r="BQ55" s="81">
        <v>0</v>
      </c>
      <c r="BR55" s="81">
        <v>2</v>
      </c>
      <c r="BS55" s="81">
        <v>0</v>
      </c>
      <c r="BT55"/>
      <c r="BU55" s="80">
        <v>36.970999999999997</v>
      </c>
      <c r="BV55" s="80">
        <v>0</v>
      </c>
      <c r="BW55" s="80">
        <v>0</v>
      </c>
      <c r="BX55" s="80">
        <v>0</v>
      </c>
      <c r="BY55" s="80">
        <v>7.9720000000000004</v>
      </c>
      <c r="BZ55" s="80">
        <v>0</v>
      </c>
      <c r="CA55" s="80">
        <v>0</v>
      </c>
      <c r="CB55" s="80">
        <v>0</v>
      </c>
      <c r="CC55" s="80">
        <v>0</v>
      </c>
    </row>
    <row r="56" spans="1:81">
      <c r="A56" s="80" t="s">
        <v>1715</v>
      </c>
      <c r="B56" s="80">
        <v>469</v>
      </c>
      <c r="C56" s="80">
        <v>10</v>
      </c>
      <c r="D56" s="80">
        <v>28</v>
      </c>
      <c r="E56" s="80">
        <v>2013</v>
      </c>
      <c r="F56" s="80" t="s">
        <v>89</v>
      </c>
      <c r="G56" s="80" t="s">
        <v>1705</v>
      </c>
      <c r="H56" s="80" t="s">
        <v>1706</v>
      </c>
      <c r="I56" s="177"/>
      <c r="J56" s="81">
        <v>116.55248091587073</v>
      </c>
      <c r="K56" s="81">
        <v>4.7792449709554869</v>
      </c>
      <c r="L56" s="81">
        <v>0.5532770670117072</v>
      </c>
      <c r="M56" s="81">
        <v>154.32319426620208</v>
      </c>
      <c r="N56" s="81">
        <v>180.68420369295055</v>
      </c>
      <c r="O56" s="81">
        <v>77.736012482237598</v>
      </c>
      <c r="P56" s="81">
        <v>62.137328941808121</v>
      </c>
      <c r="Q56" s="81">
        <v>9.5620791703427912</v>
      </c>
      <c r="R56" s="81">
        <v>0</v>
      </c>
      <c r="S56" s="81">
        <v>0</v>
      </c>
      <c r="T56" s="82"/>
      <c r="U56" s="81">
        <v>13396905</v>
      </c>
      <c r="V56" s="81">
        <v>2885</v>
      </c>
      <c r="W56" s="81">
        <v>16</v>
      </c>
      <c r="X56" s="81">
        <v>32439</v>
      </c>
      <c r="Y56" s="81">
        <v>54566</v>
      </c>
      <c r="Z56" s="81">
        <v>42473</v>
      </c>
      <c r="AA56" s="81">
        <v>12439</v>
      </c>
      <c r="AB56" s="81">
        <v>123611</v>
      </c>
      <c r="AC56" s="81">
        <v>0</v>
      </c>
      <c r="AD56" s="81">
        <v>0</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24.16</v>
      </c>
      <c r="BJ56" s="81">
        <v>0</v>
      </c>
      <c r="BK56" s="81">
        <v>21.076000000000001</v>
      </c>
      <c r="BL56" s="81">
        <v>0</v>
      </c>
      <c r="BM56" s="82"/>
      <c r="BN56" s="81">
        <v>0</v>
      </c>
      <c r="BO56" s="81">
        <v>0</v>
      </c>
      <c r="BP56" s="81">
        <v>1</v>
      </c>
      <c r="BQ56" s="81">
        <v>0</v>
      </c>
      <c r="BR56" s="81">
        <v>1</v>
      </c>
      <c r="BS56" s="81">
        <v>0</v>
      </c>
      <c r="BT56"/>
      <c r="BU56" s="80">
        <v>37.115000000000002</v>
      </c>
      <c r="BV56" s="80">
        <v>0</v>
      </c>
      <c r="BW56" s="80">
        <v>0</v>
      </c>
      <c r="BX56" s="80">
        <v>0</v>
      </c>
      <c r="BY56" s="80">
        <v>8.1210000000000004</v>
      </c>
      <c r="BZ56" s="80">
        <v>0</v>
      </c>
      <c r="CA56" s="80">
        <v>0</v>
      </c>
      <c r="CB56" s="80">
        <v>0</v>
      </c>
      <c r="CC56" s="80">
        <v>0</v>
      </c>
    </row>
    <row r="57" spans="1:81">
      <c r="A57" s="80" t="s">
        <v>1716</v>
      </c>
      <c r="B57" s="80">
        <v>470</v>
      </c>
      <c r="C57" s="80">
        <v>11</v>
      </c>
      <c r="D57" s="80">
        <v>28</v>
      </c>
      <c r="E57" s="80">
        <v>2014</v>
      </c>
      <c r="F57" s="80" t="s">
        <v>90</v>
      </c>
      <c r="G57" s="80" t="s">
        <v>1705</v>
      </c>
      <c r="H57" s="80" t="s">
        <v>1706</v>
      </c>
      <c r="I57" s="177"/>
      <c r="J57" s="81">
        <v>113.91614379620538</v>
      </c>
      <c r="K57" s="81">
        <v>5.2579813964877689</v>
      </c>
      <c r="L57" s="81">
        <v>2.4768593019455611</v>
      </c>
      <c r="M57" s="81">
        <v>148.91251650412531</v>
      </c>
      <c r="N57" s="81">
        <v>175.01364823646924</v>
      </c>
      <c r="O57" s="81">
        <v>73.970181626667127</v>
      </c>
      <c r="P57" s="81">
        <v>62.204421868126857</v>
      </c>
      <c r="Q57" s="81">
        <v>9.1223551040537298</v>
      </c>
      <c r="R57" s="81">
        <v>0</v>
      </c>
      <c r="S57" s="81">
        <v>0</v>
      </c>
      <c r="T57" s="82"/>
      <c r="U57" s="81">
        <v>13932361</v>
      </c>
      <c r="V57" s="81">
        <v>2644</v>
      </c>
      <c r="W57" s="81">
        <v>27</v>
      </c>
      <c r="X57" s="81">
        <v>31441</v>
      </c>
      <c r="Y57" s="81">
        <v>54864</v>
      </c>
      <c r="Z57" s="81">
        <v>42566</v>
      </c>
      <c r="AA57" s="81">
        <v>12388</v>
      </c>
      <c r="AB57" s="81">
        <v>122910</v>
      </c>
      <c r="AC57" s="81">
        <v>0</v>
      </c>
      <c r="AD57" s="81">
        <v>0</v>
      </c>
      <c r="AE57" s="82"/>
      <c r="AF57" s="81">
        <v>117086814.52010131</v>
      </c>
      <c r="AG57" s="81">
        <v>4805005.3229442807</v>
      </c>
      <c r="AH57" s="81">
        <v>609032.22276955203</v>
      </c>
      <c r="AI57" s="81">
        <v>204655307.79182816</v>
      </c>
      <c r="AJ57" s="81">
        <v>248471697.6720894</v>
      </c>
      <c r="AK57" s="81">
        <v>0</v>
      </c>
      <c r="AL57" s="81">
        <v>0</v>
      </c>
      <c r="AM57" s="81">
        <v>16873706.329448342</v>
      </c>
      <c r="AN57" s="81">
        <v>0</v>
      </c>
      <c r="AO57" s="81">
        <v>0</v>
      </c>
      <c r="AP57" s="82"/>
      <c r="AQ57" s="81">
        <v>1217</v>
      </c>
      <c r="AR57" s="81">
        <v>142</v>
      </c>
      <c r="AS57" s="81">
        <v>0</v>
      </c>
      <c r="AT57" s="81">
        <v>0</v>
      </c>
      <c r="AU57" s="81">
        <v>0</v>
      </c>
      <c r="AV57" s="81">
        <v>0</v>
      </c>
      <c r="AW57" s="81" t="s">
        <v>564</v>
      </c>
      <c r="AX57" s="82"/>
      <c r="AY57" s="81">
        <v>4341.6000000000004</v>
      </c>
      <c r="AZ57" s="81">
        <v>2384</v>
      </c>
      <c r="BA57" s="81">
        <v>0</v>
      </c>
      <c r="BB57" s="81">
        <v>0</v>
      </c>
      <c r="BC57" s="81">
        <v>0</v>
      </c>
      <c r="BD57" s="81">
        <v>0</v>
      </c>
      <c r="BE57" s="81" t="s">
        <v>564</v>
      </c>
      <c r="BF57" s="82"/>
      <c r="BG57" s="81">
        <v>0</v>
      </c>
      <c r="BH57" s="81">
        <v>0</v>
      </c>
      <c r="BI57" s="81">
        <v>24.716999999999999</v>
      </c>
      <c r="BJ57" s="81">
        <v>0</v>
      </c>
      <c r="BK57" s="81">
        <v>26.516000000000002</v>
      </c>
      <c r="BL57" s="81">
        <v>0</v>
      </c>
      <c r="BM57" s="82"/>
      <c r="BN57" s="81">
        <v>0</v>
      </c>
      <c r="BO57" s="81">
        <v>0</v>
      </c>
      <c r="BP57" s="81">
        <v>1</v>
      </c>
      <c r="BQ57" s="81">
        <v>0</v>
      </c>
      <c r="BR57" s="81">
        <v>2</v>
      </c>
      <c r="BS57" s="81">
        <v>0</v>
      </c>
      <c r="BT57"/>
      <c r="BU57" s="80">
        <v>41.558</v>
      </c>
      <c r="BV57" s="80">
        <v>0</v>
      </c>
      <c r="BW57" s="80">
        <v>0</v>
      </c>
      <c r="BX57" s="80">
        <v>0.78</v>
      </c>
      <c r="BY57" s="80">
        <v>8.8949999999999996</v>
      </c>
      <c r="BZ57" s="80">
        <v>0</v>
      </c>
      <c r="CA57" s="80">
        <v>0</v>
      </c>
      <c r="CB57" s="80">
        <v>0</v>
      </c>
      <c r="CC57" s="80">
        <v>0</v>
      </c>
    </row>
    <row r="58" spans="1:81">
      <c r="A58" s="80" t="s">
        <v>1717</v>
      </c>
      <c r="B58" s="80">
        <v>471</v>
      </c>
      <c r="C58" s="80">
        <v>12</v>
      </c>
      <c r="D58" s="80">
        <v>28</v>
      </c>
      <c r="E58" s="80">
        <v>2015</v>
      </c>
      <c r="F58" s="80" t="s">
        <v>91</v>
      </c>
      <c r="G58" s="80" t="s">
        <v>1705</v>
      </c>
      <c r="H58" s="80" t="s">
        <v>1706</v>
      </c>
      <c r="I58" s="177"/>
      <c r="J58" s="81">
        <v>102.99492711500025</v>
      </c>
      <c r="K58" s="81">
        <v>5.0235327328279791</v>
      </c>
      <c r="L58" s="81">
        <v>2.7835496117945815</v>
      </c>
      <c r="M58" s="81">
        <v>136.50163348188806</v>
      </c>
      <c r="N58" s="81">
        <v>163.3713794175957</v>
      </c>
      <c r="O58" s="81">
        <v>73.601651460811823</v>
      </c>
      <c r="P58" s="81">
        <v>62.037277628358147</v>
      </c>
      <c r="Q58" s="81">
        <v>8.8614534758310093</v>
      </c>
      <c r="R58" s="81">
        <v>0</v>
      </c>
      <c r="S58" s="81">
        <v>14.755128927766075</v>
      </c>
      <c r="T58" s="82"/>
      <c r="U58" s="81">
        <v>13280616</v>
      </c>
      <c r="V58" s="81">
        <v>2644</v>
      </c>
      <c r="W58" s="81">
        <v>27</v>
      </c>
      <c r="X58" s="81">
        <v>31441</v>
      </c>
      <c r="Y58" s="81">
        <v>55039</v>
      </c>
      <c r="Z58" s="81">
        <v>42762</v>
      </c>
      <c r="AA58" s="81">
        <v>12345</v>
      </c>
      <c r="AB58" s="81">
        <v>121962</v>
      </c>
      <c r="AC58" s="81">
        <v>0</v>
      </c>
      <c r="AD58" s="81">
        <v>14.755128927766075</v>
      </c>
      <c r="AE58" s="82"/>
      <c r="AF58" s="81">
        <v>107968841.85083336</v>
      </c>
      <c r="AG58" s="81">
        <v>4228365.7792830691</v>
      </c>
      <c r="AH58" s="81">
        <v>566226.30126501177</v>
      </c>
      <c r="AI58" s="81">
        <v>196295818.37407485</v>
      </c>
      <c r="AJ58" s="81">
        <v>242071334.45462048</v>
      </c>
      <c r="AK58" s="81">
        <v>0</v>
      </c>
      <c r="AL58" s="81">
        <v>0</v>
      </c>
      <c r="AM58" s="81">
        <v>16714380.488652071</v>
      </c>
      <c r="AN58" s="81">
        <v>0</v>
      </c>
      <c r="AO58" s="81">
        <v>0</v>
      </c>
      <c r="AP58" s="82"/>
      <c r="AQ58" s="81">
        <v>1344</v>
      </c>
      <c r="AR58" s="81">
        <v>170</v>
      </c>
      <c r="AS58" s="81">
        <v>0</v>
      </c>
      <c r="AT58" s="81">
        <v>0</v>
      </c>
      <c r="AU58" s="81">
        <v>0</v>
      </c>
      <c r="AV58" s="81">
        <v>0</v>
      </c>
      <c r="AW58" s="81" t="s">
        <v>564</v>
      </c>
      <c r="AX58" s="82"/>
      <c r="AY58" s="81">
        <v>4864.1000000000004</v>
      </c>
      <c r="AZ58" s="81">
        <v>2817.6</v>
      </c>
      <c r="BA58" s="81">
        <v>0</v>
      </c>
      <c r="BB58" s="81">
        <v>0</v>
      </c>
      <c r="BC58" s="81">
        <v>0</v>
      </c>
      <c r="BD58" s="81">
        <v>0</v>
      </c>
      <c r="BE58" s="81" t="s">
        <v>564</v>
      </c>
      <c r="BF58" s="82"/>
      <c r="BG58" s="81">
        <v>0</v>
      </c>
      <c r="BH58" s="81">
        <v>0</v>
      </c>
      <c r="BI58" s="81">
        <v>24.6</v>
      </c>
      <c r="BJ58" s="81">
        <v>0</v>
      </c>
      <c r="BK58" s="81">
        <v>25.588999999999999</v>
      </c>
      <c r="BL58" s="81">
        <v>0</v>
      </c>
      <c r="BM58" s="82"/>
      <c r="BN58" s="81">
        <v>0</v>
      </c>
      <c r="BO58" s="81">
        <v>0</v>
      </c>
      <c r="BP58" s="81">
        <v>1</v>
      </c>
      <c r="BQ58" s="81">
        <v>0</v>
      </c>
      <c r="BR58" s="81">
        <v>2</v>
      </c>
      <c r="BS58" s="81">
        <v>0</v>
      </c>
      <c r="BT58"/>
      <c r="BU58" s="80">
        <v>41.332999999999998</v>
      </c>
      <c r="BV58" s="80">
        <v>0</v>
      </c>
      <c r="BW58" s="80">
        <v>0</v>
      </c>
      <c r="BX58" s="80">
        <v>0.94399999999999995</v>
      </c>
      <c r="BY58" s="80">
        <v>7.9119999999999999</v>
      </c>
      <c r="BZ58" s="80">
        <v>0</v>
      </c>
      <c r="CA58" s="80">
        <v>0</v>
      </c>
      <c r="CB58" s="80">
        <v>0</v>
      </c>
      <c r="CC58" s="80">
        <v>0</v>
      </c>
    </row>
    <row r="59" spans="1:81">
      <c r="A59" s="80" t="s">
        <v>1718</v>
      </c>
      <c r="B59" s="80">
        <v>472</v>
      </c>
      <c r="C59" s="80">
        <v>13</v>
      </c>
      <c r="D59" s="80">
        <v>28</v>
      </c>
      <c r="E59" s="80">
        <v>2016</v>
      </c>
      <c r="F59" s="80" t="s">
        <v>92</v>
      </c>
      <c r="G59" s="80" t="s">
        <v>1705</v>
      </c>
      <c r="H59" s="80" t="s">
        <v>1706</v>
      </c>
      <c r="I59" s="177"/>
      <c r="J59" s="81">
        <v>109.06025604362357</v>
      </c>
      <c r="K59" s="81">
        <v>4.892869242583977</v>
      </c>
      <c r="L59" s="81">
        <v>2.6609693271981576</v>
      </c>
      <c r="M59" s="81">
        <v>124.48259478141374</v>
      </c>
      <c r="N59" s="81">
        <v>164.63524992041107</v>
      </c>
      <c r="O59" s="81">
        <v>72.857499392910029</v>
      </c>
      <c r="P59" s="81">
        <v>60.321032811363821</v>
      </c>
      <c r="Q59" s="81">
        <v>8.5794605270145947</v>
      </c>
      <c r="R59" s="81">
        <v>0</v>
      </c>
      <c r="S59" s="81">
        <v>18.126374670118409</v>
      </c>
      <c r="T59" s="82"/>
      <c r="U59" s="81">
        <v>13347758</v>
      </c>
      <c r="V59" s="81">
        <v>2644</v>
      </c>
      <c r="W59" s="81">
        <v>27</v>
      </c>
      <c r="X59" s="81">
        <v>31441</v>
      </c>
      <c r="Y59" s="81">
        <v>55473</v>
      </c>
      <c r="Z59" s="81">
        <v>42850</v>
      </c>
      <c r="AA59" s="81">
        <v>12415</v>
      </c>
      <c r="AB59" s="81">
        <v>121467</v>
      </c>
      <c r="AC59" s="81">
        <v>0</v>
      </c>
      <c r="AD59" s="81">
        <v>18.126374670118409</v>
      </c>
      <c r="AE59" s="82"/>
      <c r="AF59" s="81">
        <v>113869197.4490097</v>
      </c>
      <c r="AG59" s="81">
        <v>3837761.1302726078</v>
      </c>
      <c r="AH59" s="81">
        <v>402551.26977568481</v>
      </c>
      <c r="AI59" s="81">
        <v>191053191.3450948</v>
      </c>
      <c r="AJ59" s="81">
        <v>241518546.54955441</v>
      </c>
      <c r="AK59" s="81">
        <v>0</v>
      </c>
      <c r="AL59" s="81">
        <v>0</v>
      </c>
      <c r="AM59" s="81">
        <v>16659475.545522161</v>
      </c>
      <c r="AN59" s="81">
        <v>0</v>
      </c>
      <c r="AO59" s="81">
        <v>0</v>
      </c>
      <c r="AP59" s="82"/>
      <c r="AQ59" s="81">
        <v>1451</v>
      </c>
      <c r="AR59" s="81">
        <v>199</v>
      </c>
      <c r="AS59" s="81">
        <v>0</v>
      </c>
      <c r="AT59" s="81">
        <v>0</v>
      </c>
      <c r="AU59" s="81">
        <v>0</v>
      </c>
      <c r="AV59" s="81">
        <v>0</v>
      </c>
      <c r="AW59" s="81" t="s">
        <v>564</v>
      </c>
      <c r="AX59" s="82"/>
      <c r="AY59" s="81">
        <v>5320.9</v>
      </c>
      <c r="AZ59" s="81">
        <v>3158.1</v>
      </c>
      <c r="BA59" s="81">
        <v>0</v>
      </c>
      <c r="BB59" s="81">
        <v>0</v>
      </c>
      <c r="BC59" s="81">
        <v>0</v>
      </c>
      <c r="BD59" s="81">
        <v>0</v>
      </c>
      <c r="BE59" s="81" t="s">
        <v>564</v>
      </c>
      <c r="BF59" s="82"/>
      <c r="BG59" s="81">
        <v>0</v>
      </c>
      <c r="BH59" s="81">
        <v>0</v>
      </c>
      <c r="BI59" s="81">
        <v>23.957999999999998</v>
      </c>
      <c r="BJ59" s="81">
        <v>0</v>
      </c>
      <c r="BK59" s="81">
        <v>23.408000000000001</v>
      </c>
      <c r="BL59" s="81">
        <v>0</v>
      </c>
      <c r="BM59" s="82"/>
      <c r="BN59" s="81">
        <v>0</v>
      </c>
      <c r="BO59" s="81">
        <v>0</v>
      </c>
      <c r="BP59" s="81">
        <v>1</v>
      </c>
      <c r="BQ59" s="81">
        <v>0</v>
      </c>
      <c r="BR59" s="81">
        <v>2</v>
      </c>
      <c r="BS59" s="81">
        <v>0</v>
      </c>
      <c r="BT59"/>
      <c r="BU59" s="80">
        <v>40.366</v>
      </c>
      <c r="BV59" s="80">
        <v>0</v>
      </c>
      <c r="BW59" s="80">
        <v>0</v>
      </c>
      <c r="BX59" s="80">
        <v>0.93200000000000005</v>
      </c>
      <c r="BY59" s="80">
        <v>6.0679999999999996</v>
      </c>
      <c r="BZ59" s="80">
        <v>0</v>
      </c>
      <c r="CA59" s="80">
        <v>0</v>
      </c>
      <c r="CB59" s="80">
        <v>0</v>
      </c>
      <c r="CC59" s="80">
        <v>0</v>
      </c>
    </row>
    <row r="60" spans="1:81">
      <c r="A60" s="80" t="s">
        <v>1719</v>
      </c>
      <c r="B60" s="80">
        <v>473</v>
      </c>
      <c r="C60" s="80">
        <v>14</v>
      </c>
      <c r="D60" s="80">
        <v>28</v>
      </c>
      <c r="E60" s="80">
        <v>2017</v>
      </c>
      <c r="F60" s="80" t="s">
        <v>71</v>
      </c>
      <c r="G60" s="80" t="s">
        <v>1705</v>
      </c>
      <c r="H60" s="80" t="s">
        <v>1706</v>
      </c>
      <c r="I60" s="177"/>
      <c r="J60" s="81">
        <v>101.63707997037267</v>
      </c>
      <c r="K60" s="81">
        <v>4.8139463339059905</v>
      </c>
      <c r="L60" s="81">
        <v>2.2539805915877471</v>
      </c>
      <c r="M60" s="81">
        <v>111.80005455527636</v>
      </c>
      <c r="N60" s="81">
        <v>154.69009330788293</v>
      </c>
      <c r="O60" s="81">
        <v>71.628497475768384</v>
      </c>
      <c r="P60" s="81">
        <v>59.938920608366224</v>
      </c>
      <c r="Q60" s="81">
        <v>8.2531101140066134</v>
      </c>
      <c r="R60" s="81">
        <v>0</v>
      </c>
      <c r="S60" s="81">
        <v>18.304357599670215</v>
      </c>
      <c r="T60" s="82"/>
      <c r="U60" s="81">
        <v>14846673</v>
      </c>
      <c r="V60" s="81">
        <v>2644</v>
      </c>
      <c r="W60" s="81">
        <v>27</v>
      </c>
      <c r="X60" s="81">
        <v>31441</v>
      </c>
      <c r="Y60" s="81">
        <v>55884</v>
      </c>
      <c r="Z60" s="81">
        <v>42826</v>
      </c>
      <c r="AA60" s="81">
        <v>12415</v>
      </c>
      <c r="AB60" s="81">
        <v>120835</v>
      </c>
      <c r="AC60" s="81">
        <v>0</v>
      </c>
      <c r="AD60" s="81">
        <v>18.304357599670219</v>
      </c>
      <c r="AE60" s="82"/>
      <c r="AF60" s="81">
        <v>119241525.4027274</v>
      </c>
      <c r="AG60" s="81">
        <v>4043614.231598998</v>
      </c>
      <c r="AH60" s="81">
        <v>472144.74235441617</v>
      </c>
      <c r="AI60" s="81">
        <v>195463683.55419219</v>
      </c>
      <c r="AJ60" s="81">
        <v>251713972.5713338</v>
      </c>
      <c r="AK60" s="81">
        <v>0</v>
      </c>
      <c r="AL60" s="81">
        <v>0</v>
      </c>
      <c r="AM60" s="81">
        <v>16598727.207667969</v>
      </c>
      <c r="AN60" s="81">
        <v>0</v>
      </c>
      <c r="AO60" s="81">
        <v>0</v>
      </c>
      <c r="AP60" s="82"/>
      <c r="AQ60" s="81">
        <v>1526</v>
      </c>
      <c r="AR60" s="81">
        <v>223</v>
      </c>
      <c r="AS60" s="81">
        <v>0</v>
      </c>
      <c r="AT60" s="81">
        <v>0</v>
      </c>
      <c r="AU60" s="81">
        <v>0</v>
      </c>
      <c r="AV60" s="81">
        <v>0</v>
      </c>
      <c r="AW60" s="81" t="s">
        <v>564</v>
      </c>
      <c r="AX60" s="82"/>
      <c r="AY60" s="81">
        <v>5649.5</v>
      </c>
      <c r="AZ60" s="81">
        <v>3660.8000000000011</v>
      </c>
      <c r="BA60" s="81">
        <v>0</v>
      </c>
      <c r="BB60" s="81">
        <v>0</v>
      </c>
      <c r="BC60" s="81">
        <v>0</v>
      </c>
      <c r="BD60" s="81">
        <v>0</v>
      </c>
      <c r="BE60" s="81" t="s">
        <v>564</v>
      </c>
      <c r="BF60" s="82"/>
      <c r="BG60" s="81">
        <v>0</v>
      </c>
      <c r="BH60" s="81">
        <v>0</v>
      </c>
      <c r="BI60" s="81">
        <v>24.038</v>
      </c>
      <c r="BJ60" s="81">
        <v>0</v>
      </c>
      <c r="BK60" s="81">
        <v>24.085000000000001</v>
      </c>
      <c r="BL60" s="81">
        <v>0</v>
      </c>
      <c r="BM60" s="82"/>
      <c r="BN60" s="81">
        <v>0</v>
      </c>
      <c r="BO60" s="81">
        <v>0</v>
      </c>
      <c r="BP60" s="81">
        <v>1</v>
      </c>
      <c r="BQ60" s="81">
        <v>0</v>
      </c>
      <c r="BR60" s="81">
        <v>2</v>
      </c>
      <c r="BS60" s="81">
        <v>0</v>
      </c>
      <c r="BT60"/>
      <c r="BU60" s="80">
        <v>41.158999999999999</v>
      </c>
      <c r="BV60" s="80">
        <v>0</v>
      </c>
      <c r="BW60" s="80">
        <v>0</v>
      </c>
      <c r="BX60" s="80">
        <v>0.93600000000000005</v>
      </c>
      <c r="BY60" s="80">
        <v>6.0279999999999996</v>
      </c>
      <c r="BZ60" s="80">
        <v>0</v>
      </c>
      <c r="CA60" s="80">
        <v>0</v>
      </c>
      <c r="CB60" s="80">
        <v>0</v>
      </c>
      <c r="CC60" s="80">
        <v>0</v>
      </c>
    </row>
    <row r="61" spans="1:81">
      <c r="A61" s="80" t="s">
        <v>1720</v>
      </c>
      <c r="B61" s="80">
        <v>474</v>
      </c>
      <c r="C61" s="80">
        <v>15</v>
      </c>
      <c r="D61" s="80">
        <v>28</v>
      </c>
      <c r="E61" s="80">
        <v>2018</v>
      </c>
      <c r="F61" s="80" t="s">
        <v>93</v>
      </c>
      <c r="G61" s="80" t="s">
        <v>1705</v>
      </c>
      <c r="H61" s="80" t="s">
        <v>1706</v>
      </c>
      <c r="I61" s="177"/>
      <c r="J61" s="81">
        <v>87.59750842592895</v>
      </c>
      <c r="K61" s="81">
        <v>4.3259614552105701</v>
      </c>
      <c r="L61" s="81">
        <v>2.0872815627086987</v>
      </c>
      <c r="M61" s="81">
        <v>97.534940131261862</v>
      </c>
      <c r="N61" s="81">
        <v>125.15646458126805</v>
      </c>
      <c r="O61" s="81">
        <v>70.550257461265716</v>
      </c>
      <c r="P61" s="81">
        <v>60.116615762995494</v>
      </c>
      <c r="Q61" s="81">
        <v>7.6258925891368863</v>
      </c>
      <c r="R61" s="81">
        <v>0</v>
      </c>
      <c r="S61" s="81">
        <v>20.8165155732176</v>
      </c>
      <c r="T61" s="82"/>
      <c r="U61" s="81">
        <v>14666583</v>
      </c>
      <c r="V61" s="81">
        <v>2644</v>
      </c>
      <c r="W61" s="81">
        <v>27</v>
      </c>
      <c r="X61" s="81">
        <v>31441</v>
      </c>
      <c r="Y61" s="81">
        <v>56271</v>
      </c>
      <c r="Z61" s="81">
        <v>42989</v>
      </c>
      <c r="AA61" s="81">
        <v>12577</v>
      </c>
      <c r="AB61" s="81">
        <v>120321</v>
      </c>
      <c r="AC61" s="81">
        <v>0</v>
      </c>
      <c r="AD61" s="81">
        <v>20.8165155732176</v>
      </c>
      <c r="AE61" s="82"/>
      <c r="AF61" s="81">
        <v>112782743.7554386</v>
      </c>
      <c r="AG61" s="81">
        <v>3698950.9099934101</v>
      </c>
      <c r="AH61" s="81">
        <v>453360.98502425419</v>
      </c>
      <c r="AI61" s="81">
        <v>188763010.61045629</v>
      </c>
      <c r="AJ61" s="81">
        <v>236125155.16242501</v>
      </c>
      <c r="AK61" s="81">
        <v>0</v>
      </c>
      <c r="AL61" s="81">
        <v>0</v>
      </c>
      <c r="AM61" s="81">
        <v>16562319.291936301</v>
      </c>
      <c r="AN61" s="81">
        <v>0</v>
      </c>
      <c r="AO61" s="81">
        <v>0</v>
      </c>
      <c r="AP61" s="82"/>
      <c r="AQ61" s="81">
        <v>1629</v>
      </c>
      <c r="AR61" s="81">
        <v>250</v>
      </c>
      <c r="AS61" s="81">
        <v>0</v>
      </c>
      <c r="AT61" s="81">
        <v>0</v>
      </c>
      <c r="AU61" s="81">
        <v>0</v>
      </c>
      <c r="AV61" s="81">
        <v>0</v>
      </c>
      <c r="AW61" s="81" t="s">
        <v>564</v>
      </c>
      <c r="AX61" s="82"/>
      <c r="AY61" s="81">
        <v>6093.2000000000007</v>
      </c>
      <c r="AZ61" s="81">
        <v>5092.3999999999996</v>
      </c>
      <c r="BA61" s="81">
        <v>0</v>
      </c>
      <c r="BB61" s="81">
        <v>0</v>
      </c>
      <c r="BC61" s="81">
        <v>0</v>
      </c>
      <c r="BD61" s="81">
        <v>0</v>
      </c>
      <c r="BE61" s="81" t="s">
        <v>564</v>
      </c>
      <c r="BF61" s="82"/>
      <c r="BG61" s="81">
        <v>0</v>
      </c>
      <c r="BH61" s="81">
        <v>0</v>
      </c>
      <c r="BI61" s="81">
        <v>21.891999999999999</v>
      </c>
      <c r="BJ61" s="81">
        <v>0</v>
      </c>
      <c r="BK61" s="81">
        <v>23.480999999999998</v>
      </c>
      <c r="BL61" s="81">
        <v>0</v>
      </c>
      <c r="BM61" s="82"/>
      <c r="BN61" s="81">
        <v>0</v>
      </c>
      <c r="BO61" s="81">
        <v>0</v>
      </c>
      <c r="BP61" s="81">
        <v>1</v>
      </c>
      <c r="BQ61" s="81">
        <v>0</v>
      </c>
      <c r="BR61" s="81">
        <v>2</v>
      </c>
      <c r="BS61" s="81">
        <v>0</v>
      </c>
      <c r="BT61"/>
      <c r="BU61" s="80">
        <v>37.369</v>
      </c>
      <c r="BV61" s="80">
        <v>0</v>
      </c>
      <c r="BW61" s="80">
        <v>0</v>
      </c>
      <c r="BX61" s="80">
        <v>0.95499999999999996</v>
      </c>
      <c r="BY61" s="80">
        <v>7.0490000000000004</v>
      </c>
      <c r="BZ61" s="80">
        <v>0</v>
      </c>
      <c r="CA61" s="80">
        <v>0</v>
      </c>
      <c r="CB61" s="80">
        <v>0</v>
      </c>
      <c r="CC61" s="80">
        <v>0</v>
      </c>
    </row>
    <row r="62" spans="1:81">
      <c r="A62" s="80" t="s">
        <v>1721</v>
      </c>
      <c r="B62" s="80">
        <v>475</v>
      </c>
      <c r="C62" s="80">
        <v>16</v>
      </c>
      <c r="D62" s="80">
        <v>28</v>
      </c>
      <c r="E62" s="80">
        <v>2019</v>
      </c>
      <c r="F62" s="80" t="s">
        <v>73</v>
      </c>
      <c r="G62" s="80" t="s">
        <v>1705</v>
      </c>
      <c r="H62" s="80" t="s">
        <v>1706</v>
      </c>
      <c r="I62" s="177"/>
      <c r="J62" s="81">
        <v>86.716935396544187</v>
      </c>
      <c r="K62" s="81">
        <v>3.8839181942313128</v>
      </c>
      <c r="L62" s="81">
        <v>2.1050953896621305</v>
      </c>
      <c r="M62" s="81">
        <v>92.923333496998396</v>
      </c>
      <c r="N62" s="81">
        <v>109.59026511943563</v>
      </c>
      <c r="O62" s="81">
        <v>68.645840635382527</v>
      </c>
      <c r="P62" s="81">
        <v>60.651819221675105</v>
      </c>
      <c r="Q62" s="81">
        <v>7.378951972358502</v>
      </c>
      <c r="R62" s="81">
        <v>0</v>
      </c>
      <c r="S62" s="81">
        <v>23.621189600144909</v>
      </c>
      <c r="T62" s="82"/>
      <c r="U62" s="81">
        <v>14907323</v>
      </c>
      <c r="V62" s="81">
        <v>2644</v>
      </c>
      <c r="W62" s="81">
        <v>27</v>
      </c>
      <c r="X62" s="81">
        <v>31441</v>
      </c>
      <c r="Y62" s="81">
        <v>56659</v>
      </c>
      <c r="Z62" s="81">
        <v>42977</v>
      </c>
      <c r="AA62" s="81">
        <v>12594</v>
      </c>
      <c r="AB62" s="81">
        <v>119577</v>
      </c>
      <c r="AC62" s="81">
        <v>0</v>
      </c>
      <c r="AD62" s="81">
        <v>23.621189600144909</v>
      </c>
      <c r="AE62" s="82"/>
      <c r="AF62" s="81">
        <v>113679284.3229726</v>
      </c>
      <c r="AG62" s="81">
        <v>3494756.5528321508</v>
      </c>
      <c r="AH62" s="81">
        <v>481098.23123702878</v>
      </c>
      <c r="AI62" s="81">
        <v>190202486.74554649</v>
      </c>
      <c r="AJ62" s="81">
        <v>207182865.26519626</v>
      </c>
      <c r="AK62" s="81">
        <v>0</v>
      </c>
      <c r="AL62" s="81">
        <v>0</v>
      </c>
      <c r="AM62" s="81">
        <v>16285487.22482595</v>
      </c>
      <c r="AN62" s="81">
        <v>0</v>
      </c>
      <c r="AO62" s="81">
        <v>0</v>
      </c>
      <c r="AP62" s="82"/>
      <c r="AQ62" s="81">
        <v>1730</v>
      </c>
      <c r="AR62" s="81">
        <v>261</v>
      </c>
      <c r="AS62" s="81">
        <v>0</v>
      </c>
      <c r="AT62" s="81">
        <v>0</v>
      </c>
      <c r="AU62" s="81">
        <v>0</v>
      </c>
      <c r="AV62" s="81">
        <v>0</v>
      </c>
      <c r="AW62" s="81" t="s">
        <v>564</v>
      </c>
      <c r="AX62" s="82"/>
      <c r="AY62" s="81">
        <v>6555.2000000000025</v>
      </c>
      <c r="AZ62" s="81">
        <v>5266.199999999998</v>
      </c>
      <c r="BA62" s="81">
        <v>0</v>
      </c>
      <c r="BB62" s="81">
        <v>0</v>
      </c>
      <c r="BC62" s="81">
        <v>0</v>
      </c>
      <c r="BD62" s="81">
        <v>0</v>
      </c>
      <c r="BE62" s="81" t="s">
        <v>564</v>
      </c>
      <c r="BF62" s="82"/>
      <c r="BG62" s="81">
        <v>0</v>
      </c>
      <c r="BH62" s="81">
        <v>0</v>
      </c>
      <c r="BI62" s="81">
        <v>19.727</v>
      </c>
      <c r="BJ62" s="81">
        <v>0</v>
      </c>
      <c r="BK62" s="81">
        <v>20.569000000000003</v>
      </c>
      <c r="BL62" s="81">
        <v>0</v>
      </c>
      <c r="BM62" s="82"/>
      <c r="BN62" s="81">
        <v>0</v>
      </c>
      <c r="BO62" s="81">
        <v>0</v>
      </c>
      <c r="BP62" s="81">
        <v>1</v>
      </c>
      <c r="BQ62" s="81">
        <v>0</v>
      </c>
      <c r="BR62" s="81">
        <v>2</v>
      </c>
      <c r="BS62" s="81">
        <v>0</v>
      </c>
      <c r="BT62"/>
      <c r="BU62" s="80">
        <v>31.902999999999999</v>
      </c>
      <c r="BV62" s="80">
        <v>0</v>
      </c>
      <c r="BW62" s="80">
        <v>0</v>
      </c>
      <c r="BX62" s="80">
        <v>0</v>
      </c>
      <c r="BY62" s="80">
        <v>8.3930000000000007</v>
      </c>
      <c r="BZ62" s="80">
        <v>0</v>
      </c>
      <c r="CA62" s="80">
        <v>0</v>
      </c>
      <c r="CB62" s="80">
        <v>0</v>
      </c>
      <c r="CC62" s="80">
        <v>0</v>
      </c>
    </row>
    <row r="63" spans="1:81">
      <c r="A63" s="80" t="s">
        <v>1722</v>
      </c>
      <c r="B63" s="80">
        <v>476</v>
      </c>
      <c r="C63" s="80">
        <v>17</v>
      </c>
      <c r="D63" s="80">
        <v>28</v>
      </c>
      <c r="E63" s="80">
        <v>2020</v>
      </c>
      <c r="F63" s="80" t="s">
        <v>218</v>
      </c>
      <c r="G63" s="80" t="s">
        <v>1705</v>
      </c>
      <c r="H63" s="80" t="s">
        <v>1706</v>
      </c>
      <c r="I63" s="177"/>
      <c r="J63" s="81">
        <v>80.830350144434462</v>
      </c>
      <c r="K63" s="81">
        <v>4.1965787786208164</v>
      </c>
      <c r="L63" s="81">
        <v>1.4511739941344939</v>
      </c>
      <c r="M63" s="81">
        <v>82.811420079517603</v>
      </c>
      <c r="N63" s="81">
        <v>134.52248457664908</v>
      </c>
      <c r="O63" s="81">
        <v>60.354784403030727</v>
      </c>
      <c r="P63" s="81">
        <v>56.772561837114878</v>
      </c>
      <c r="Q63" s="81">
        <v>7.000166630488005</v>
      </c>
      <c r="R63" s="81">
        <v>0</v>
      </c>
      <c r="S63" s="81">
        <v>18.119425612636871</v>
      </c>
      <c r="T63" s="82"/>
      <c r="U63" s="81">
        <v>14231214</v>
      </c>
      <c r="V63" s="81">
        <v>2742</v>
      </c>
      <c r="W63" s="81">
        <v>21</v>
      </c>
      <c r="X63" s="81">
        <v>29677</v>
      </c>
      <c r="Y63" s="81">
        <v>57037</v>
      </c>
      <c r="Z63" s="81">
        <v>43128</v>
      </c>
      <c r="AA63" s="81">
        <v>12808</v>
      </c>
      <c r="AB63" s="81">
        <v>118721</v>
      </c>
      <c r="AC63" s="81">
        <v>0</v>
      </c>
      <c r="AD63" s="81">
        <v>18.119425612636871</v>
      </c>
      <c r="AE63" s="82"/>
      <c r="AF63" s="81">
        <v>103277170.3351749</v>
      </c>
      <c r="AG63" s="81">
        <v>3410721.4449699773</v>
      </c>
      <c r="AH63" s="81">
        <v>335139.22230581712</v>
      </c>
      <c r="AI63" s="81">
        <v>162218218.99689353</v>
      </c>
      <c r="AJ63" s="81">
        <v>244267914.66105643</v>
      </c>
      <c r="AK63" s="81"/>
      <c r="AL63" s="81"/>
      <c r="AM63" s="81">
        <v>15494409.517820816</v>
      </c>
      <c r="AN63" s="81"/>
      <c r="AO63" s="81"/>
      <c r="AP63" s="82"/>
      <c r="AQ63" s="81">
        <v>1818</v>
      </c>
      <c r="AR63" s="81">
        <v>264</v>
      </c>
      <c r="AS63" s="81">
        <v>0</v>
      </c>
      <c r="AT63" s="81">
        <v>0</v>
      </c>
      <c r="AU63" s="81">
        <v>0</v>
      </c>
      <c r="AV63" s="81">
        <v>0</v>
      </c>
      <c r="AW63" s="81">
        <v>0</v>
      </c>
      <c r="AX63" s="82"/>
      <c r="AY63" s="81">
        <v>7018.700000000008</v>
      </c>
      <c r="AZ63" s="81">
        <v>5344.3999999999978</v>
      </c>
      <c r="BA63" s="81">
        <v>0</v>
      </c>
      <c r="BB63" s="81">
        <v>0</v>
      </c>
      <c r="BC63" s="81">
        <v>0</v>
      </c>
      <c r="BD63" s="81">
        <v>0</v>
      </c>
      <c r="BE63" s="81">
        <v>0</v>
      </c>
      <c r="BF63" s="82"/>
      <c r="BG63" s="81">
        <v>0</v>
      </c>
      <c r="BH63" s="81">
        <v>0</v>
      </c>
      <c r="BI63" s="81">
        <v>18.716999999999999</v>
      </c>
      <c r="BJ63" s="81">
        <v>0</v>
      </c>
      <c r="BK63" s="81">
        <v>22.329000000000001</v>
      </c>
      <c r="BL63" s="81">
        <v>0</v>
      </c>
      <c r="BM63" s="82"/>
      <c r="BN63" s="81">
        <v>0</v>
      </c>
      <c r="BO63" s="81">
        <v>0</v>
      </c>
      <c r="BP63" s="81">
        <v>1</v>
      </c>
      <c r="BQ63" s="81">
        <v>0</v>
      </c>
      <c r="BR63" s="81">
        <v>3</v>
      </c>
      <c r="BS63" s="81">
        <v>0</v>
      </c>
      <c r="BT63"/>
      <c r="BU63" s="80">
        <v>31.597999999999999</v>
      </c>
      <c r="BV63" s="80">
        <v>0</v>
      </c>
      <c r="BW63" s="80">
        <v>0</v>
      </c>
      <c r="BX63" s="80">
        <v>0.96</v>
      </c>
      <c r="BY63" s="80">
        <v>8.4879999999999995</v>
      </c>
      <c r="BZ63" s="80">
        <v>0</v>
      </c>
      <c r="CA63" s="80">
        <v>0</v>
      </c>
      <c r="CB63" s="80">
        <v>0</v>
      </c>
      <c r="CC63" s="80">
        <v>0</v>
      </c>
    </row>
    <row r="64" spans="1:81">
      <c r="A64" s="80" t="s">
        <v>1723</v>
      </c>
      <c r="B64" s="80">
        <v>476</v>
      </c>
      <c r="C64" s="80">
        <v>18</v>
      </c>
      <c r="D64" s="80">
        <v>28</v>
      </c>
      <c r="E64" s="80">
        <v>2021</v>
      </c>
      <c r="F64" s="80" t="s">
        <v>75</v>
      </c>
      <c r="G64" s="174" t="s">
        <v>1705</v>
      </c>
      <c r="H64" s="80" t="s">
        <v>1706</v>
      </c>
      <c r="I64" s="177"/>
      <c r="J64" s="81">
        <v>62.901889161600529</v>
      </c>
      <c r="K64" s="81">
        <v>4.5211602076365027</v>
      </c>
      <c r="L64" s="81">
        <v>1.3882473761438958</v>
      </c>
      <c r="M64" s="81">
        <v>83.379230193902885</v>
      </c>
      <c r="N64" s="81">
        <v>106.82932455538328</v>
      </c>
      <c r="O64" s="81">
        <v>58.606632506854581</v>
      </c>
      <c r="P64" s="81">
        <v>58.884256717117871</v>
      </c>
      <c r="Q64" s="81">
        <v>7.0292771917085259</v>
      </c>
      <c r="R64" s="81">
        <v>0</v>
      </c>
      <c r="S64" s="81">
        <v>18.294551390629401</v>
      </c>
      <c r="T64" s="82"/>
      <c r="U64" s="81">
        <v>13147341</v>
      </c>
      <c r="V64" s="81">
        <v>2742</v>
      </c>
      <c r="W64" s="81">
        <v>21</v>
      </c>
      <c r="X64" s="81">
        <v>29677</v>
      </c>
      <c r="Y64" s="81">
        <v>57346</v>
      </c>
      <c r="Z64" s="81">
        <v>43122</v>
      </c>
      <c r="AA64" s="81">
        <v>12955</v>
      </c>
      <c r="AB64" s="81">
        <v>117801</v>
      </c>
      <c r="AC64" s="81">
        <v>0</v>
      </c>
      <c r="AD64" s="81">
        <v>18.294551390629401</v>
      </c>
      <c r="AE64" s="82"/>
      <c r="AF64" s="81">
        <v>89347553.698063225</v>
      </c>
      <c r="AG64" s="81">
        <v>3982094.5763801322</v>
      </c>
      <c r="AH64" s="81">
        <v>296908.93008212862</v>
      </c>
      <c r="AI64" s="81">
        <v>184517016.48745701</v>
      </c>
      <c r="AJ64" s="81">
        <v>216029158.45015532</v>
      </c>
      <c r="AK64" s="81">
        <v>0</v>
      </c>
      <c r="AL64" s="81">
        <v>0</v>
      </c>
      <c r="AM64" s="81">
        <v>15463017.247646991</v>
      </c>
      <c r="AN64" s="81">
        <v>0</v>
      </c>
      <c r="AO64" s="81">
        <v>0</v>
      </c>
      <c r="AP64" s="82"/>
      <c r="AQ64" s="81">
        <v>1935</v>
      </c>
      <c r="AR64" s="81">
        <v>264</v>
      </c>
      <c r="AS64" s="81">
        <v>0</v>
      </c>
      <c r="AT64" s="81">
        <v>0</v>
      </c>
      <c r="AU64" s="81">
        <v>0</v>
      </c>
      <c r="AV64" s="81">
        <v>0</v>
      </c>
      <c r="AW64" s="81"/>
      <c r="AX64" s="82"/>
      <c r="AY64" s="81">
        <v>7677.5000000000036</v>
      </c>
      <c r="AZ64" s="81">
        <v>5332.2999999999984</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1724</v>
      </c>
      <c r="B65" s="80">
        <v>476</v>
      </c>
      <c r="C65" s="80">
        <v>19</v>
      </c>
      <c r="D65" s="80">
        <v>28</v>
      </c>
      <c r="E65" s="80">
        <v>2022</v>
      </c>
      <c r="F65" s="80" t="s">
        <v>568</v>
      </c>
      <c r="G65" s="174" t="s">
        <v>1705</v>
      </c>
      <c r="H65" s="80" t="s">
        <v>1706</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2090</v>
      </c>
      <c r="AR65" s="81">
        <v>264</v>
      </c>
      <c r="AS65" s="81">
        <v>0</v>
      </c>
      <c r="AT65" s="81">
        <v>0</v>
      </c>
      <c r="AU65" s="81">
        <v>0</v>
      </c>
      <c r="AV65" s="81">
        <v>0</v>
      </c>
      <c r="AW65" s="81"/>
      <c r="AX65" s="82"/>
      <c r="AY65" s="81">
        <v>8493.7999999999956</v>
      </c>
      <c r="AZ65" s="81">
        <v>5332.2999999999984</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1725</v>
      </c>
      <c r="B66" s="80">
        <v>239</v>
      </c>
      <c r="C66" s="80">
        <v>1</v>
      </c>
      <c r="D66" s="80">
        <v>15</v>
      </c>
      <c r="E66" s="80">
        <v>1990</v>
      </c>
      <c r="F66" s="80" t="s">
        <v>562</v>
      </c>
      <c r="G66" s="80" t="s">
        <v>1726</v>
      </c>
      <c r="H66" s="80" t="s">
        <v>1727</v>
      </c>
      <c r="I66" s="177"/>
      <c r="J66" s="81">
        <v>50.898859678201724</v>
      </c>
      <c r="K66" s="81">
        <v>6.3054634903094122</v>
      </c>
      <c r="L66" s="81">
        <v>5.0357397445687822</v>
      </c>
      <c r="M66" s="81">
        <v>45.680103032101407</v>
      </c>
      <c r="N66" s="81">
        <v>89.101218426967648</v>
      </c>
      <c r="O66" s="81">
        <v>76.713111929654033</v>
      </c>
      <c r="P66" s="81">
        <v>43.165243616122609</v>
      </c>
      <c r="Q66" s="81">
        <v>7.0099637592155846</v>
      </c>
      <c r="R66" s="81">
        <v>0</v>
      </c>
      <c r="S66" s="81">
        <v>8.8153670728197397</v>
      </c>
      <c r="T66" s="82"/>
      <c r="U66" s="81">
        <v>12696498</v>
      </c>
      <c r="V66" s="81">
        <v>2421</v>
      </c>
      <c r="W66" s="81">
        <v>46</v>
      </c>
      <c r="X66" s="81">
        <v>19054</v>
      </c>
      <c r="Y66" s="81">
        <v>39005</v>
      </c>
      <c r="Z66" s="81">
        <v>31553</v>
      </c>
      <c r="AA66" s="81">
        <v>10481</v>
      </c>
      <c r="AB66" s="81">
        <v>113818</v>
      </c>
      <c r="AC66" s="81">
        <v>0</v>
      </c>
      <c r="AD66" s="81">
        <v>8.8153670728197397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1728</v>
      </c>
      <c r="B67" s="80">
        <v>240</v>
      </c>
      <c r="C67" s="80">
        <v>2</v>
      </c>
      <c r="D67" s="80">
        <v>15</v>
      </c>
      <c r="E67" s="80">
        <v>2005</v>
      </c>
      <c r="F67" s="80" t="s">
        <v>565</v>
      </c>
      <c r="G67" s="80" t="s">
        <v>1726</v>
      </c>
      <c r="H67" s="80" t="s">
        <v>1727</v>
      </c>
      <c r="I67" s="177"/>
      <c r="J67" s="81">
        <v>62.482000948279008</v>
      </c>
      <c r="K67" s="81">
        <v>3.1730524004601648</v>
      </c>
      <c r="L67" s="81">
        <v>4.1626236505967213</v>
      </c>
      <c r="M67" s="81">
        <v>79.517251086525107</v>
      </c>
      <c r="N67" s="81">
        <v>127.57139877350747</v>
      </c>
      <c r="O67" s="81">
        <v>79.114885695224643</v>
      </c>
      <c r="P67" s="81">
        <v>39.706327059438209</v>
      </c>
      <c r="Q67" s="81">
        <v>6.7349046075808321</v>
      </c>
      <c r="R67" s="81">
        <v>0</v>
      </c>
      <c r="S67" s="81">
        <v>9.1558148782648843</v>
      </c>
      <c r="T67" s="82"/>
      <c r="U67" s="81">
        <v>7939994</v>
      </c>
      <c r="V67" s="81">
        <v>1487</v>
      </c>
      <c r="W67" s="81">
        <v>50</v>
      </c>
      <c r="X67" s="81">
        <v>18937</v>
      </c>
      <c r="Y67" s="81">
        <v>48199</v>
      </c>
      <c r="Z67" s="81">
        <v>37656</v>
      </c>
      <c r="AA67" s="81">
        <v>7896</v>
      </c>
      <c r="AB67" s="81">
        <v>114316</v>
      </c>
      <c r="AC67" s="81">
        <v>0</v>
      </c>
      <c r="AD67" s="81">
        <v>9.1558148782648843</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1729</v>
      </c>
      <c r="B68" s="80">
        <v>241</v>
      </c>
      <c r="C68" s="80">
        <v>3</v>
      </c>
      <c r="D68" s="80">
        <v>15</v>
      </c>
      <c r="E68" s="80">
        <v>2006</v>
      </c>
      <c r="F68" s="80" t="s">
        <v>566</v>
      </c>
      <c r="G68" s="80" t="s">
        <v>1726</v>
      </c>
      <c r="H68" s="80" t="s">
        <v>1727</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1730</v>
      </c>
      <c r="B69" s="80">
        <v>242</v>
      </c>
      <c r="C69" s="80">
        <v>4</v>
      </c>
      <c r="D69" s="80">
        <v>15</v>
      </c>
      <c r="E69" s="80">
        <v>2007</v>
      </c>
      <c r="F69" s="80" t="s">
        <v>567</v>
      </c>
      <c r="G69" s="80" t="s">
        <v>1726</v>
      </c>
      <c r="H69" s="80" t="s">
        <v>1727</v>
      </c>
      <c r="I69" s="177"/>
      <c r="J69" s="81">
        <v>86.64518841841037</v>
      </c>
      <c r="K69" s="81">
        <v>3.6500689688710461</v>
      </c>
      <c r="L69" s="81">
        <v>7.2552245364995818</v>
      </c>
      <c r="M69" s="81">
        <v>82.7230692549455</v>
      </c>
      <c r="N69" s="81">
        <v>137.00144820232663</v>
      </c>
      <c r="O69" s="81">
        <v>75.318627292114272</v>
      </c>
      <c r="P69" s="81">
        <v>39.304741355754778</v>
      </c>
      <c r="Q69" s="81">
        <v>7.1099751098914066</v>
      </c>
      <c r="R69" s="81">
        <v>0</v>
      </c>
      <c r="S69" s="81">
        <v>10.645423271235174</v>
      </c>
      <c r="T69" s="82"/>
      <c r="U69" s="81">
        <v>9529941</v>
      </c>
      <c r="V69" s="81">
        <v>1540</v>
      </c>
      <c r="W69" s="81">
        <v>65</v>
      </c>
      <c r="X69" s="81">
        <v>21102</v>
      </c>
      <c r="Y69" s="81">
        <v>49316</v>
      </c>
      <c r="Z69" s="81">
        <v>37267</v>
      </c>
      <c r="AA69" s="81">
        <v>7697</v>
      </c>
      <c r="AB69" s="81">
        <v>114300</v>
      </c>
      <c r="AC69" s="81">
        <v>0</v>
      </c>
      <c r="AD69" s="81">
        <v>10.645423271235174</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1731</v>
      </c>
      <c r="B70" s="80">
        <v>243</v>
      </c>
      <c r="C70" s="80">
        <v>5</v>
      </c>
      <c r="D70" s="80">
        <v>15</v>
      </c>
      <c r="E70" s="80">
        <v>2008</v>
      </c>
      <c r="F70" s="80" t="s">
        <v>84</v>
      </c>
      <c r="G70" s="80" t="s">
        <v>1726</v>
      </c>
      <c r="H70" s="80" t="s">
        <v>1727</v>
      </c>
      <c r="I70" s="177"/>
      <c r="J70" s="81">
        <v>67.237451322084056</v>
      </c>
      <c r="K70" s="81">
        <v>2.8954552899523649</v>
      </c>
      <c r="L70" s="81">
        <v>6.4925097384198294</v>
      </c>
      <c r="M70" s="81">
        <v>82.549125213740837</v>
      </c>
      <c r="N70" s="81">
        <v>136.14229732923647</v>
      </c>
      <c r="O70" s="81">
        <v>72.276582361837683</v>
      </c>
      <c r="P70" s="81">
        <v>38.275516198396609</v>
      </c>
      <c r="Q70" s="81">
        <v>7.0137584540688156</v>
      </c>
      <c r="R70" s="81">
        <v>0</v>
      </c>
      <c r="S70" s="81">
        <v>9.9100624667927661</v>
      </c>
      <c r="T70" s="82"/>
      <c r="U70" s="81">
        <v>9430985</v>
      </c>
      <c r="V70" s="81">
        <v>1540</v>
      </c>
      <c r="W70" s="81">
        <v>65</v>
      </c>
      <c r="X70" s="81">
        <v>21102</v>
      </c>
      <c r="Y70" s="81">
        <v>49848</v>
      </c>
      <c r="Z70" s="81">
        <v>37017</v>
      </c>
      <c r="AA70" s="81">
        <v>7504</v>
      </c>
      <c r="AB70" s="81">
        <v>114606</v>
      </c>
      <c r="AC70" s="81">
        <v>0</v>
      </c>
      <c r="AD70" s="81">
        <v>9.9100624667927661</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1732</v>
      </c>
      <c r="B71" s="80">
        <v>244</v>
      </c>
      <c r="C71" s="80">
        <v>6</v>
      </c>
      <c r="D71" s="80">
        <v>15</v>
      </c>
      <c r="E71" s="80">
        <v>2009</v>
      </c>
      <c r="F71" s="80" t="s">
        <v>85</v>
      </c>
      <c r="G71" s="80" t="s">
        <v>1726</v>
      </c>
      <c r="H71" s="80" t="s">
        <v>1727</v>
      </c>
      <c r="I71" s="177"/>
      <c r="J71" s="81">
        <v>94.00265136797357</v>
      </c>
      <c r="K71" s="81">
        <v>3.9774330652670247</v>
      </c>
      <c r="L71" s="81">
        <v>7.8798571159996866</v>
      </c>
      <c r="M71" s="81">
        <v>84.372993062179802</v>
      </c>
      <c r="N71" s="81">
        <v>125.37920771772217</v>
      </c>
      <c r="O71" s="81">
        <v>72.558314202482165</v>
      </c>
      <c r="P71" s="81">
        <v>36.061060023274585</v>
      </c>
      <c r="Q71" s="81">
        <v>6.6899536690967922</v>
      </c>
      <c r="R71" s="81">
        <v>0</v>
      </c>
      <c r="S71" s="81">
        <v>8.9940718176606627</v>
      </c>
      <c r="T71" s="82"/>
      <c r="U71" s="81">
        <v>11612472</v>
      </c>
      <c r="V71" s="81">
        <v>2439</v>
      </c>
      <c r="W71" s="81">
        <v>76</v>
      </c>
      <c r="X71" s="81">
        <v>24645</v>
      </c>
      <c r="Y71" s="81">
        <v>50305</v>
      </c>
      <c r="Z71" s="81">
        <v>36680</v>
      </c>
      <c r="AA71" s="81">
        <v>7258</v>
      </c>
      <c r="AB71" s="81">
        <v>114754</v>
      </c>
      <c r="AC71" s="81">
        <v>0</v>
      </c>
      <c r="AD71" s="81">
        <v>8.9940718176606627</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44.8</v>
      </c>
      <c r="BJ71" s="81">
        <v>0</v>
      </c>
      <c r="BK71" s="81">
        <v>41.721000000000004</v>
      </c>
      <c r="BL71" s="81">
        <v>0</v>
      </c>
      <c r="BM71" s="82"/>
      <c r="BN71" s="81">
        <v>0</v>
      </c>
      <c r="BO71" s="81">
        <v>0</v>
      </c>
      <c r="BP71" s="81">
        <v>2</v>
      </c>
      <c r="BQ71" s="81">
        <v>0</v>
      </c>
      <c r="BR71" s="81">
        <v>3</v>
      </c>
      <c r="BS71" s="81">
        <v>0</v>
      </c>
      <c r="BT71"/>
      <c r="BU71" s="80"/>
      <c r="BV71" s="80"/>
      <c r="BW71" s="80"/>
      <c r="BX71" s="80"/>
      <c r="BY71" s="80"/>
      <c r="BZ71" s="80"/>
      <c r="CA71" s="80"/>
      <c r="CB71" s="80"/>
      <c r="CC71" s="80"/>
    </row>
    <row r="72" spans="1:81">
      <c r="A72" s="80" t="s">
        <v>1733</v>
      </c>
      <c r="B72" s="80">
        <v>245</v>
      </c>
      <c r="C72" s="80">
        <v>7</v>
      </c>
      <c r="D72" s="80">
        <v>15</v>
      </c>
      <c r="E72" s="80">
        <v>2010</v>
      </c>
      <c r="F72" s="80" t="s">
        <v>86</v>
      </c>
      <c r="G72" s="80" t="s">
        <v>1726</v>
      </c>
      <c r="H72" s="80" t="s">
        <v>1727</v>
      </c>
      <c r="I72" s="177"/>
      <c r="J72" s="81">
        <v>109.92952962241895</v>
      </c>
      <c r="K72" s="81">
        <v>3.5656131171351104</v>
      </c>
      <c r="L72" s="81">
        <v>7.3602028050173445</v>
      </c>
      <c r="M72" s="81">
        <v>85.354480632272683</v>
      </c>
      <c r="N72" s="81">
        <v>127.65027624921714</v>
      </c>
      <c r="O72" s="81">
        <v>71.55915868025339</v>
      </c>
      <c r="P72" s="81">
        <v>36.113337166485813</v>
      </c>
      <c r="Q72" s="81">
        <v>6.9736876190708319</v>
      </c>
      <c r="R72" s="81">
        <v>0</v>
      </c>
      <c r="S72" s="81">
        <v>14.478690295975944</v>
      </c>
      <c r="T72" s="82"/>
      <c r="U72" s="81">
        <v>14515778</v>
      </c>
      <c r="V72" s="81">
        <v>2439</v>
      </c>
      <c r="W72" s="81">
        <v>76</v>
      </c>
      <c r="X72" s="81">
        <v>24645</v>
      </c>
      <c r="Y72" s="81">
        <v>50520</v>
      </c>
      <c r="Z72" s="81">
        <v>36343</v>
      </c>
      <c r="AA72" s="81">
        <v>7087</v>
      </c>
      <c r="AB72" s="81">
        <v>114621</v>
      </c>
      <c r="AC72" s="81">
        <v>0</v>
      </c>
      <c r="AD72" s="81">
        <v>14.478690295975944</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46.529000000000003</v>
      </c>
      <c r="BJ72" s="81">
        <v>0</v>
      </c>
      <c r="BK72" s="81">
        <v>37.847999999999999</v>
      </c>
      <c r="BL72" s="81">
        <v>0</v>
      </c>
      <c r="BM72" s="82"/>
      <c r="BN72" s="81">
        <v>0</v>
      </c>
      <c r="BO72" s="81">
        <v>0</v>
      </c>
      <c r="BP72" s="81">
        <v>3</v>
      </c>
      <c r="BQ72" s="81">
        <v>0</v>
      </c>
      <c r="BR72" s="81">
        <v>3</v>
      </c>
      <c r="BS72" s="81">
        <v>0</v>
      </c>
      <c r="BT72"/>
      <c r="BU72" s="80">
        <v>52.1</v>
      </c>
      <c r="BV72" s="80">
        <v>32.277000000000001</v>
      </c>
      <c r="BW72" s="80">
        <v>0</v>
      </c>
      <c r="BX72" s="80">
        <v>0</v>
      </c>
      <c r="BY72" s="80">
        <v>0</v>
      </c>
      <c r="BZ72" s="80">
        <v>0</v>
      </c>
      <c r="CA72" s="80">
        <v>0</v>
      </c>
      <c r="CB72" s="80">
        <v>0</v>
      </c>
      <c r="CC72" s="80">
        <v>0</v>
      </c>
    </row>
    <row r="73" spans="1:81">
      <c r="A73" s="80" t="s">
        <v>1734</v>
      </c>
      <c r="B73" s="80">
        <v>246</v>
      </c>
      <c r="C73" s="80">
        <v>8</v>
      </c>
      <c r="D73" s="80">
        <v>15</v>
      </c>
      <c r="E73" s="80">
        <v>2011</v>
      </c>
      <c r="F73" s="80" t="s">
        <v>87</v>
      </c>
      <c r="G73" s="80" t="s">
        <v>1726</v>
      </c>
      <c r="H73" s="80" t="s">
        <v>1727</v>
      </c>
      <c r="I73" s="177"/>
      <c r="J73" s="81">
        <v>133.05791898158051</v>
      </c>
      <c r="K73" s="81">
        <v>5.3828324672459136</v>
      </c>
      <c r="L73" s="81">
        <v>3.2453229681800968</v>
      </c>
      <c r="M73" s="81">
        <v>108.5385537148574</v>
      </c>
      <c r="N73" s="81">
        <v>147.94711034944635</v>
      </c>
      <c r="O73" s="81">
        <v>70.029883220861592</v>
      </c>
      <c r="P73" s="81">
        <v>35.163738877587356</v>
      </c>
      <c r="Q73" s="81">
        <v>8.0252413000033407</v>
      </c>
      <c r="R73" s="81">
        <v>0</v>
      </c>
      <c r="S73" s="81">
        <v>10.872341120561014</v>
      </c>
      <c r="T73" s="82"/>
      <c r="U73" s="81">
        <v>16507931</v>
      </c>
      <c r="V73" s="81">
        <v>2439</v>
      </c>
      <c r="W73" s="81">
        <v>76</v>
      </c>
      <c r="X73" s="81">
        <v>24645</v>
      </c>
      <c r="Y73" s="81">
        <v>50691</v>
      </c>
      <c r="Z73" s="81">
        <v>36339</v>
      </c>
      <c r="AA73" s="81">
        <v>7106</v>
      </c>
      <c r="AB73" s="81">
        <v>114355</v>
      </c>
      <c r="AC73" s="81">
        <v>0</v>
      </c>
      <c r="AD73" s="81">
        <v>10.872341120561014</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44.091999999999999</v>
      </c>
      <c r="BJ73" s="81">
        <v>0</v>
      </c>
      <c r="BK73" s="81">
        <v>31.228000000000002</v>
      </c>
      <c r="BL73" s="81">
        <v>0</v>
      </c>
      <c r="BM73" s="82"/>
      <c r="BN73" s="81">
        <v>0</v>
      </c>
      <c r="BO73" s="81">
        <v>0</v>
      </c>
      <c r="BP73" s="81">
        <v>3</v>
      </c>
      <c r="BQ73" s="81">
        <v>0</v>
      </c>
      <c r="BR73" s="81">
        <v>3</v>
      </c>
      <c r="BS73" s="81">
        <v>0</v>
      </c>
      <c r="BT73"/>
      <c r="BU73" s="80">
        <v>48.738999999999997</v>
      </c>
      <c r="BV73" s="80">
        <v>26.581</v>
      </c>
      <c r="BW73" s="80">
        <v>0</v>
      </c>
      <c r="BX73" s="80">
        <v>0</v>
      </c>
      <c r="BY73" s="80">
        <v>0</v>
      </c>
      <c r="BZ73" s="80">
        <v>0</v>
      </c>
      <c r="CA73" s="80">
        <v>0</v>
      </c>
      <c r="CB73" s="80">
        <v>0</v>
      </c>
      <c r="CC73" s="80">
        <v>0</v>
      </c>
    </row>
    <row r="74" spans="1:81">
      <c r="A74" s="80" t="s">
        <v>1735</v>
      </c>
      <c r="B74" s="80">
        <v>247</v>
      </c>
      <c r="C74" s="80">
        <v>9</v>
      </c>
      <c r="D74" s="80">
        <v>15</v>
      </c>
      <c r="E74" s="80">
        <v>2012</v>
      </c>
      <c r="F74" s="80" t="s">
        <v>88</v>
      </c>
      <c r="G74" s="80" t="s">
        <v>1726</v>
      </c>
      <c r="H74" s="80" t="s">
        <v>1727</v>
      </c>
      <c r="I74" s="177"/>
      <c r="J74" s="81">
        <v>117.36569062297009</v>
      </c>
      <c r="K74" s="81">
        <v>5.3097844248755122</v>
      </c>
      <c r="L74" s="81">
        <v>3.2130405491221485</v>
      </c>
      <c r="M74" s="81">
        <v>114.28175655042283</v>
      </c>
      <c r="N74" s="81">
        <v>158.93268290944377</v>
      </c>
      <c r="O74" s="81">
        <v>69.195834168396118</v>
      </c>
      <c r="P74" s="81">
        <v>35.274228337430621</v>
      </c>
      <c r="Q74" s="81">
        <v>8.8458029779823661</v>
      </c>
      <c r="R74" s="81">
        <v>0</v>
      </c>
      <c r="S74" s="81">
        <v>10.585073354513236</v>
      </c>
      <c r="T74" s="82"/>
      <c r="U74" s="81">
        <v>15701318</v>
      </c>
      <c r="V74" s="81">
        <v>2439</v>
      </c>
      <c r="W74" s="81">
        <v>76</v>
      </c>
      <c r="X74" s="81">
        <v>24645</v>
      </c>
      <c r="Y74" s="81">
        <v>51578</v>
      </c>
      <c r="Z74" s="81">
        <v>36191</v>
      </c>
      <c r="AA74" s="81">
        <v>7088</v>
      </c>
      <c r="AB74" s="81">
        <v>116015</v>
      </c>
      <c r="AC74" s="81">
        <v>0</v>
      </c>
      <c r="AD74" s="81">
        <v>10.585073354513236</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48.933999999999997</v>
      </c>
      <c r="BJ74" s="81">
        <v>0</v>
      </c>
      <c r="BK74" s="81">
        <v>31.618000000000002</v>
      </c>
      <c r="BL74" s="81">
        <v>0</v>
      </c>
      <c r="BM74" s="82"/>
      <c r="BN74" s="81">
        <v>0</v>
      </c>
      <c r="BO74" s="81">
        <v>0</v>
      </c>
      <c r="BP74" s="81">
        <v>3</v>
      </c>
      <c r="BQ74" s="81">
        <v>0</v>
      </c>
      <c r="BR74" s="81">
        <v>3</v>
      </c>
      <c r="BS74" s="81">
        <v>0</v>
      </c>
      <c r="BT74"/>
      <c r="BU74" s="80">
        <v>54.454999999999998</v>
      </c>
      <c r="BV74" s="80">
        <v>26.097000000000001</v>
      </c>
      <c r="BW74" s="80">
        <v>0</v>
      </c>
      <c r="BX74" s="80">
        <v>0</v>
      </c>
      <c r="BY74" s="80">
        <v>0</v>
      </c>
      <c r="BZ74" s="80">
        <v>0</v>
      </c>
      <c r="CA74" s="80">
        <v>0</v>
      </c>
      <c r="CB74" s="80">
        <v>0</v>
      </c>
      <c r="CC74" s="80">
        <v>0</v>
      </c>
    </row>
    <row r="75" spans="1:81">
      <c r="A75" s="80" t="s">
        <v>1736</v>
      </c>
      <c r="B75" s="80">
        <v>248</v>
      </c>
      <c r="C75" s="80">
        <v>10</v>
      </c>
      <c r="D75" s="80">
        <v>15</v>
      </c>
      <c r="E75" s="80">
        <v>2013</v>
      </c>
      <c r="F75" s="80" t="s">
        <v>89</v>
      </c>
      <c r="G75" s="80" t="s">
        <v>1726</v>
      </c>
      <c r="H75" s="80" t="s">
        <v>1727</v>
      </c>
      <c r="I75" s="177"/>
      <c r="J75" s="81">
        <v>101.59830307658447</v>
      </c>
      <c r="K75" s="81">
        <v>4.5787772394480664</v>
      </c>
      <c r="L75" s="81">
        <v>2.9448316633240741</v>
      </c>
      <c r="M75" s="81">
        <v>121.59800488989693</v>
      </c>
      <c r="N75" s="81">
        <v>153.63164059751929</v>
      </c>
      <c r="O75" s="81">
        <v>66.772842591516351</v>
      </c>
      <c r="P75" s="81">
        <v>35.372170289970519</v>
      </c>
      <c r="Q75" s="81">
        <v>9.0055785550945853</v>
      </c>
      <c r="R75" s="81">
        <v>0</v>
      </c>
      <c r="S75" s="81">
        <v>14.876052180717945</v>
      </c>
      <c r="T75" s="82"/>
      <c r="U75" s="81">
        <v>13151800</v>
      </c>
      <c r="V75" s="81">
        <v>2439</v>
      </c>
      <c r="W75" s="81">
        <v>76</v>
      </c>
      <c r="X75" s="81">
        <v>24645</v>
      </c>
      <c r="Y75" s="81">
        <v>51860</v>
      </c>
      <c r="Z75" s="81">
        <v>36483</v>
      </c>
      <c r="AA75" s="81">
        <v>7081</v>
      </c>
      <c r="AB75" s="81">
        <v>116417</v>
      </c>
      <c r="AC75" s="81">
        <v>0</v>
      </c>
      <c r="AD75" s="81">
        <v>14.876052180717945</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50.021000000000001</v>
      </c>
      <c r="BJ75" s="81">
        <v>0</v>
      </c>
      <c r="BK75" s="81">
        <v>40.631999999999998</v>
      </c>
      <c r="BL75" s="81">
        <v>0</v>
      </c>
      <c r="BM75" s="82"/>
      <c r="BN75" s="81">
        <v>0</v>
      </c>
      <c r="BO75" s="81">
        <v>0</v>
      </c>
      <c r="BP75" s="81">
        <v>3</v>
      </c>
      <c r="BQ75" s="81">
        <v>0</v>
      </c>
      <c r="BR75" s="81">
        <v>3</v>
      </c>
      <c r="BS75" s="81">
        <v>0</v>
      </c>
      <c r="BT75"/>
      <c r="BU75" s="80">
        <v>56.201999999999998</v>
      </c>
      <c r="BV75" s="80">
        <v>34.451000000000001</v>
      </c>
      <c r="BW75" s="80">
        <v>0</v>
      </c>
      <c r="BX75" s="80">
        <v>0</v>
      </c>
      <c r="BY75" s="80">
        <v>0</v>
      </c>
      <c r="BZ75" s="80">
        <v>0</v>
      </c>
      <c r="CA75" s="80">
        <v>0</v>
      </c>
      <c r="CB75" s="80">
        <v>0</v>
      </c>
      <c r="CC75" s="80">
        <v>0</v>
      </c>
    </row>
    <row r="76" spans="1:81">
      <c r="A76" s="80" t="s">
        <v>1737</v>
      </c>
      <c r="B76" s="80">
        <v>249</v>
      </c>
      <c r="C76" s="80">
        <v>11</v>
      </c>
      <c r="D76" s="80">
        <v>15</v>
      </c>
      <c r="E76" s="80">
        <v>2014</v>
      </c>
      <c r="F76" s="80" t="s">
        <v>90</v>
      </c>
      <c r="G76" s="80" t="s">
        <v>1726</v>
      </c>
      <c r="H76" s="80" t="s">
        <v>1727</v>
      </c>
      <c r="I76" s="177"/>
      <c r="J76" s="81">
        <v>101.00261185435863</v>
      </c>
      <c r="K76" s="81">
        <v>3.9680327188684985</v>
      </c>
      <c r="L76" s="81">
        <v>6.9909717099368338</v>
      </c>
      <c r="M76" s="81">
        <v>112.83438752514424</v>
      </c>
      <c r="N76" s="81">
        <v>138.94313516605607</v>
      </c>
      <c r="O76" s="81">
        <v>63.430568988276484</v>
      </c>
      <c r="P76" s="81">
        <v>35.721848334666973</v>
      </c>
      <c r="Q76" s="81">
        <v>8.6461608940821328</v>
      </c>
      <c r="R76" s="81">
        <v>0</v>
      </c>
      <c r="S76" s="81">
        <v>11.48926003372366</v>
      </c>
      <c r="T76" s="82"/>
      <c r="U76" s="81">
        <v>14997063</v>
      </c>
      <c r="V76" s="81">
        <v>2021</v>
      </c>
      <c r="W76" s="81">
        <v>79</v>
      </c>
      <c r="X76" s="81">
        <v>25255</v>
      </c>
      <c r="Y76" s="81">
        <v>52279</v>
      </c>
      <c r="Z76" s="81">
        <v>36501</v>
      </c>
      <c r="AA76" s="81">
        <v>7114</v>
      </c>
      <c r="AB76" s="81">
        <v>116494</v>
      </c>
      <c r="AC76" s="81">
        <v>0</v>
      </c>
      <c r="AD76" s="81">
        <v>11.48926003372366</v>
      </c>
      <c r="AE76" s="82"/>
      <c r="AF76" s="81">
        <v>140360260.73790395</v>
      </c>
      <c r="AG76" s="81">
        <v>3738480.5823306707</v>
      </c>
      <c r="AH76" s="81">
        <v>1759556.551014628</v>
      </c>
      <c r="AI76" s="81">
        <v>154951504.90487403</v>
      </c>
      <c r="AJ76" s="81">
        <v>193078198.61850283</v>
      </c>
      <c r="AK76" s="81">
        <v>0</v>
      </c>
      <c r="AL76" s="81">
        <v>0</v>
      </c>
      <c r="AM76" s="81">
        <v>15992885.405115573</v>
      </c>
      <c r="AN76" s="81">
        <v>0</v>
      </c>
      <c r="AO76" s="81">
        <v>0</v>
      </c>
      <c r="AP76" s="82"/>
      <c r="AQ76" s="81">
        <v>1017</v>
      </c>
      <c r="AR76" s="81">
        <v>42</v>
      </c>
      <c r="AS76" s="81">
        <v>0</v>
      </c>
      <c r="AT76" s="81">
        <v>0</v>
      </c>
      <c r="AU76" s="81">
        <v>0</v>
      </c>
      <c r="AV76" s="81">
        <v>0</v>
      </c>
      <c r="AW76" s="81" t="s">
        <v>564</v>
      </c>
      <c r="AX76" s="82"/>
      <c r="AY76" s="81">
        <v>3495</v>
      </c>
      <c r="AZ76" s="81">
        <v>715.1</v>
      </c>
      <c r="BA76" s="81">
        <v>0</v>
      </c>
      <c r="BB76" s="81">
        <v>0</v>
      </c>
      <c r="BC76" s="81">
        <v>0</v>
      </c>
      <c r="BD76" s="81">
        <v>0</v>
      </c>
      <c r="BE76" s="81" t="s">
        <v>564</v>
      </c>
      <c r="BF76" s="82"/>
      <c r="BG76" s="81">
        <v>0</v>
      </c>
      <c r="BH76" s="81">
        <v>0</v>
      </c>
      <c r="BI76" s="81">
        <v>48.720999999999997</v>
      </c>
      <c r="BJ76" s="81">
        <v>0</v>
      </c>
      <c r="BK76" s="81">
        <v>35.596000000000004</v>
      </c>
      <c r="BL76" s="81">
        <v>0</v>
      </c>
      <c r="BM76" s="82"/>
      <c r="BN76" s="81">
        <v>0</v>
      </c>
      <c r="BO76" s="81">
        <v>0</v>
      </c>
      <c r="BP76" s="81">
        <v>3</v>
      </c>
      <c r="BQ76" s="81">
        <v>0</v>
      </c>
      <c r="BR76" s="81">
        <v>3</v>
      </c>
      <c r="BS76" s="81">
        <v>0</v>
      </c>
      <c r="BT76"/>
      <c r="BU76" s="80">
        <v>57.213000000000001</v>
      </c>
      <c r="BV76" s="80">
        <v>27.103999999999999</v>
      </c>
      <c r="BW76" s="80">
        <v>0</v>
      </c>
      <c r="BX76" s="80">
        <v>0</v>
      </c>
      <c r="BY76" s="80">
        <v>0</v>
      </c>
      <c r="BZ76" s="80">
        <v>0</v>
      </c>
      <c r="CA76" s="80">
        <v>0</v>
      </c>
      <c r="CB76" s="80">
        <v>0</v>
      </c>
      <c r="CC76" s="80">
        <v>0</v>
      </c>
    </row>
    <row r="77" spans="1:81">
      <c r="A77" s="80" t="s">
        <v>1738</v>
      </c>
      <c r="B77" s="80">
        <v>250</v>
      </c>
      <c r="C77" s="80">
        <v>12</v>
      </c>
      <c r="D77" s="80">
        <v>15</v>
      </c>
      <c r="E77" s="80">
        <v>2015</v>
      </c>
      <c r="F77" s="80" t="s">
        <v>91</v>
      </c>
      <c r="G77" s="80" t="s">
        <v>1726</v>
      </c>
      <c r="H77" s="80" t="s">
        <v>1727</v>
      </c>
      <c r="I77" s="177"/>
      <c r="J77" s="81">
        <v>120.3560741769285</v>
      </c>
      <c r="K77" s="81">
        <v>4.2200568725112308</v>
      </c>
      <c r="L77" s="81">
        <v>8.7140607189649035</v>
      </c>
      <c r="M77" s="81">
        <v>120.04895163205232</v>
      </c>
      <c r="N77" s="81">
        <v>140.00751708986184</v>
      </c>
      <c r="O77" s="81">
        <v>62.966400434752323</v>
      </c>
      <c r="P77" s="81">
        <v>35.624322487438711</v>
      </c>
      <c r="Q77" s="81">
        <v>8.5102271422011313</v>
      </c>
      <c r="R77" s="81">
        <v>0</v>
      </c>
      <c r="S77" s="81">
        <v>9.5007313088503818</v>
      </c>
      <c r="T77" s="82"/>
      <c r="U77" s="81">
        <v>16211907</v>
      </c>
      <c r="V77" s="81">
        <v>2021</v>
      </c>
      <c r="W77" s="81">
        <v>79</v>
      </c>
      <c r="X77" s="81">
        <v>25255</v>
      </c>
      <c r="Y77" s="81">
        <v>52915</v>
      </c>
      <c r="Z77" s="81">
        <v>36583</v>
      </c>
      <c r="AA77" s="81">
        <v>7089</v>
      </c>
      <c r="AB77" s="81">
        <v>117128</v>
      </c>
      <c r="AC77" s="81">
        <v>0</v>
      </c>
      <c r="AD77" s="81">
        <v>9.5007313088503818</v>
      </c>
      <c r="AE77" s="82"/>
      <c r="AF77" s="81">
        <v>163026480.67363963</v>
      </c>
      <c r="AG77" s="81">
        <v>3497876.0404155427</v>
      </c>
      <c r="AH77" s="81">
        <v>1776009.5082119447</v>
      </c>
      <c r="AI77" s="81">
        <v>147767038.50839323</v>
      </c>
      <c r="AJ77" s="81">
        <v>199763259.66771501</v>
      </c>
      <c r="AK77" s="81">
        <v>0</v>
      </c>
      <c r="AL77" s="81">
        <v>0</v>
      </c>
      <c r="AM77" s="81">
        <v>16051901.066519406</v>
      </c>
      <c r="AN77" s="81">
        <v>0</v>
      </c>
      <c r="AO77" s="81">
        <v>0</v>
      </c>
      <c r="AP77" s="82"/>
      <c r="AQ77" s="81">
        <v>1086</v>
      </c>
      <c r="AR77" s="81">
        <v>54</v>
      </c>
      <c r="AS77" s="81">
        <v>0</v>
      </c>
      <c r="AT77" s="81">
        <v>0</v>
      </c>
      <c r="AU77" s="81">
        <v>0</v>
      </c>
      <c r="AV77" s="81">
        <v>0</v>
      </c>
      <c r="AW77" s="81" t="s">
        <v>564</v>
      </c>
      <c r="AX77" s="82"/>
      <c r="AY77" s="81">
        <v>3760.6</v>
      </c>
      <c r="AZ77" s="81">
        <v>899.5</v>
      </c>
      <c r="BA77" s="81">
        <v>0</v>
      </c>
      <c r="BB77" s="81">
        <v>0</v>
      </c>
      <c r="BC77" s="81">
        <v>0</v>
      </c>
      <c r="BD77" s="81">
        <v>0</v>
      </c>
      <c r="BE77" s="81" t="s">
        <v>564</v>
      </c>
      <c r="BF77" s="82"/>
      <c r="BG77" s="81">
        <v>0</v>
      </c>
      <c r="BH77" s="81">
        <v>0</v>
      </c>
      <c r="BI77" s="81">
        <v>46.85</v>
      </c>
      <c r="BJ77" s="81">
        <v>0</v>
      </c>
      <c r="BK77" s="81">
        <v>8.1029999999999998</v>
      </c>
      <c r="BL77" s="81">
        <v>0</v>
      </c>
      <c r="BM77" s="82"/>
      <c r="BN77" s="81">
        <v>0</v>
      </c>
      <c r="BO77" s="81">
        <v>0</v>
      </c>
      <c r="BP77" s="81">
        <v>3</v>
      </c>
      <c r="BQ77" s="81">
        <v>0</v>
      </c>
      <c r="BR77" s="81">
        <v>2</v>
      </c>
      <c r="BS77" s="81">
        <v>0</v>
      </c>
      <c r="BT77"/>
      <c r="BU77" s="80">
        <v>54.953000000000003</v>
      </c>
      <c r="BV77" s="80">
        <v>0</v>
      </c>
      <c r="BW77" s="80">
        <v>0</v>
      </c>
      <c r="BX77" s="80">
        <v>0</v>
      </c>
      <c r="BY77" s="80">
        <v>0</v>
      </c>
      <c r="BZ77" s="80">
        <v>0</v>
      </c>
      <c r="CA77" s="80">
        <v>0</v>
      </c>
      <c r="CB77" s="80">
        <v>0</v>
      </c>
      <c r="CC77" s="80">
        <v>0</v>
      </c>
    </row>
    <row r="78" spans="1:81">
      <c r="A78" s="80" t="s">
        <v>1739</v>
      </c>
      <c r="B78" s="80">
        <v>251</v>
      </c>
      <c r="C78" s="80">
        <v>13</v>
      </c>
      <c r="D78" s="80">
        <v>15</v>
      </c>
      <c r="E78" s="80">
        <v>2016</v>
      </c>
      <c r="F78" s="80" t="s">
        <v>92</v>
      </c>
      <c r="G78" s="80" t="s">
        <v>1726</v>
      </c>
      <c r="H78" s="80" t="s">
        <v>1727</v>
      </c>
      <c r="I78" s="177"/>
      <c r="J78" s="81">
        <v>87.721739159016749</v>
      </c>
      <c r="K78" s="81">
        <v>4.3466093827675261</v>
      </c>
      <c r="L78" s="81">
        <v>9.8472648301660044</v>
      </c>
      <c r="M78" s="81">
        <v>92.46864372170981</v>
      </c>
      <c r="N78" s="81">
        <v>133.58135344717871</v>
      </c>
      <c r="O78" s="81">
        <v>62.399005139332679</v>
      </c>
      <c r="P78" s="81">
        <v>35.045961310379965</v>
      </c>
      <c r="Q78" s="81">
        <v>8.2545531988985861</v>
      </c>
      <c r="R78" s="81">
        <v>0</v>
      </c>
      <c r="S78" s="81">
        <v>9.214087811390721</v>
      </c>
      <c r="T78" s="82"/>
      <c r="U78" s="81">
        <v>13816553</v>
      </c>
      <c r="V78" s="81">
        <v>2021</v>
      </c>
      <c r="W78" s="81">
        <v>79</v>
      </c>
      <c r="X78" s="81">
        <v>25255</v>
      </c>
      <c r="Y78" s="81">
        <v>53225</v>
      </c>
      <c r="Z78" s="81">
        <v>36699</v>
      </c>
      <c r="AA78" s="81">
        <v>7213</v>
      </c>
      <c r="AB78" s="81">
        <v>116867</v>
      </c>
      <c r="AC78" s="81">
        <v>0</v>
      </c>
      <c r="AD78" s="81">
        <v>9.214087811390721</v>
      </c>
      <c r="AE78" s="82"/>
      <c r="AF78" s="81">
        <v>126222074.2077181</v>
      </c>
      <c r="AG78" s="81">
        <v>3438504.92275029</v>
      </c>
      <c r="AH78" s="81">
        <v>1527396.4117451459</v>
      </c>
      <c r="AI78" s="81">
        <v>142870706.08225161</v>
      </c>
      <c r="AJ78" s="81">
        <v>192806812.1536006</v>
      </c>
      <c r="AK78" s="81">
        <v>0</v>
      </c>
      <c r="AL78" s="81">
        <v>0</v>
      </c>
      <c r="AM78" s="81">
        <v>16028575.074534969</v>
      </c>
      <c r="AN78" s="81">
        <v>0</v>
      </c>
      <c r="AO78" s="81">
        <v>0</v>
      </c>
      <c r="AP78" s="82"/>
      <c r="AQ78" s="81">
        <v>1160</v>
      </c>
      <c r="AR78" s="81">
        <v>61</v>
      </c>
      <c r="AS78" s="81">
        <v>0</v>
      </c>
      <c r="AT78" s="81">
        <v>0</v>
      </c>
      <c r="AU78" s="81">
        <v>0</v>
      </c>
      <c r="AV78" s="81">
        <v>0</v>
      </c>
      <c r="AW78" s="81" t="s">
        <v>564</v>
      </c>
      <c r="AX78" s="82"/>
      <c r="AY78" s="81">
        <v>4047.8</v>
      </c>
      <c r="AZ78" s="81">
        <v>1022</v>
      </c>
      <c r="BA78" s="81">
        <v>0</v>
      </c>
      <c r="BB78" s="81">
        <v>0</v>
      </c>
      <c r="BC78" s="81">
        <v>0</v>
      </c>
      <c r="BD78" s="81">
        <v>0</v>
      </c>
      <c r="BE78" s="81" t="s">
        <v>564</v>
      </c>
      <c r="BF78" s="82"/>
      <c r="BG78" s="81">
        <v>0</v>
      </c>
      <c r="BH78" s="81">
        <v>0</v>
      </c>
      <c r="BI78" s="81">
        <v>31.696000000000002</v>
      </c>
      <c r="BJ78" s="81">
        <v>0</v>
      </c>
      <c r="BK78" s="81">
        <v>31.599</v>
      </c>
      <c r="BL78" s="81">
        <v>0</v>
      </c>
      <c r="BM78" s="82"/>
      <c r="BN78" s="81">
        <v>0</v>
      </c>
      <c r="BO78" s="81">
        <v>0</v>
      </c>
      <c r="BP78" s="81">
        <v>3</v>
      </c>
      <c r="BQ78" s="81">
        <v>0</v>
      </c>
      <c r="BR78" s="81">
        <v>3</v>
      </c>
      <c r="BS78" s="81">
        <v>0</v>
      </c>
      <c r="BT78"/>
      <c r="BU78" s="80">
        <v>39.539000000000001</v>
      </c>
      <c r="BV78" s="80">
        <v>23.756</v>
      </c>
      <c r="BW78" s="80">
        <v>0</v>
      </c>
      <c r="BX78" s="80">
        <v>0</v>
      </c>
      <c r="BY78" s="80">
        <v>0</v>
      </c>
      <c r="BZ78" s="80">
        <v>0</v>
      </c>
      <c r="CA78" s="80">
        <v>0</v>
      </c>
      <c r="CB78" s="80">
        <v>0</v>
      </c>
      <c r="CC78" s="80">
        <v>0</v>
      </c>
    </row>
    <row r="79" spans="1:81">
      <c r="A79" s="80" t="s">
        <v>1740</v>
      </c>
      <c r="B79" s="80">
        <v>252</v>
      </c>
      <c r="C79" s="80">
        <v>14</v>
      </c>
      <c r="D79" s="80">
        <v>15</v>
      </c>
      <c r="E79" s="80">
        <v>2017</v>
      </c>
      <c r="F79" s="80" t="s">
        <v>71</v>
      </c>
      <c r="G79" s="80" t="s">
        <v>1726</v>
      </c>
      <c r="H79" s="80" t="s">
        <v>1727</v>
      </c>
      <c r="I79" s="177"/>
      <c r="J79" s="81">
        <v>83.567168972763028</v>
      </c>
      <c r="K79" s="81">
        <v>4.4466577162181053</v>
      </c>
      <c r="L79" s="81">
        <v>8.1101894550401887</v>
      </c>
      <c r="M79" s="81">
        <v>92.769423547578256</v>
      </c>
      <c r="N79" s="81">
        <v>137.51548568817802</v>
      </c>
      <c r="O79" s="81">
        <v>61.327280552561518</v>
      </c>
      <c r="P79" s="81">
        <v>34.915688589585542</v>
      </c>
      <c r="Q79" s="81">
        <v>7.9795659752504884</v>
      </c>
      <c r="R79" s="81">
        <v>0</v>
      </c>
      <c r="S79" s="81">
        <v>8.8829581473476935</v>
      </c>
      <c r="T79" s="82"/>
      <c r="U79" s="81">
        <v>14217733</v>
      </c>
      <c r="V79" s="81">
        <v>2021</v>
      </c>
      <c r="W79" s="81">
        <v>79</v>
      </c>
      <c r="X79" s="81">
        <v>25255</v>
      </c>
      <c r="Y79" s="81">
        <v>53708</v>
      </c>
      <c r="Z79" s="81">
        <v>36667</v>
      </c>
      <c r="AA79" s="81">
        <v>7232</v>
      </c>
      <c r="AB79" s="81">
        <v>116830</v>
      </c>
      <c r="AC79" s="81">
        <v>0</v>
      </c>
      <c r="AD79" s="81">
        <v>8.8829581473476935</v>
      </c>
      <c r="AE79" s="82"/>
      <c r="AF79" s="81">
        <v>123563230.1210369</v>
      </c>
      <c r="AG79" s="81">
        <v>3596084.481184111</v>
      </c>
      <c r="AH79" s="81">
        <v>1709321.236294148</v>
      </c>
      <c r="AI79" s="81">
        <v>149529534.88667381</v>
      </c>
      <c r="AJ79" s="81">
        <v>198588309.8201867</v>
      </c>
      <c r="AK79" s="81">
        <v>0</v>
      </c>
      <c r="AL79" s="81">
        <v>0</v>
      </c>
      <c r="AM79" s="81">
        <v>16048572.84455538</v>
      </c>
      <c r="AN79" s="81">
        <v>0</v>
      </c>
      <c r="AO79" s="81">
        <v>0</v>
      </c>
      <c r="AP79" s="82"/>
      <c r="AQ79" s="81">
        <v>1239</v>
      </c>
      <c r="AR79" s="81">
        <v>67</v>
      </c>
      <c r="AS79" s="81">
        <v>0</v>
      </c>
      <c r="AT79" s="81">
        <v>0</v>
      </c>
      <c r="AU79" s="81">
        <v>0</v>
      </c>
      <c r="AV79" s="81">
        <v>0</v>
      </c>
      <c r="AW79" s="81" t="s">
        <v>564</v>
      </c>
      <c r="AX79" s="82"/>
      <c r="AY79" s="81">
        <v>4347.1000000000004</v>
      </c>
      <c r="AZ79" s="81">
        <v>1116.2</v>
      </c>
      <c r="BA79" s="81">
        <v>0</v>
      </c>
      <c r="BB79" s="81">
        <v>0</v>
      </c>
      <c r="BC79" s="81">
        <v>0</v>
      </c>
      <c r="BD79" s="81">
        <v>0</v>
      </c>
      <c r="BE79" s="81" t="s">
        <v>564</v>
      </c>
      <c r="BF79" s="82"/>
      <c r="BG79" s="81">
        <v>0</v>
      </c>
      <c r="BH79" s="81">
        <v>0</v>
      </c>
      <c r="BI79" s="81">
        <v>42.914000000000001</v>
      </c>
      <c r="BJ79" s="81">
        <v>0</v>
      </c>
      <c r="BK79" s="81">
        <v>29.759</v>
      </c>
      <c r="BL79" s="81">
        <v>0</v>
      </c>
      <c r="BM79" s="82"/>
      <c r="BN79" s="81">
        <v>0</v>
      </c>
      <c r="BO79" s="81">
        <v>0</v>
      </c>
      <c r="BP79" s="81">
        <v>3</v>
      </c>
      <c r="BQ79" s="81">
        <v>0</v>
      </c>
      <c r="BR79" s="81">
        <v>3</v>
      </c>
      <c r="BS79" s="81">
        <v>0</v>
      </c>
      <c r="BT79"/>
      <c r="BU79" s="80">
        <v>50.244999999999997</v>
      </c>
      <c r="BV79" s="80">
        <v>22.428000000000001</v>
      </c>
      <c r="BW79" s="80">
        <v>0</v>
      </c>
      <c r="BX79" s="80">
        <v>0</v>
      </c>
      <c r="BY79" s="80">
        <v>0</v>
      </c>
      <c r="BZ79" s="80">
        <v>0</v>
      </c>
      <c r="CA79" s="80">
        <v>0</v>
      </c>
      <c r="CB79" s="80">
        <v>0</v>
      </c>
      <c r="CC79" s="80">
        <v>0</v>
      </c>
    </row>
    <row r="80" spans="1:81">
      <c r="A80" s="80" t="s">
        <v>1741</v>
      </c>
      <c r="B80" s="80">
        <v>253</v>
      </c>
      <c r="C80" s="80">
        <v>15</v>
      </c>
      <c r="D80" s="80">
        <v>15</v>
      </c>
      <c r="E80" s="80">
        <v>2018</v>
      </c>
      <c r="F80" s="80" t="s">
        <v>93</v>
      </c>
      <c r="G80" s="80" t="s">
        <v>1726</v>
      </c>
      <c r="H80" s="80" t="s">
        <v>1727</v>
      </c>
      <c r="I80" s="177"/>
      <c r="J80" s="81">
        <v>84.578930883119455</v>
      </c>
      <c r="K80" s="81">
        <v>4.1804020416571799</v>
      </c>
      <c r="L80" s="81">
        <v>7.5792156701993738</v>
      </c>
      <c r="M80" s="81">
        <v>92.062058167487919</v>
      </c>
      <c r="N80" s="81">
        <v>132.16924828372839</v>
      </c>
      <c r="O80" s="81">
        <v>60.071684014798443</v>
      </c>
      <c r="P80" s="81">
        <v>34.998319203041504</v>
      </c>
      <c r="Q80" s="81">
        <v>7.40881758047012</v>
      </c>
      <c r="R80" s="81">
        <v>0</v>
      </c>
      <c r="S80" s="81">
        <v>9.3310597135366073</v>
      </c>
      <c r="T80" s="82"/>
      <c r="U80" s="81">
        <v>14538269</v>
      </c>
      <c r="V80" s="81">
        <v>2021</v>
      </c>
      <c r="W80" s="81">
        <v>79</v>
      </c>
      <c r="X80" s="81">
        <v>25255</v>
      </c>
      <c r="Y80" s="81">
        <v>54257</v>
      </c>
      <c r="Z80" s="81">
        <v>36604</v>
      </c>
      <c r="AA80" s="81">
        <v>7322</v>
      </c>
      <c r="AB80" s="81">
        <v>116896</v>
      </c>
      <c r="AC80" s="81">
        <v>0</v>
      </c>
      <c r="AD80" s="81">
        <v>9.3310597135366073</v>
      </c>
      <c r="AE80" s="82"/>
      <c r="AF80" s="81">
        <v>122891270.88677859</v>
      </c>
      <c r="AG80" s="81">
        <v>3189468.3902216181</v>
      </c>
      <c r="AH80" s="81">
        <v>1628157.902193673</v>
      </c>
      <c r="AI80" s="81">
        <v>143190418.7562454</v>
      </c>
      <c r="AJ80" s="81">
        <v>196242230.73273191</v>
      </c>
      <c r="AK80" s="81">
        <v>0</v>
      </c>
      <c r="AL80" s="81">
        <v>0</v>
      </c>
      <c r="AM80" s="81">
        <v>16090864.23774891</v>
      </c>
      <c r="AN80" s="81">
        <v>0</v>
      </c>
      <c r="AO80" s="81">
        <v>0</v>
      </c>
      <c r="AP80" s="82"/>
      <c r="AQ80" s="81">
        <v>1324</v>
      </c>
      <c r="AR80" s="81">
        <v>73</v>
      </c>
      <c r="AS80" s="81">
        <v>0</v>
      </c>
      <c r="AT80" s="81">
        <v>0</v>
      </c>
      <c r="AU80" s="81">
        <v>0</v>
      </c>
      <c r="AV80" s="81">
        <v>0</v>
      </c>
      <c r="AW80" s="81" t="s">
        <v>564</v>
      </c>
      <c r="AX80" s="82"/>
      <c r="AY80" s="81">
        <v>4698.7000000000007</v>
      </c>
      <c r="AZ80" s="81">
        <v>1224.4000000000001</v>
      </c>
      <c r="BA80" s="81">
        <v>0</v>
      </c>
      <c r="BB80" s="81">
        <v>0</v>
      </c>
      <c r="BC80" s="81">
        <v>0</v>
      </c>
      <c r="BD80" s="81">
        <v>0</v>
      </c>
      <c r="BE80" s="81" t="s">
        <v>564</v>
      </c>
      <c r="BF80" s="82"/>
      <c r="BG80" s="81">
        <v>0</v>
      </c>
      <c r="BH80" s="81">
        <v>0</v>
      </c>
      <c r="BI80" s="81">
        <v>43.743000000000002</v>
      </c>
      <c r="BJ80" s="81">
        <v>0</v>
      </c>
      <c r="BK80" s="81">
        <v>33.198999999999998</v>
      </c>
      <c r="BL80" s="81">
        <v>0</v>
      </c>
      <c r="BM80" s="82"/>
      <c r="BN80" s="81">
        <v>0</v>
      </c>
      <c r="BO80" s="81">
        <v>0</v>
      </c>
      <c r="BP80" s="81">
        <v>3</v>
      </c>
      <c r="BQ80" s="81">
        <v>0</v>
      </c>
      <c r="BR80" s="81">
        <v>3</v>
      </c>
      <c r="BS80" s="81">
        <v>0</v>
      </c>
      <c r="BT80"/>
      <c r="BU80" s="80">
        <v>50.912999999999997</v>
      </c>
      <c r="BV80" s="80">
        <v>26.029</v>
      </c>
      <c r="BW80" s="80">
        <v>0</v>
      </c>
      <c r="BX80" s="80">
        <v>0</v>
      </c>
      <c r="BY80" s="80">
        <v>0</v>
      </c>
      <c r="BZ80" s="80">
        <v>0</v>
      </c>
      <c r="CA80" s="80">
        <v>0</v>
      </c>
      <c r="CB80" s="80">
        <v>0</v>
      </c>
      <c r="CC80" s="80">
        <v>0</v>
      </c>
    </row>
    <row r="81" spans="1:81">
      <c r="A81" s="80" t="s">
        <v>1742</v>
      </c>
      <c r="B81" s="80">
        <v>254</v>
      </c>
      <c r="C81" s="80">
        <v>16</v>
      </c>
      <c r="D81" s="80">
        <v>15</v>
      </c>
      <c r="E81" s="80">
        <v>2019</v>
      </c>
      <c r="F81" s="80" t="s">
        <v>73</v>
      </c>
      <c r="G81" s="80" t="s">
        <v>1726</v>
      </c>
      <c r="H81" s="80" t="s">
        <v>1727</v>
      </c>
      <c r="I81" s="177"/>
      <c r="J81" s="81">
        <v>77.609073246457285</v>
      </c>
      <c r="K81" s="81">
        <v>3.7856108545978722</v>
      </c>
      <c r="L81" s="81">
        <v>7.6848511484366906</v>
      </c>
      <c r="M81" s="81">
        <v>89.074145128413079</v>
      </c>
      <c r="N81" s="81">
        <v>124.9954792936645</v>
      </c>
      <c r="O81" s="81">
        <v>58.356232115170918</v>
      </c>
      <c r="P81" s="81">
        <v>34.848067642372648</v>
      </c>
      <c r="Q81" s="81">
        <v>7.2147448823792759</v>
      </c>
      <c r="R81" s="81">
        <v>0</v>
      </c>
      <c r="S81" s="81">
        <v>11.031607228037275</v>
      </c>
      <c r="T81" s="82"/>
      <c r="U81" s="81">
        <v>13949013</v>
      </c>
      <c r="V81" s="81">
        <v>2021</v>
      </c>
      <c r="W81" s="81">
        <v>79</v>
      </c>
      <c r="X81" s="81">
        <v>25255</v>
      </c>
      <c r="Y81" s="81">
        <v>54784</v>
      </c>
      <c r="Z81" s="81">
        <v>36535</v>
      </c>
      <c r="AA81" s="81">
        <v>7236</v>
      </c>
      <c r="AB81" s="81">
        <v>116916</v>
      </c>
      <c r="AC81" s="81">
        <v>0</v>
      </c>
      <c r="AD81" s="81">
        <v>11.031607228037281</v>
      </c>
      <c r="AE81" s="82"/>
      <c r="AF81" s="81">
        <v>118630027.8821885</v>
      </c>
      <c r="AG81" s="81">
        <v>3076346.398277523</v>
      </c>
      <c r="AH81" s="81">
        <v>1730692.126276491</v>
      </c>
      <c r="AI81" s="81">
        <v>144575692.6775707</v>
      </c>
      <c r="AJ81" s="81">
        <v>186153486.15111315</v>
      </c>
      <c r="AK81" s="81">
        <v>0</v>
      </c>
      <c r="AL81" s="81">
        <v>0</v>
      </c>
      <c r="AM81" s="81">
        <v>15923079.056823226</v>
      </c>
      <c r="AN81" s="81">
        <v>0</v>
      </c>
      <c r="AO81" s="81">
        <v>0</v>
      </c>
      <c r="AP81" s="82"/>
      <c r="AQ81" s="81">
        <v>1405</v>
      </c>
      <c r="AR81" s="81">
        <v>80</v>
      </c>
      <c r="AS81" s="81">
        <v>0</v>
      </c>
      <c r="AT81" s="81">
        <v>0</v>
      </c>
      <c r="AU81" s="81">
        <v>0</v>
      </c>
      <c r="AV81" s="81">
        <v>0</v>
      </c>
      <c r="AW81" s="81" t="s">
        <v>564</v>
      </c>
      <c r="AX81" s="82"/>
      <c r="AY81" s="81">
        <v>5025.7000000000025</v>
      </c>
      <c r="AZ81" s="81">
        <v>1347</v>
      </c>
      <c r="BA81" s="81">
        <v>0</v>
      </c>
      <c r="BB81" s="81">
        <v>0</v>
      </c>
      <c r="BC81" s="81">
        <v>0</v>
      </c>
      <c r="BD81" s="81">
        <v>0</v>
      </c>
      <c r="BE81" s="81" t="s">
        <v>564</v>
      </c>
      <c r="BF81" s="82"/>
      <c r="BG81" s="81">
        <v>0</v>
      </c>
      <c r="BH81" s="81">
        <v>0</v>
      </c>
      <c r="BI81" s="81">
        <v>42.444000000000003</v>
      </c>
      <c r="BJ81" s="81">
        <v>0</v>
      </c>
      <c r="BK81" s="81">
        <v>35.113</v>
      </c>
      <c r="BL81" s="81">
        <v>0</v>
      </c>
      <c r="BM81" s="82"/>
      <c r="BN81" s="81">
        <v>0</v>
      </c>
      <c r="BO81" s="81">
        <v>0</v>
      </c>
      <c r="BP81" s="81">
        <v>3</v>
      </c>
      <c r="BQ81" s="81">
        <v>0</v>
      </c>
      <c r="BR81" s="81">
        <v>3</v>
      </c>
      <c r="BS81" s="81">
        <v>0</v>
      </c>
      <c r="BT81"/>
      <c r="BU81" s="80">
        <v>49.316000000000003</v>
      </c>
      <c r="BV81" s="80">
        <v>28.241</v>
      </c>
      <c r="BW81" s="80">
        <v>0</v>
      </c>
      <c r="BX81" s="80">
        <v>0</v>
      </c>
      <c r="BY81" s="80">
        <v>0</v>
      </c>
      <c r="BZ81" s="80">
        <v>0</v>
      </c>
      <c r="CA81" s="80">
        <v>0</v>
      </c>
      <c r="CB81" s="80">
        <v>0</v>
      </c>
      <c r="CC81" s="80">
        <v>0</v>
      </c>
    </row>
    <row r="82" spans="1:81">
      <c r="A82" s="80" t="s">
        <v>1743</v>
      </c>
      <c r="B82" s="80">
        <v>255</v>
      </c>
      <c r="C82" s="80">
        <v>17</v>
      </c>
      <c r="D82" s="80">
        <v>15</v>
      </c>
      <c r="E82" s="80">
        <v>2020</v>
      </c>
      <c r="F82" s="80" t="s">
        <v>218</v>
      </c>
      <c r="G82" s="80" t="s">
        <v>1726</v>
      </c>
      <c r="H82" s="80" t="s">
        <v>1727</v>
      </c>
      <c r="I82" s="177"/>
      <c r="J82" s="81">
        <v>69.545710300930295</v>
      </c>
      <c r="K82" s="81">
        <v>4.2952343809734961</v>
      </c>
      <c r="L82" s="81">
        <v>5.467372240203261</v>
      </c>
      <c r="M82" s="81">
        <v>82.712057728649171</v>
      </c>
      <c r="N82" s="81">
        <v>127.06612422462297</v>
      </c>
      <c r="O82" s="81">
        <v>51.000968345020674</v>
      </c>
      <c r="P82" s="81">
        <v>32.783406257596944</v>
      </c>
      <c r="Q82" s="81">
        <v>6.8991037553045365</v>
      </c>
      <c r="R82" s="81">
        <v>0</v>
      </c>
      <c r="S82" s="81">
        <v>9.4842798494330154</v>
      </c>
      <c r="T82" s="82"/>
      <c r="U82" s="81">
        <v>13728405</v>
      </c>
      <c r="V82" s="81">
        <v>2273</v>
      </c>
      <c r="W82" s="81">
        <v>69</v>
      </c>
      <c r="X82" s="81">
        <v>26871</v>
      </c>
      <c r="Y82" s="81">
        <v>55414</v>
      </c>
      <c r="Z82" s="81">
        <v>36444</v>
      </c>
      <c r="AA82" s="81">
        <v>7396</v>
      </c>
      <c r="AB82" s="81">
        <v>117007</v>
      </c>
      <c r="AC82" s="81">
        <v>0</v>
      </c>
      <c r="AD82" s="81">
        <v>9.4842798494330154</v>
      </c>
      <c r="AE82" s="82"/>
      <c r="AF82" s="81">
        <v>109372795.15142819</v>
      </c>
      <c r="AG82" s="81">
        <v>3286134.2484864709</v>
      </c>
      <c r="AH82" s="81">
        <v>1278978.5680612698</v>
      </c>
      <c r="AI82" s="81">
        <v>136332608.41917405</v>
      </c>
      <c r="AJ82" s="81">
        <v>188722891.96872944</v>
      </c>
      <c r="AK82" s="81"/>
      <c r="AL82" s="81"/>
      <c r="AM82" s="81">
        <v>15270713.474883636</v>
      </c>
      <c r="AN82" s="81"/>
      <c r="AO82" s="81"/>
      <c r="AP82" s="82"/>
      <c r="AQ82" s="81">
        <v>1478</v>
      </c>
      <c r="AR82" s="81">
        <v>80</v>
      </c>
      <c r="AS82" s="81">
        <v>0</v>
      </c>
      <c r="AT82" s="81">
        <v>0</v>
      </c>
      <c r="AU82" s="81">
        <v>0</v>
      </c>
      <c r="AV82" s="81">
        <v>0</v>
      </c>
      <c r="AW82" s="81">
        <v>0</v>
      </c>
      <c r="AX82" s="82"/>
      <c r="AY82" s="81">
        <v>5339.0000000000018</v>
      </c>
      <c r="AZ82" s="81">
        <v>1347</v>
      </c>
      <c r="BA82" s="81">
        <v>0</v>
      </c>
      <c r="BB82" s="81">
        <v>0</v>
      </c>
      <c r="BC82" s="81">
        <v>0</v>
      </c>
      <c r="BD82" s="81">
        <v>0</v>
      </c>
      <c r="BE82" s="81">
        <v>0</v>
      </c>
      <c r="BF82" s="82"/>
      <c r="BG82" s="81">
        <v>0</v>
      </c>
      <c r="BH82" s="81">
        <v>0</v>
      </c>
      <c r="BI82" s="81">
        <v>40.146999999999998</v>
      </c>
      <c r="BJ82" s="81">
        <v>0</v>
      </c>
      <c r="BK82" s="81">
        <v>41.621000000000002</v>
      </c>
      <c r="BL82" s="81">
        <v>0</v>
      </c>
      <c r="BM82" s="82"/>
      <c r="BN82" s="81">
        <v>0</v>
      </c>
      <c r="BO82" s="81">
        <v>0</v>
      </c>
      <c r="BP82" s="81">
        <v>3</v>
      </c>
      <c r="BQ82" s="81">
        <v>0</v>
      </c>
      <c r="BR82" s="81">
        <v>3</v>
      </c>
      <c r="BS82" s="81">
        <v>0</v>
      </c>
      <c r="BT82"/>
      <c r="BU82" s="80">
        <v>47.045999999999999</v>
      </c>
      <c r="BV82" s="80">
        <v>34.722000000000001</v>
      </c>
      <c r="BW82" s="80">
        <v>0</v>
      </c>
      <c r="BX82" s="80">
        <v>0</v>
      </c>
      <c r="BY82" s="80">
        <v>0</v>
      </c>
      <c r="BZ82" s="80">
        <v>0</v>
      </c>
      <c r="CA82" s="80">
        <v>0</v>
      </c>
      <c r="CB82" s="80">
        <v>0</v>
      </c>
      <c r="CC82" s="80">
        <v>0</v>
      </c>
    </row>
    <row r="83" spans="1:81">
      <c r="A83" s="80" t="s">
        <v>1744</v>
      </c>
      <c r="B83" s="80">
        <v>255</v>
      </c>
      <c r="C83" s="80">
        <v>18</v>
      </c>
      <c r="D83" s="80">
        <v>15</v>
      </c>
      <c r="E83" s="80">
        <v>2021</v>
      </c>
      <c r="F83" s="80" t="s">
        <v>75</v>
      </c>
      <c r="G83" s="174" t="s">
        <v>1726</v>
      </c>
      <c r="H83" s="80" t="s">
        <v>1727</v>
      </c>
      <c r="I83" s="177"/>
      <c r="J83" s="81">
        <v>76.766564701461348</v>
      </c>
      <c r="K83" s="81">
        <v>4.9195300315985317</v>
      </c>
      <c r="L83" s="81">
        <v>5.8766676213651436</v>
      </c>
      <c r="M83" s="81">
        <v>90.16376655746781</v>
      </c>
      <c r="N83" s="81">
        <v>122.54889491049829</v>
      </c>
      <c r="O83" s="81">
        <v>49.568691173646869</v>
      </c>
      <c r="P83" s="81">
        <v>33.648796022911895</v>
      </c>
      <c r="Q83" s="81">
        <v>6.9869109400967986</v>
      </c>
      <c r="R83" s="81">
        <v>0</v>
      </c>
      <c r="S83" s="81">
        <v>7.5203090759521274</v>
      </c>
      <c r="T83" s="82"/>
      <c r="U83" s="81">
        <v>14949502</v>
      </c>
      <c r="V83" s="81">
        <v>2273</v>
      </c>
      <c r="W83" s="81">
        <v>69</v>
      </c>
      <c r="X83" s="81">
        <v>26871</v>
      </c>
      <c r="Y83" s="81">
        <v>55777</v>
      </c>
      <c r="Z83" s="81">
        <v>36472</v>
      </c>
      <c r="AA83" s="81">
        <v>7403</v>
      </c>
      <c r="AB83" s="81">
        <v>117091</v>
      </c>
      <c r="AC83" s="81">
        <v>0</v>
      </c>
      <c r="AD83" s="81">
        <v>7.5203090759521274</v>
      </c>
      <c r="AE83" s="82"/>
      <c r="AF83" s="81">
        <v>118761577.89578888</v>
      </c>
      <c r="AG83" s="81">
        <v>3771788.5730505129</v>
      </c>
      <c r="AH83" s="81">
        <v>1308023.2984421202</v>
      </c>
      <c r="AI83" s="81">
        <v>146892163.00436768</v>
      </c>
      <c r="AJ83" s="81">
        <v>176921035.16647682</v>
      </c>
      <c r="AK83" s="81">
        <v>0</v>
      </c>
      <c r="AL83" s="81">
        <v>0</v>
      </c>
      <c r="AM83" s="81">
        <v>15369819.887303451</v>
      </c>
      <c r="AN83" s="81">
        <v>0</v>
      </c>
      <c r="AO83" s="81">
        <v>0</v>
      </c>
      <c r="AP83" s="82"/>
      <c r="AQ83" s="81">
        <v>1580</v>
      </c>
      <c r="AR83" s="81">
        <v>81</v>
      </c>
      <c r="AS83" s="81">
        <v>0</v>
      </c>
      <c r="AT83" s="81">
        <v>0</v>
      </c>
      <c r="AU83" s="81">
        <v>0</v>
      </c>
      <c r="AV83" s="81">
        <v>0</v>
      </c>
      <c r="AW83" s="81"/>
      <c r="AX83" s="82"/>
      <c r="AY83" s="81">
        <v>5766.9000000000005</v>
      </c>
      <c r="AZ83" s="81">
        <v>1358</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1745</v>
      </c>
      <c r="B84" s="80">
        <v>255</v>
      </c>
      <c r="C84" s="80">
        <v>19</v>
      </c>
      <c r="D84" s="80">
        <v>15</v>
      </c>
      <c r="E84" s="80">
        <v>2022</v>
      </c>
      <c r="F84" s="80" t="s">
        <v>568</v>
      </c>
      <c r="G84" s="174" t="s">
        <v>1726</v>
      </c>
      <c r="H84" s="80" t="s">
        <v>1727</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1724</v>
      </c>
      <c r="AR84" s="81">
        <v>82</v>
      </c>
      <c r="AS84" s="81">
        <v>0</v>
      </c>
      <c r="AT84" s="81">
        <v>0</v>
      </c>
      <c r="AU84" s="81">
        <v>0</v>
      </c>
      <c r="AV84" s="81">
        <v>0</v>
      </c>
      <c r="AW84" s="81"/>
      <c r="AX84" s="82"/>
      <c r="AY84" s="81">
        <v>6413.4000000000015</v>
      </c>
      <c r="AZ84" s="81">
        <v>1378.0000000000005</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1746</v>
      </c>
      <c r="B85" s="80">
        <v>171</v>
      </c>
      <c r="C85" s="80">
        <v>1</v>
      </c>
      <c r="D85" s="80">
        <v>11</v>
      </c>
      <c r="E85" s="80">
        <v>1990</v>
      </c>
      <c r="F85" s="80" t="s">
        <v>562</v>
      </c>
      <c r="G85" s="80" t="s">
        <v>1747</v>
      </c>
      <c r="H85" s="80" t="s">
        <v>1748</v>
      </c>
      <c r="I85" s="177"/>
      <c r="J85" s="81">
        <v>205.62835955766403</v>
      </c>
      <c r="K85" s="81">
        <v>26.729134305292913</v>
      </c>
      <c r="L85" s="81">
        <v>24.986898991476604</v>
      </c>
      <c r="M85" s="81">
        <v>88.095139423833359</v>
      </c>
      <c r="N85" s="81">
        <v>93.956523400198449</v>
      </c>
      <c r="O85" s="81">
        <v>94.354234490474539</v>
      </c>
      <c r="P85" s="81">
        <v>105.01167653123693</v>
      </c>
      <c r="Q85" s="81">
        <v>6.0216412755650852</v>
      </c>
      <c r="R85" s="81">
        <v>0</v>
      </c>
      <c r="S85" s="81">
        <v>6.9968377287915056</v>
      </c>
      <c r="T85" s="82"/>
      <c r="U85" s="81">
        <v>28262227</v>
      </c>
      <c r="V85" s="81">
        <v>5970</v>
      </c>
      <c r="W85" s="81">
        <v>289</v>
      </c>
      <c r="X85" s="81">
        <v>28595</v>
      </c>
      <c r="Y85" s="81">
        <v>29180</v>
      </c>
      <c r="Z85" s="81">
        <v>38809</v>
      </c>
      <c r="AA85" s="81">
        <v>25498</v>
      </c>
      <c r="AB85" s="81">
        <v>97771</v>
      </c>
      <c r="AC85" s="81">
        <v>0</v>
      </c>
      <c r="AD85" s="81">
        <v>6.9968377287915056</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1749</v>
      </c>
      <c r="B86" s="80">
        <v>172</v>
      </c>
      <c r="C86" s="80">
        <v>2</v>
      </c>
      <c r="D86" s="80">
        <v>11</v>
      </c>
      <c r="E86" s="80">
        <v>2005</v>
      </c>
      <c r="F86" s="80" t="s">
        <v>565</v>
      </c>
      <c r="G86" s="80" t="s">
        <v>1747</v>
      </c>
      <c r="H86" s="80" t="s">
        <v>1748</v>
      </c>
      <c r="I86" s="177"/>
      <c r="J86" s="81">
        <v>235.38468494973591</v>
      </c>
      <c r="K86" s="81">
        <v>15.495945599365019</v>
      </c>
      <c r="L86" s="81">
        <v>26.525281716931829</v>
      </c>
      <c r="M86" s="81">
        <v>157.30610995845703</v>
      </c>
      <c r="N86" s="81">
        <v>160.62053446800593</v>
      </c>
      <c r="O86" s="81">
        <v>157.94403672785765</v>
      </c>
      <c r="P86" s="81">
        <v>114.37695149023835</v>
      </c>
      <c r="Q86" s="81">
        <v>6.7604736320366392</v>
      </c>
      <c r="R86" s="81">
        <v>0</v>
      </c>
      <c r="S86" s="81">
        <v>16.502259970510899</v>
      </c>
      <c r="T86" s="82"/>
      <c r="U86" s="81">
        <v>34701829</v>
      </c>
      <c r="V86" s="81">
        <v>4754</v>
      </c>
      <c r="W86" s="81">
        <v>352</v>
      </c>
      <c r="X86" s="81">
        <v>29435</v>
      </c>
      <c r="Y86" s="81">
        <v>41226</v>
      </c>
      <c r="Z86" s="81">
        <v>75176</v>
      </c>
      <c r="AA86" s="81">
        <v>22745</v>
      </c>
      <c r="AB86" s="81">
        <v>114750</v>
      </c>
      <c r="AC86" s="81">
        <v>0</v>
      </c>
      <c r="AD86" s="81">
        <v>16.502259970510899</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1750</v>
      </c>
      <c r="B87" s="80">
        <v>173</v>
      </c>
      <c r="C87" s="80">
        <v>3</v>
      </c>
      <c r="D87" s="80">
        <v>11</v>
      </c>
      <c r="E87" s="80">
        <v>2006</v>
      </c>
      <c r="F87" s="80" t="s">
        <v>566</v>
      </c>
      <c r="G87" s="80" t="s">
        <v>1747</v>
      </c>
      <c r="H87" s="80" t="s">
        <v>1748</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1751</v>
      </c>
      <c r="B88" s="80">
        <v>174</v>
      </c>
      <c r="C88" s="80">
        <v>4</v>
      </c>
      <c r="D88" s="80">
        <v>11</v>
      </c>
      <c r="E88" s="80">
        <v>2007</v>
      </c>
      <c r="F88" s="80" t="s">
        <v>567</v>
      </c>
      <c r="G88" s="80" t="s">
        <v>1747</v>
      </c>
      <c r="H88" s="80" t="s">
        <v>1748</v>
      </c>
      <c r="I88" s="177"/>
      <c r="J88" s="81">
        <v>242.09242559267489</v>
      </c>
      <c r="K88" s="81">
        <v>14.498202697262668</v>
      </c>
      <c r="L88" s="81">
        <v>27.630741620563224</v>
      </c>
      <c r="M88" s="81">
        <v>152.02686404234751</v>
      </c>
      <c r="N88" s="81">
        <v>175.42287659860435</v>
      </c>
      <c r="O88" s="81">
        <v>154.59245767572148</v>
      </c>
      <c r="P88" s="81">
        <v>114.37031208845521</v>
      </c>
      <c r="Q88" s="81">
        <v>7.1776536131246687</v>
      </c>
      <c r="R88" s="81">
        <v>0</v>
      </c>
      <c r="S88" s="81">
        <v>17.321597683752579</v>
      </c>
      <c r="T88" s="82"/>
      <c r="U88" s="81">
        <v>39107062</v>
      </c>
      <c r="V88" s="81">
        <v>4659</v>
      </c>
      <c r="W88" s="81">
        <v>431</v>
      </c>
      <c r="X88" s="81">
        <v>35774</v>
      </c>
      <c r="Y88" s="81">
        <v>42545</v>
      </c>
      <c r="Z88" s="81">
        <v>76491</v>
      </c>
      <c r="AA88" s="81">
        <v>22397</v>
      </c>
      <c r="AB88" s="81">
        <v>115388</v>
      </c>
      <c r="AC88" s="81">
        <v>0</v>
      </c>
      <c r="AD88" s="81">
        <v>17.321597683752579</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1752</v>
      </c>
      <c r="B89" s="80">
        <v>175</v>
      </c>
      <c r="C89" s="80">
        <v>5</v>
      </c>
      <c r="D89" s="80">
        <v>11</v>
      </c>
      <c r="E89" s="80">
        <v>2008</v>
      </c>
      <c r="F89" s="80" t="s">
        <v>84</v>
      </c>
      <c r="G89" s="80" t="s">
        <v>1747</v>
      </c>
      <c r="H89" s="80" t="s">
        <v>1748</v>
      </c>
      <c r="I89" s="177"/>
      <c r="J89" s="81">
        <v>228.38541717209992</v>
      </c>
      <c r="K89" s="81">
        <v>10.392688093622205</v>
      </c>
      <c r="L89" s="81">
        <v>24.685590339604012</v>
      </c>
      <c r="M89" s="81">
        <v>168.70001582309371</v>
      </c>
      <c r="N89" s="81">
        <v>161.75506687913824</v>
      </c>
      <c r="O89" s="81">
        <v>151.32842313995914</v>
      </c>
      <c r="P89" s="81">
        <v>111.62332042720034</v>
      </c>
      <c r="Q89" s="81">
        <v>7.0972337217803654</v>
      </c>
      <c r="R89" s="81">
        <v>0</v>
      </c>
      <c r="S89" s="81">
        <v>26.735762035093401</v>
      </c>
      <c r="T89" s="82"/>
      <c r="U89" s="81">
        <v>38785633</v>
      </c>
      <c r="V89" s="81">
        <v>4659</v>
      </c>
      <c r="W89" s="81">
        <v>431</v>
      </c>
      <c r="X89" s="81">
        <v>35774</v>
      </c>
      <c r="Y89" s="81">
        <v>43283</v>
      </c>
      <c r="Z89" s="81">
        <v>77504</v>
      </c>
      <c r="AA89" s="81">
        <v>21884</v>
      </c>
      <c r="AB89" s="81">
        <v>115970</v>
      </c>
      <c r="AC89" s="81">
        <v>0</v>
      </c>
      <c r="AD89" s="81">
        <v>26.735762035093401</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1753</v>
      </c>
      <c r="B90" s="80">
        <v>176</v>
      </c>
      <c r="C90" s="80">
        <v>6</v>
      </c>
      <c r="D90" s="80">
        <v>11</v>
      </c>
      <c r="E90" s="80">
        <v>2009</v>
      </c>
      <c r="F90" s="80" t="s">
        <v>85</v>
      </c>
      <c r="G90" s="80" t="s">
        <v>1747</v>
      </c>
      <c r="H90" s="80" t="s">
        <v>1748</v>
      </c>
      <c r="I90" s="177"/>
      <c r="J90" s="81">
        <v>195.95420804746942</v>
      </c>
      <c r="K90" s="81">
        <v>10.307752078490296</v>
      </c>
      <c r="L90" s="81">
        <v>25.941917989700244</v>
      </c>
      <c r="M90" s="81">
        <v>168.09262931594469</v>
      </c>
      <c r="N90" s="81">
        <v>142.87750735328603</v>
      </c>
      <c r="O90" s="81">
        <v>155.09834196727962</v>
      </c>
      <c r="P90" s="81">
        <v>107.35841622801284</v>
      </c>
      <c r="Q90" s="81">
        <v>6.8056756311474143</v>
      </c>
      <c r="R90" s="81">
        <v>0</v>
      </c>
      <c r="S90" s="81">
        <v>23.641680439384146</v>
      </c>
      <c r="T90" s="82"/>
      <c r="U90" s="81">
        <v>32213495</v>
      </c>
      <c r="V90" s="81">
        <v>4390</v>
      </c>
      <c r="W90" s="81">
        <v>531</v>
      </c>
      <c r="X90" s="81">
        <v>38903</v>
      </c>
      <c r="Y90" s="81">
        <v>44118</v>
      </c>
      <c r="Z90" s="81">
        <v>78406</v>
      </c>
      <c r="AA90" s="81">
        <v>21608</v>
      </c>
      <c r="AB90" s="81">
        <v>116739</v>
      </c>
      <c r="AC90" s="81">
        <v>0</v>
      </c>
      <c r="AD90" s="81">
        <v>23.641680439384146</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326.80699999999996</v>
      </c>
      <c r="BJ90" s="81">
        <v>0</v>
      </c>
      <c r="BK90" s="81">
        <v>5.4</v>
      </c>
      <c r="BL90" s="81">
        <v>0</v>
      </c>
      <c r="BM90" s="82"/>
      <c r="BN90" s="81">
        <v>0</v>
      </c>
      <c r="BO90" s="81">
        <v>0</v>
      </c>
      <c r="BP90" s="81">
        <v>11</v>
      </c>
      <c r="BQ90" s="81">
        <v>0</v>
      </c>
      <c r="BR90" s="81">
        <v>1</v>
      </c>
      <c r="BS90" s="81">
        <v>0</v>
      </c>
      <c r="BT90"/>
      <c r="BU90" s="80"/>
      <c r="BV90" s="80"/>
      <c r="BW90" s="80"/>
      <c r="BX90" s="80"/>
      <c r="BY90" s="80"/>
      <c r="BZ90" s="80"/>
      <c r="CA90" s="80"/>
      <c r="CB90" s="80"/>
      <c r="CC90" s="80"/>
    </row>
    <row r="91" spans="1:81">
      <c r="A91" s="80" t="s">
        <v>1754</v>
      </c>
      <c r="B91" s="80">
        <v>177</v>
      </c>
      <c r="C91" s="80">
        <v>7</v>
      </c>
      <c r="D91" s="80">
        <v>11</v>
      </c>
      <c r="E91" s="80">
        <v>2010</v>
      </c>
      <c r="F91" s="80" t="s">
        <v>86</v>
      </c>
      <c r="G91" s="80" t="s">
        <v>1747</v>
      </c>
      <c r="H91" s="80" t="s">
        <v>1748</v>
      </c>
      <c r="I91" s="177"/>
      <c r="J91" s="81">
        <v>195.84857928525429</v>
      </c>
      <c r="K91" s="81">
        <v>10.033417645298101</v>
      </c>
      <c r="L91" s="81">
        <v>22.953190859744797</v>
      </c>
      <c r="M91" s="81">
        <v>168.7479447023112</v>
      </c>
      <c r="N91" s="81">
        <v>170.18648716172606</v>
      </c>
      <c r="O91" s="81">
        <v>156.25741611056407</v>
      </c>
      <c r="P91" s="81">
        <v>108.46230867625944</v>
      </c>
      <c r="Q91" s="81">
        <v>7.1389325181154781</v>
      </c>
      <c r="R91" s="81">
        <v>0</v>
      </c>
      <c r="S91" s="81">
        <v>21.510885595679998</v>
      </c>
      <c r="T91" s="82"/>
      <c r="U91" s="81">
        <v>36083270</v>
      </c>
      <c r="V91" s="81">
        <v>4390</v>
      </c>
      <c r="W91" s="81">
        <v>531</v>
      </c>
      <c r="X91" s="81">
        <v>38903</v>
      </c>
      <c r="Y91" s="81">
        <v>44772</v>
      </c>
      <c r="Z91" s="81">
        <v>79359</v>
      </c>
      <c r="AA91" s="81">
        <v>21285</v>
      </c>
      <c r="AB91" s="81">
        <v>117337</v>
      </c>
      <c r="AC91" s="81">
        <v>0</v>
      </c>
      <c r="AD91" s="81">
        <v>21.510885595679998</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335.32799999999997</v>
      </c>
      <c r="BJ91" s="81">
        <v>0</v>
      </c>
      <c r="BK91" s="81">
        <v>13.118</v>
      </c>
      <c r="BL91" s="81">
        <v>0</v>
      </c>
      <c r="BM91" s="82"/>
      <c r="BN91" s="81">
        <v>0</v>
      </c>
      <c r="BO91" s="81">
        <v>0</v>
      </c>
      <c r="BP91" s="81">
        <v>12</v>
      </c>
      <c r="BQ91" s="81">
        <v>0</v>
      </c>
      <c r="BR91" s="81">
        <v>3</v>
      </c>
      <c r="BS91" s="81">
        <v>0</v>
      </c>
      <c r="BT91"/>
      <c r="BU91" s="80">
        <v>310.53300000000002</v>
      </c>
      <c r="BV91" s="80">
        <v>0</v>
      </c>
      <c r="BW91" s="80">
        <v>31.789000000000001</v>
      </c>
      <c r="BX91" s="80">
        <v>0</v>
      </c>
      <c r="BY91" s="80">
        <v>6.1239999999999997</v>
      </c>
      <c r="BZ91" s="80">
        <v>0</v>
      </c>
      <c r="CA91" s="80">
        <v>0</v>
      </c>
      <c r="CB91" s="80">
        <v>0</v>
      </c>
      <c r="CC91" s="80">
        <v>0</v>
      </c>
    </row>
    <row r="92" spans="1:81">
      <c r="A92" s="80" t="s">
        <v>1755</v>
      </c>
      <c r="B92" s="80">
        <v>178</v>
      </c>
      <c r="C92" s="80">
        <v>8</v>
      </c>
      <c r="D92" s="80">
        <v>11</v>
      </c>
      <c r="E92" s="80">
        <v>2011</v>
      </c>
      <c r="F92" s="80" t="s">
        <v>87</v>
      </c>
      <c r="G92" s="80" t="s">
        <v>1747</v>
      </c>
      <c r="H92" s="80" t="s">
        <v>1748</v>
      </c>
      <c r="I92" s="177"/>
      <c r="J92" s="81">
        <v>201.29922215472394</v>
      </c>
      <c r="K92" s="81">
        <v>13.502099868033708</v>
      </c>
      <c r="L92" s="81">
        <v>22.049898215216142</v>
      </c>
      <c r="M92" s="81">
        <v>216.36323050029597</v>
      </c>
      <c r="N92" s="81">
        <v>171.18617225044625</v>
      </c>
      <c r="O92" s="81">
        <v>155.00656669106971</v>
      </c>
      <c r="P92" s="81">
        <v>104.95183476706308</v>
      </c>
      <c r="Q92" s="81">
        <v>8.223424863740906</v>
      </c>
      <c r="R92" s="81">
        <v>0</v>
      </c>
      <c r="S92" s="81">
        <v>15.967762571738177</v>
      </c>
      <c r="T92" s="82"/>
      <c r="U92" s="81">
        <v>31501367</v>
      </c>
      <c r="V92" s="81">
        <v>4390</v>
      </c>
      <c r="W92" s="81">
        <v>531</v>
      </c>
      <c r="X92" s="81">
        <v>38903</v>
      </c>
      <c r="Y92" s="81">
        <v>45201</v>
      </c>
      <c r="Z92" s="81">
        <v>80434</v>
      </c>
      <c r="AA92" s="81">
        <v>21209</v>
      </c>
      <c r="AB92" s="81">
        <v>117179</v>
      </c>
      <c r="AC92" s="81">
        <v>0</v>
      </c>
      <c r="AD92" s="81">
        <v>15.967762571738177</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308.98700000000002</v>
      </c>
      <c r="BJ92" s="81">
        <v>0</v>
      </c>
      <c r="BK92" s="81">
        <v>13.044</v>
      </c>
      <c r="BL92" s="81">
        <v>0</v>
      </c>
      <c r="BM92" s="82"/>
      <c r="BN92" s="81">
        <v>0</v>
      </c>
      <c r="BO92" s="81">
        <v>0</v>
      </c>
      <c r="BP92" s="81">
        <v>12</v>
      </c>
      <c r="BQ92" s="81">
        <v>0</v>
      </c>
      <c r="BR92" s="81">
        <v>3</v>
      </c>
      <c r="BS92" s="81">
        <v>0</v>
      </c>
      <c r="BT92"/>
      <c r="BU92" s="80">
        <v>280.17500000000001</v>
      </c>
      <c r="BV92" s="80">
        <v>0</v>
      </c>
      <c r="BW92" s="80">
        <v>32.055999999999997</v>
      </c>
      <c r="BX92" s="80">
        <v>0</v>
      </c>
      <c r="BY92" s="80">
        <v>6.1760000000000002</v>
      </c>
      <c r="BZ92" s="80">
        <v>0</v>
      </c>
      <c r="CA92" s="80">
        <v>0</v>
      </c>
      <c r="CB92" s="80">
        <v>3.6240000000000001</v>
      </c>
      <c r="CC92" s="80">
        <v>0</v>
      </c>
    </row>
    <row r="93" spans="1:81">
      <c r="A93" s="80" t="s">
        <v>1756</v>
      </c>
      <c r="B93" s="80">
        <v>179</v>
      </c>
      <c r="C93" s="80">
        <v>9</v>
      </c>
      <c r="D93" s="80">
        <v>11</v>
      </c>
      <c r="E93" s="80">
        <v>2012</v>
      </c>
      <c r="F93" s="80" t="s">
        <v>88</v>
      </c>
      <c r="G93" s="80" t="s">
        <v>1747</v>
      </c>
      <c r="H93" s="80" t="s">
        <v>1748</v>
      </c>
      <c r="I93" s="177"/>
      <c r="J93" s="81">
        <v>272.93760540668103</v>
      </c>
      <c r="K93" s="81">
        <v>11.994934497831233</v>
      </c>
      <c r="L93" s="81">
        <v>21.868896845748811</v>
      </c>
      <c r="M93" s="81">
        <v>205.30214148847736</v>
      </c>
      <c r="N93" s="81">
        <v>168.60114405404559</v>
      </c>
      <c r="O93" s="81">
        <v>156.10600072799974</v>
      </c>
      <c r="P93" s="81">
        <v>104.75768996937283</v>
      </c>
      <c r="Q93" s="81">
        <v>9.0551774121291526</v>
      </c>
      <c r="R93" s="81">
        <v>0</v>
      </c>
      <c r="S93" s="81">
        <v>17.455242423569587</v>
      </c>
      <c r="T93" s="82"/>
      <c r="U93" s="81">
        <v>36125101</v>
      </c>
      <c r="V93" s="81">
        <v>4390</v>
      </c>
      <c r="W93" s="81">
        <v>531</v>
      </c>
      <c r="X93" s="81">
        <v>38903</v>
      </c>
      <c r="Y93" s="81">
        <v>46356</v>
      </c>
      <c r="Z93" s="81">
        <v>81647</v>
      </c>
      <c r="AA93" s="81">
        <v>21050</v>
      </c>
      <c r="AB93" s="81">
        <v>118761</v>
      </c>
      <c r="AC93" s="81">
        <v>0</v>
      </c>
      <c r="AD93" s="81">
        <v>17.455242423569587</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299.01400000000001</v>
      </c>
      <c r="BJ93" s="81">
        <v>0</v>
      </c>
      <c r="BK93" s="81">
        <v>17.146000000000001</v>
      </c>
      <c r="BL93" s="81">
        <v>0</v>
      </c>
      <c r="BM93" s="82"/>
      <c r="BN93" s="81">
        <v>0</v>
      </c>
      <c r="BO93" s="81">
        <v>0</v>
      </c>
      <c r="BP93" s="81">
        <v>12</v>
      </c>
      <c r="BQ93" s="81">
        <v>0</v>
      </c>
      <c r="BR93" s="81">
        <v>3</v>
      </c>
      <c r="BS93" s="81">
        <v>0</v>
      </c>
      <c r="BT93"/>
      <c r="BU93" s="80">
        <v>279.02100000000002</v>
      </c>
      <c r="BV93" s="80">
        <v>0</v>
      </c>
      <c r="BW93" s="80">
        <v>31.047000000000001</v>
      </c>
      <c r="BX93" s="80">
        <v>0</v>
      </c>
      <c r="BY93" s="80">
        <v>6.0919999999999996</v>
      </c>
      <c r="BZ93" s="80">
        <v>0</v>
      </c>
      <c r="CA93" s="80">
        <v>0</v>
      </c>
      <c r="CB93" s="80">
        <v>0</v>
      </c>
      <c r="CC93" s="80">
        <v>0</v>
      </c>
    </row>
    <row r="94" spans="1:81">
      <c r="A94" s="80" t="s">
        <v>1757</v>
      </c>
      <c r="B94" s="80">
        <v>180</v>
      </c>
      <c r="C94" s="80">
        <v>10</v>
      </c>
      <c r="D94" s="80">
        <v>11</v>
      </c>
      <c r="E94" s="80">
        <v>2013</v>
      </c>
      <c r="F94" s="80" t="s">
        <v>89</v>
      </c>
      <c r="G94" s="80" t="s">
        <v>1747</v>
      </c>
      <c r="H94" s="80" t="s">
        <v>1748</v>
      </c>
      <c r="I94" s="177"/>
      <c r="J94" s="81">
        <v>241.99552719210945</v>
      </c>
      <c r="K94" s="81">
        <v>10.17527745206484</v>
      </c>
      <c r="L94" s="81">
        <v>20.758090320921106</v>
      </c>
      <c r="M94" s="81">
        <v>204.40593976788122</v>
      </c>
      <c r="N94" s="81">
        <v>194.37733064775924</v>
      </c>
      <c r="O94" s="81">
        <v>152.54729283002234</v>
      </c>
      <c r="P94" s="81">
        <v>104.41309185156953</v>
      </c>
      <c r="Q94" s="81">
        <v>9.1964936952714798</v>
      </c>
      <c r="R94" s="81">
        <v>0</v>
      </c>
      <c r="S94" s="81">
        <v>20.258670948983998</v>
      </c>
      <c r="T94" s="82"/>
      <c r="U94" s="81">
        <v>35689225</v>
      </c>
      <c r="V94" s="81">
        <v>4390</v>
      </c>
      <c r="W94" s="81">
        <v>531</v>
      </c>
      <c r="X94" s="81">
        <v>38903</v>
      </c>
      <c r="Y94" s="81">
        <v>46685</v>
      </c>
      <c r="Z94" s="81">
        <v>83348</v>
      </c>
      <c r="AA94" s="81">
        <v>20902</v>
      </c>
      <c r="AB94" s="81">
        <v>118885</v>
      </c>
      <c r="AC94" s="81">
        <v>0</v>
      </c>
      <c r="AD94" s="81">
        <v>20.258670948983998</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248.74600000000001</v>
      </c>
      <c r="BJ94" s="81">
        <v>0</v>
      </c>
      <c r="BK94" s="81">
        <v>14.068000000000001</v>
      </c>
      <c r="BL94" s="81">
        <v>0</v>
      </c>
      <c r="BM94" s="82"/>
      <c r="BN94" s="81">
        <v>0</v>
      </c>
      <c r="BO94" s="81">
        <v>0</v>
      </c>
      <c r="BP94" s="81">
        <v>11</v>
      </c>
      <c r="BQ94" s="81">
        <v>0</v>
      </c>
      <c r="BR94" s="81">
        <v>2</v>
      </c>
      <c r="BS94" s="81">
        <v>0</v>
      </c>
      <c r="BT94"/>
      <c r="BU94" s="80">
        <v>225.666</v>
      </c>
      <c r="BV94" s="80">
        <v>0</v>
      </c>
      <c r="BW94" s="80">
        <v>31.13</v>
      </c>
      <c r="BX94" s="80">
        <v>0</v>
      </c>
      <c r="BY94" s="80">
        <v>6.0179999999999998</v>
      </c>
      <c r="BZ94" s="80">
        <v>0</v>
      </c>
      <c r="CA94" s="80">
        <v>0</v>
      </c>
      <c r="CB94" s="80">
        <v>0</v>
      </c>
      <c r="CC94" s="80">
        <v>0</v>
      </c>
    </row>
    <row r="95" spans="1:81">
      <c r="A95" s="80" t="s">
        <v>1758</v>
      </c>
      <c r="B95" s="80">
        <v>181</v>
      </c>
      <c r="C95" s="80">
        <v>11</v>
      </c>
      <c r="D95" s="80">
        <v>11</v>
      </c>
      <c r="E95" s="80">
        <v>2014</v>
      </c>
      <c r="F95" s="80" t="s">
        <v>90</v>
      </c>
      <c r="G95" s="80" t="s">
        <v>1747</v>
      </c>
      <c r="H95" s="80" t="s">
        <v>1748</v>
      </c>
      <c r="I95" s="177"/>
      <c r="J95" s="81">
        <v>222.57946505777448</v>
      </c>
      <c r="K95" s="81">
        <v>9.2120479311895416</v>
      </c>
      <c r="L95" s="81">
        <v>19.409005395420518</v>
      </c>
      <c r="M95" s="81">
        <v>195.66698782111132</v>
      </c>
      <c r="N95" s="81">
        <v>178.25680307651271</v>
      </c>
      <c r="O95" s="81">
        <v>146.65440886711679</v>
      </c>
      <c r="P95" s="81">
        <v>105.2624552487523</v>
      </c>
      <c r="Q95" s="81">
        <v>8.7962333212271719</v>
      </c>
      <c r="R95" s="81">
        <v>0</v>
      </c>
      <c r="S95" s="81">
        <v>0.21558061110618174</v>
      </c>
      <c r="T95" s="82"/>
      <c r="U95" s="81">
        <v>35018999</v>
      </c>
      <c r="V95" s="81">
        <v>3629</v>
      </c>
      <c r="W95" s="81">
        <v>472</v>
      </c>
      <c r="X95" s="81">
        <v>38556</v>
      </c>
      <c r="Y95" s="81">
        <v>47026</v>
      </c>
      <c r="Z95" s="81">
        <v>84392</v>
      </c>
      <c r="AA95" s="81">
        <v>20963</v>
      </c>
      <c r="AB95" s="81">
        <v>118516</v>
      </c>
      <c r="AC95" s="81">
        <v>0</v>
      </c>
      <c r="AD95" s="81">
        <v>0.21558061110618174</v>
      </c>
      <c r="AE95" s="82"/>
      <c r="AF95" s="81">
        <v>280501632.88130277</v>
      </c>
      <c r="AG95" s="81">
        <v>7805885.7703204006</v>
      </c>
      <c r="AH95" s="81">
        <v>5023949.4333467344</v>
      </c>
      <c r="AI95" s="81">
        <v>255303234.67012</v>
      </c>
      <c r="AJ95" s="81">
        <v>239904758.40757528</v>
      </c>
      <c r="AK95" s="81">
        <v>0</v>
      </c>
      <c r="AL95" s="81">
        <v>0</v>
      </c>
      <c r="AM95" s="81">
        <v>16270475.789934907</v>
      </c>
      <c r="AN95" s="81">
        <v>0</v>
      </c>
      <c r="AO95" s="81">
        <v>0</v>
      </c>
      <c r="AP95" s="82"/>
      <c r="AQ95" s="81">
        <v>2687</v>
      </c>
      <c r="AR95" s="81">
        <v>574</v>
      </c>
      <c r="AS95" s="81">
        <v>0</v>
      </c>
      <c r="AT95" s="81">
        <v>6</v>
      </c>
      <c r="AU95" s="81">
        <v>0</v>
      </c>
      <c r="AV95" s="81">
        <v>2</v>
      </c>
      <c r="AW95" s="81" t="s">
        <v>564</v>
      </c>
      <c r="AX95" s="82"/>
      <c r="AY95" s="81">
        <v>11231</v>
      </c>
      <c r="AZ95" s="81">
        <v>51982.5</v>
      </c>
      <c r="BA95" s="81">
        <v>0</v>
      </c>
      <c r="BB95" s="81">
        <v>1355</v>
      </c>
      <c r="BC95" s="81">
        <v>0</v>
      </c>
      <c r="BD95" s="81">
        <v>1240.0999999999999</v>
      </c>
      <c r="BE95" s="81" t="s">
        <v>564</v>
      </c>
      <c r="BF95" s="82"/>
      <c r="BG95" s="81">
        <v>0</v>
      </c>
      <c r="BH95" s="81">
        <v>0</v>
      </c>
      <c r="BI95" s="81">
        <v>254.52</v>
      </c>
      <c r="BJ95" s="81">
        <v>0</v>
      </c>
      <c r="BK95" s="81">
        <v>29.666</v>
      </c>
      <c r="BL95" s="81">
        <v>0</v>
      </c>
      <c r="BM95" s="82"/>
      <c r="BN95" s="81">
        <v>0</v>
      </c>
      <c r="BO95" s="81">
        <v>0</v>
      </c>
      <c r="BP95" s="81">
        <v>11</v>
      </c>
      <c r="BQ95" s="81">
        <v>0</v>
      </c>
      <c r="BR95" s="81">
        <v>4</v>
      </c>
      <c r="BS95" s="81">
        <v>0</v>
      </c>
      <c r="BT95"/>
      <c r="BU95" s="80">
        <v>247.48</v>
      </c>
      <c r="BV95" s="80">
        <v>0</v>
      </c>
      <c r="BW95" s="80">
        <v>30.777000000000001</v>
      </c>
      <c r="BX95" s="80">
        <v>0</v>
      </c>
      <c r="BY95" s="80">
        <v>5.9290000000000003</v>
      </c>
      <c r="BZ95" s="80">
        <v>0</v>
      </c>
      <c r="CA95" s="80">
        <v>0</v>
      </c>
      <c r="CB95" s="80">
        <v>0</v>
      </c>
      <c r="CC95" s="80">
        <v>0</v>
      </c>
    </row>
    <row r="96" spans="1:81">
      <c r="A96" s="80" t="s">
        <v>1759</v>
      </c>
      <c r="B96" s="80">
        <v>182</v>
      </c>
      <c r="C96" s="80">
        <v>12</v>
      </c>
      <c r="D96" s="80">
        <v>11</v>
      </c>
      <c r="E96" s="80">
        <v>2015</v>
      </c>
      <c r="F96" s="80" t="s">
        <v>91</v>
      </c>
      <c r="G96" s="80" t="s">
        <v>1747</v>
      </c>
      <c r="H96" s="80" t="s">
        <v>1748</v>
      </c>
      <c r="I96" s="177"/>
      <c r="J96" s="81">
        <v>190.76581045661575</v>
      </c>
      <c r="K96" s="81">
        <v>9.1525712518050586</v>
      </c>
      <c r="L96" s="81">
        <v>18.100743361789739</v>
      </c>
      <c r="M96" s="81">
        <v>175.1474219401203</v>
      </c>
      <c r="N96" s="81">
        <v>162.19614194526665</v>
      </c>
      <c r="O96" s="81">
        <v>147.03462601588586</v>
      </c>
      <c r="P96" s="81">
        <v>105.71714941010696</v>
      </c>
      <c r="Q96" s="81">
        <v>8.5959629869845937</v>
      </c>
      <c r="R96" s="81">
        <v>0</v>
      </c>
      <c r="S96" s="81">
        <v>14.897622172289013</v>
      </c>
      <c r="T96" s="82"/>
      <c r="U96" s="81">
        <v>34276496</v>
      </c>
      <c r="V96" s="81">
        <v>3629</v>
      </c>
      <c r="W96" s="81">
        <v>472</v>
      </c>
      <c r="X96" s="81">
        <v>38556</v>
      </c>
      <c r="Y96" s="81">
        <v>47505</v>
      </c>
      <c r="Z96" s="81">
        <v>85426</v>
      </c>
      <c r="AA96" s="81">
        <v>21037</v>
      </c>
      <c r="AB96" s="81">
        <v>118308</v>
      </c>
      <c r="AC96" s="81">
        <v>0</v>
      </c>
      <c r="AD96" s="81">
        <v>14.897622172289013</v>
      </c>
      <c r="AE96" s="82"/>
      <c r="AF96" s="81">
        <v>235928565.9462564</v>
      </c>
      <c r="AG96" s="81">
        <v>6992810.9790502777</v>
      </c>
      <c r="AH96" s="81">
        <v>3846206.9733843948</v>
      </c>
      <c r="AI96" s="81">
        <v>242827736.24148154</v>
      </c>
      <c r="AJ96" s="81">
        <v>236194617.86845797</v>
      </c>
      <c r="AK96" s="81">
        <v>0</v>
      </c>
      <c r="AL96" s="81">
        <v>0</v>
      </c>
      <c r="AM96" s="81">
        <v>16213615.116605572</v>
      </c>
      <c r="AN96" s="81">
        <v>0</v>
      </c>
      <c r="AO96" s="81">
        <v>0</v>
      </c>
      <c r="AP96" s="82"/>
      <c r="AQ96" s="81">
        <v>2972</v>
      </c>
      <c r="AR96" s="81">
        <v>1099</v>
      </c>
      <c r="AS96" s="81">
        <v>0</v>
      </c>
      <c r="AT96" s="81">
        <v>6</v>
      </c>
      <c r="AU96" s="81">
        <v>0</v>
      </c>
      <c r="AV96" s="81">
        <v>2</v>
      </c>
      <c r="AW96" s="81" t="s">
        <v>564</v>
      </c>
      <c r="AX96" s="82"/>
      <c r="AY96" s="81">
        <v>12656.9</v>
      </c>
      <c r="AZ96" s="81">
        <v>114960.8</v>
      </c>
      <c r="BA96" s="81">
        <v>0</v>
      </c>
      <c r="BB96" s="81">
        <v>1355</v>
      </c>
      <c r="BC96" s="81">
        <v>0</v>
      </c>
      <c r="BD96" s="81">
        <v>1240.0999999999999</v>
      </c>
      <c r="BE96" s="81" t="s">
        <v>564</v>
      </c>
      <c r="BF96" s="82"/>
      <c r="BG96" s="81">
        <v>0</v>
      </c>
      <c r="BH96" s="81">
        <v>0</v>
      </c>
      <c r="BI96" s="81">
        <v>248.85499999999999</v>
      </c>
      <c r="BJ96" s="81">
        <v>0</v>
      </c>
      <c r="BK96" s="81">
        <v>34.858999999999995</v>
      </c>
      <c r="BL96" s="81">
        <v>0</v>
      </c>
      <c r="BM96" s="82"/>
      <c r="BN96" s="81">
        <v>0</v>
      </c>
      <c r="BO96" s="81">
        <v>0</v>
      </c>
      <c r="BP96" s="81">
        <v>11</v>
      </c>
      <c r="BQ96" s="81">
        <v>0</v>
      </c>
      <c r="BR96" s="81">
        <v>4</v>
      </c>
      <c r="BS96" s="81">
        <v>0</v>
      </c>
      <c r="BT96"/>
      <c r="BU96" s="80">
        <v>228.50800000000001</v>
      </c>
      <c r="BV96" s="80">
        <v>17.283999999999999</v>
      </c>
      <c r="BW96" s="80">
        <v>31.795999999999999</v>
      </c>
      <c r="BX96" s="80">
        <v>0</v>
      </c>
      <c r="BY96" s="80">
        <v>6.1260000000000003</v>
      </c>
      <c r="BZ96" s="80">
        <v>0</v>
      </c>
      <c r="CA96" s="80">
        <v>0</v>
      </c>
      <c r="CB96" s="80">
        <v>0</v>
      </c>
      <c r="CC96" s="80">
        <v>0</v>
      </c>
    </row>
    <row r="97" spans="1:81">
      <c r="A97" s="80" t="s">
        <v>1760</v>
      </c>
      <c r="B97" s="80">
        <v>183</v>
      </c>
      <c r="C97" s="80">
        <v>13</v>
      </c>
      <c r="D97" s="80">
        <v>11</v>
      </c>
      <c r="E97" s="80">
        <v>2016</v>
      </c>
      <c r="F97" s="80" t="s">
        <v>92</v>
      </c>
      <c r="G97" s="80" t="s">
        <v>1747</v>
      </c>
      <c r="H97" s="80" t="s">
        <v>1748</v>
      </c>
      <c r="I97" s="177"/>
      <c r="J97" s="81">
        <v>194.73223516873546</v>
      </c>
      <c r="K97" s="81">
        <v>10.053555152308686</v>
      </c>
      <c r="L97" s="81">
        <v>18.612389449419094</v>
      </c>
      <c r="M97" s="81">
        <v>161.28623726098047</v>
      </c>
      <c r="N97" s="81">
        <v>172.15437442515423</v>
      </c>
      <c r="O97" s="81">
        <v>146.29989913100471</v>
      </c>
      <c r="P97" s="81">
        <v>103.59281035610857</v>
      </c>
      <c r="Q97" s="81">
        <v>8.3410068009885858</v>
      </c>
      <c r="R97" s="81">
        <v>0</v>
      </c>
      <c r="S97" s="81">
        <v>19.936358768797209</v>
      </c>
      <c r="T97" s="82"/>
      <c r="U97" s="81">
        <v>36582246</v>
      </c>
      <c r="V97" s="81">
        <v>3629</v>
      </c>
      <c r="W97" s="81">
        <v>472</v>
      </c>
      <c r="X97" s="81">
        <v>38556</v>
      </c>
      <c r="Y97" s="81">
        <v>47980</v>
      </c>
      <c r="Z97" s="81">
        <v>86044</v>
      </c>
      <c r="AA97" s="81">
        <v>21321</v>
      </c>
      <c r="AB97" s="81">
        <v>118091</v>
      </c>
      <c r="AC97" s="81">
        <v>0</v>
      </c>
      <c r="AD97" s="81">
        <v>19.936358768797209</v>
      </c>
      <c r="AE97" s="82"/>
      <c r="AF97" s="81">
        <v>251841471.55046749</v>
      </c>
      <c r="AG97" s="81">
        <v>7688564.6086719381</v>
      </c>
      <c r="AH97" s="81">
        <v>3072111.4844805938</v>
      </c>
      <c r="AI97" s="81">
        <v>245698070.70994541</v>
      </c>
      <c r="AJ97" s="81">
        <v>250420676.98075151</v>
      </c>
      <c r="AK97" s="81">
        <v>0</v>
      </c>
      <c r="AL97" s="81">
        <v>0</v>
      </c>
      <c r="AM97" s="81">
        <v>16196449.460728079</v>
      </c>
      <c r="AN97" s="81">
        <v>0</v>
      </c>
      <c r="AO97" s="81">
        <v>0</v>
      </c>
      <c r="AP97" s="82"/>
      <c r="AQ97" s="81">
        <v>3202</v>
      </c>
      <c r="AR97" s="81">
        <v>1345</v>
      </c>
      <c r="AS97" s="81">
        <v>0</v>
      </c>
      <c r="AT97" s="81">
        <v>6</v>
      </c>
      <c r="AU97" s="81">
        <v>0</v>
      </c>
      <c r="AV97" s="81">
        <v>2</v>
      </c>
      <c r="AW97" s="81" t="s">
        <v>564</v>
      </c>
      <c r="AX97" s="82"/>
      <c r="AY97" s="81">
        <v>13917.1</v>
      </c>
      <c r="AZ97" s="81">
        <v>149040.4</v>
      </c>
      <c r="BA97" s="81">
        <v>0</v>
      </c>
      <c r="BB97" s="81">
        <v>1355</v>
      </c>
      <c r="BC97" s="81">
        <v>0</v>
      </c>
      <c r="BD97" s="81">
        <v>1240.0999999999999</v>
      </c>
      <c r="BE97" s="81" t="s">
        <v>564</v>
      </c>
      <c r="BF97" s="82"/>
      <c r="BG97" s="81">
        <v>0</v>
      </c>
      <c r="BH97" s="81">
        <v>0</v>
      </c>
      <c r="BI97" s="81">
        <v>194.85499999999999</v>
      </c>
      <c r="BJ97" s="81">
        <v>0</v>
      </c>
      <c r="BK97" s="81">
        <v>44.47</v>
      </c>
      <c r="BL97" s="81">
        <v>0</v>
      </c>
      <c r="BM97" s="82"/>
      <c r="BN97" s="81">
        <v>0</v>
      </c>
      <c r="BO97" s="81">
        <v>0</v>
      </c>
      <c r="BP97" s="81">
        <v>9</v>
      </c>
      <c r="BQ97" s="81">
        <v>0</v>
      </c>
      <c r="BR97" s="81">
        <v>5</v>
      </c>
      <c r="BS97" s="81">
        <v>0</v>
      </c>
      <c r="BT97"/>
      <c r="BU97" s="80">
        <v>184.494</v>
      </c>
      <c r="BV97" s="80">
        <v>16.952000000000002</v>
      </c>
      <c r="BW97" s="80">
        <v>31.76</v>
      </c>
      <c r="BX97" s="80">
        <v>0</v>
      </c>
      <c r="BY97" s="80">
        <v>6.1189999999999998</v>
      </c>
      <c r="BZ97" s="80">
        <v>0</v>
      </c>
      <c r="CA97" s="80">
        <v>0</v>
      </c>
      <c r="CB97" s="80">
        <v>0</v>
      </c>
      <c r="CC97" s="80">
        <v>0</v>
      </c>
    </row>
    <row r="98" spans="1:81">
      <c r="A98" s="80" t="s">
        <v>1761</v>
      </c>
      <c r="B98" s="80">
        <v>184</v>
      </c>
      <c r="C98" s="80">
        <v>14</v>
      </c>
      <c r="D98" s="80">
        <v>11</v>
      </c>
      <c r="E98" s="80">
        <v>2017</v>
      </c>
      <c r="F98" s="80" t="s">
        <v>71</v>
      </c>
      <c r="G98" s="80" t="s">
        <v>1747</v>
      </c>
      <c r="H98" s="80" t="s">
        <v>1748</v>
      </c>
      <c r="I98" s="177"/>
      <c r="J98" s="81">
        <v>192.55686926623378</v>
      </c>
      <c r="K98" s="81">
        <v>9.954405260485645</v>
      </c>
      <c r="L98" s="81">
        <v>21.386521336937925</v>
      </c>
      <c r="M98" s="81">
        <v>158.67235224788621</v>
      </c>
      <c r="N98" s="81">
        <v>171.10682764514462</v>
      </c>
      <c r="O98" s="81">
        <v>144.9997889171126</v>
      </c>
      <c r="P98" s="81">
        <v>102.22687917531586</v>
      </c>
      <c r="Q98" s="81">
        <v>8.052784281554251</v>
      </c>
      <c r="R98" s="81">
        <v>0</v>
      </c>
      <c r="S98" s="81">
        <v>15.868169334890592</v>
      </c>
      <c r="T98" s="82"/>
      <c r="U98" s="81">
        <v>35818981</v>
      </c>
      <c r="V98" s="81">
        <v>3629</v>
      </c>
      <c r="W98" s="81">
        <v>472</v>
      </c>
      <c r="X98" s="81">
        <v>38556</v>
      </c>
      <c r="Y98" s="81">
        <v>48514</v>
      </c>
      <c r="Z98" s="81">
        <v>86694</v>
      </c>
      <c r="AA98" s="81">
        <v>21174</v>
      </c>
      <c r="AB98" s="81">
        <v>117902</v>
      </c>
      <c r="AC98" s="81">
        <v>0</v>
      </c>
      <c r="AD98" s="81">
        <v>15.86816933489059</v>
      </c>
      <c r="AE98" s="82"/>
      <c r="AF98" s="81">
        <v>257876296.78948879</v>
      </c>
      <c r="AG98" s="81">
        <v>7826309.1404438121</v>
      </c>
      <c r="AH98" s="81">
        <v>4637161.4631028175</v>
      </c>
      <c r="AI98" s="81">
        <v>257085316.8010546</v>
      </c>
      <c r="AJ98" s="81">
        <v>238491461.50250521</v>
      </c>
      <c r="AK98" s="81">
        <v>0</v>
      </c>
      <c r="AL98" s="81">
        <v>0</v>
      </c>
      <c r="AM98" s="81">
        <v>16195830.14224744</v>
      </c>
      <c r="AN98" s="81">
        <v>0</v>
      </c>
      <c r="AO98" s="81">
        <v>0</v>
      </c>
      <c r="AP98" s="82"/>
      <c r="AQ98" s="81">
        <v>3392</v>
      </c>
      <c r="AR98" s="81">
        <v>1539</v>
      </c>
      <c r="AS98" s="81">
        <v>0</v>
      </c>
      <c r="AT98" s="81">
        <v>6</v>
      </c>
      <c r="AU98" s="81">
        <v>0</v>
      </c>
      <c r="AV98" s="81">
        <v>2</v>
      </c>
      <c r="AW98" s="81" t="s">
        <v>564</v>
      </c>
      <c r="AX98" s="82"/>
      <c r="AY98" s="81">
        <v>14960.8</v>
      </c>
      <c r="AZ98" s="81">
        <v>160990.2999999999</v>
      </c>
      <c r="BA98" s="81">
        <v>0</v>
      </c>
      <c r="BB98" s="81">
        <v>1355</v>
      </c>
      <c r="BC98" s="81">
        <v>0</v>
      </c>
      <c r="BD98" s="81">
        <v>1240.0999999999999</v>
      </c>
      <c r="BE98" s="81" t="s">
        <v>564</v>
      </c>
      <c r="BF98" s="82"/>
      <c r="BG98" s="81">
        <v>0</v>
      </c>
      <c r="BH98" s="81">
        <v>0</v>
      </c>
      <c r="BI98" s="81">
        <v>240.86600000000001</v>
      </c>
      <c r="BJ98" s="81">
        <v>0</v>
      </c>
      <c r="BK98" s="81">
        <v>47.265999999999998</v>
      </c>
      <c r="BL98" s="81">
        <v>0</v>
      </c>
      <c r="BM98" s="82"/>
      <c r="BN98" s="81">
        <v>0</v>
      </c>
      <c r="BO98" s="81">
        <v>0</v>
      </c>
      <c r="BP98" s="81">
        <v>10</v>
      </c>
      <c r="BQ98" s="81">
        <v>0</v>
      </c>
      <c r="BR98" s="81">
        <v>5</v>
      </c>
      <c r="BS98" s="81">
        <v>0</v>
      </c>
      <c r="BT98"/>
      <c r="BU98" s="80">
        <v>240.542</v>
      </c>
      <c r="BV98" s="80">
        <v>17.084</v>
      </c>
      <c r="BW98" s="80">
        <v>25.577999999999999</v>
      </c>
      <c r="BX98" s="80">
        <v>0</v>
      </c>
      <c r="BY98" s="80">
        <v>4.9279999999999999</v>
      </c>
      <c r="BZ98" s="80">
        <v>0</v>
      </c>
      <c r="CA98" s="80">
        <v>0</v>
      </c>
      <c r="CB98" s="80">
        <v>0</v>
      </c>
      <c r="CC98" s="80">
        <v>0</v>
      </c>
    </row>
    <row r="99" spans="1:81">
      <c r="A99" s="80" t="s">
        <v>1762</v>
      </c>
      <c r="B99" s="80">
        <v>185</v>
      </c>
      <c r="C99" s="80">
        <v>15</v>
      </c>
      <c r="D99" s="80">
        <v>11</v>
      </c>
      <c r="E99" s="80">
        <v>2018</v>
      </c>
      <c r="F99" s="80" t="s">
        <v>93</v>
      </c>
      <c r="G99" s="80" t="s">
        <v>1747</v>
      </c>
      <c r="H99" s="80" t="s">
        <v>1748</v>
      </c>
      <c r="I99" s="177"/>
      <c r="J99" s="81">
        <v>191.78619412603871</v>
      </c>
      <c r="K99" s="81">
        <v>8.97870644575951</v>
      </c>
      <c r="L99" s="81">
        <v>19.815884468001922</v>
      </c>
      <c r="M99" s="81">
        <v>156.53047534295598</v>
      </c>
      <c r="N99" s="81">
        <v>151.29494841689194</v>
      </c>
      <c r="O99" s="81">
        <v>142.94513771874588</v>
      </c>
      <c r="P99" s="81">
        <v>101.61079890989569</v>
      </c>
      <c r="Q99" s="81">
        <v>7.4567959108528203</v>
      </c>
      <c r="R99" s="81">
        <v>0</v>
      </c>
      <c r="S99" s="81">
        <v>18.473361021676578</v>
      </c>
      <c r="T99" s="82"/>
      <c r="U99" s="81">
        <v>35527260</v>
      </c>
      <c r="V99" s="81">
        <v>3629</v>
      </c>
      <c r="W99" s="81">
        <v>472</v>
      </c>
      <c r="X99" s="81">
        <v>38556</v>
      </c>
      <c r="Y99" s="81">
        <v>49039</v>
      </c>
      <c r="Z99" s="81">
        <v>87102</v>
      </c>
      <c r="AA99" s="81">
        <v>21258</v>
      </c>
      <c r="AB99" s="81">
        <v>117653</v>
      </c>
      <c r="AC99" s="81">
        <v>0</v>
      </c>
      <c r="AD99" s="81">
        <v>18.473361021676581</v>
      </c>
      <c r="AE99" s="82"/>
      <c r="AF99" s="81">
        <v>260635864.557015</v>
      </c>
      <c r="AG99" s="81">
        <v>6756609.2273563156</v>
      </c>
      <c r="AH99" s="81">
        <v>4390488.9641671693</v>
      </c>
      <c r="AI99" s="81">
        <v>248393976.85472441</v>
      </c>
      <c r="AJ99" s="81">
        <v>227441315.46511549</v>
      </c>
      <c r="AK99" s="81">
        <v>0</v>
      </c>
      <c r="AL99" s="81">
        <v>0</v>
      </c>
      <c r="AM99" s="81">
        <v>16195066.12855763</v>
      </c>
      <c r="AN99" s="81">
        <v>0</v>
      </c>
      <c r="AO99" s="81">
        <v>0</v>
      </c>
      <c r="AP99" s="82"/>
      <c r="AQ99" s="81">
        <v>3578</v>
      </c>
      <c r="AR99" s="81">
        <v>1678</v>
      </c>
      <c r="AS99" s="81">
        <v>0</v>
      </c>
      <c r="AT99" s="81">
        <v>6</v>
      </c>
      <c r="AU99" s="81">
        <v>0</v>
      </c>
      <c r="AV99" s="81">
        <v>2</v>
      </c>
      <c r="AW99" s="81" t="s">
        <v>564</v>
      </c>
      <c r="AX99" s="82"/>
      <c r="AY99" s="81">
        <v>16011.2</v>
      </c>
      <c r="AZ99" s="81">
        <v>165327.79999999999</v>
      </c>
      <c r="BA99" s="81">
        <v>0</v>
      </c>
      <c r="BB99" s="81">
        <v>1355</v>
      </c>
      <c r="BC99" s="81">
        <v>0</v>
      </c>
      <c r="BD99" s="81">
        <v>1240.0999999999999</v>
      </c>
      <c r="BE99" s="81" t="s">
        <v>564</v>
      </c>
      <c r="BF99" s="82"/>
      <c r="BG99" s="81">
        <v>0</v>
      </c>
      <c r="BH99" s="81">
        <v>0</v>
      </c>
      <c r="BI99" s="81">
        <v>236.505</v>
      </c>
      <c r="BJ99" s="81">
        <v>0</v>
      </c>
      <c r="BK99" s="81">
        <v>36.325000000000003</v>
      </c>
      <c r="BL99" s="81">
        <v>0</v>
      </c>
      <c r="BM99" s="82"/>
      <c r="BN99" s="81">
        <v>0</v>
      </c>
      <c r="BO99" s="81">
        <v>0</v>
      </c>
      <c r="BP99" s="81">
        <v>10</v>
      </c>
      <c r="BQ99" s="81">
        <v>0</v>
      </c>
      <c r="BR99" s="81">
        <v>4</v>
      </c>
      <c r="BS99" s="81">
        <v>0</v>
      </c>
      <c r="BT99"/>
      <c r="BU99" s="80">
        <v>219.90700000000001</v>
      </c>
      <c r="BV99" s="80">
        <v>17.052</v>
      </c>
      <c r="BW99" s="80">
        <v>30.077000000000002</v>
      </c>
      <c r="BX99" s="80">
        <v>0</v>
      </c>
      <c r="BY99" s="80">
        <v>5.7939999999999996</v>
      </c>
      <c r="BZ99" s="80">
        <v>0</v>
      </c>
      <c r="CA99" s="80">
        <v>0</v>
      </c>
      <c r="CB99" s="80">
        <v>0</v>
      </c>
      <c r="CC99" s="80">
        <v>0</v>
      </c>
    </row>
    <row r="100" spans="1:81">
      <c r="A100" s="80" t="s">
        <v>1763</v>
      </c>
      <c r="B100" s="80">
        <v>186</v>
      </c>
      <c r="C100" s="80">
        <v>16</v>
      </c>
      <c r="D100" s="80">
        <v>11</v>
      </c>
      <c r="E100" s="80">
        <v>2019</v>
      </c>
      <c r="F100" s="80" t="s">
        <v>73</v>
      </c>
      <c r="G100" s="80" t="s">
        <v>1747</v>
      </c>
      <c r="H100" s="80" t="s">
        <v>1748</v>
      </c>
      <c r="I100" s="177"/>
      <c r="J100" s="81">
        <v>177.92933219160074</v>
      </c>
      <c r="K100" s="81">
        <v>8.2929710463695745</v>
      </c>
      <c r="L100" s="81">
        <v>19.983768017649464</v>
      </c>
      <c r="M100" s="81">
        <v>151.77058559768125</v>
      </c>
      <c r="N100" s="81">
        <v>157.24295400258603</v>
      </c>
      <c r="O100" s="81">
        <v>140.39038361929198</v>
      </c>
      <c r="P100" s="81">
        <v>100.7877777252038</v>
      </c>
      <c r="Q100" s="81">
        <v>7.2481910465163457</v>
      </c>
      <c r="R100" s="81">
        <v>0</v>
      </c>
      <c r="S100" s="81">
        <v>21.948648662851571</v>
      </c>
      <c r="T100" s="82"/>
      <c r="U100" s="81">
        <v>34864678</v>
      </c>
      <c r="V100" s="81">
        <v>3629</v>
      </c>
      <c r="W100" s="81">
        <v>472</v>
      </c>
      <c r="X100" s="81">
        <v>38556</v>
      </c>
      <c r="Y100" s="81">
        <v>49774</v>
      </c>
      <c r="Z100" s="81">
        <v>87894</v>
      </c>
      <c r="AA100" s="81">
        <v>20928</v>
      </c>
      <c r="AB100" s="81">
        <v>117458</v>
      </c>
      <c r="AC100" s="81">
        <v>0</v>
      </c>
      <c r="AD100" s="81">
        <v>21.948648662851571</v>
      </c>
      <c r="AE100" s="82"/>
      <c r="AF100" s="81">
        <v>247371532.87982139</v>
      </c>
      <c r="AG100" s="81">
        <v>6521874.5351683721</v>
      </c>
      <c r="AH100" s="81">
        <v>4687567.1394893657</v>
      </c>
      <c r="AI100" s="81">
        <v>250864486.8711403</v>
      </c>
      <c r="AJ100" s="81">
        <v>227213371.1058836</v>
      </c>
      <c r="AK100" s="81">
        <v>0</v>
      </c>
      <c r="AL100" s="81">
        <v>0</v>
      </c>
      <c r="AM100" s="81">
        <v>15996895.376649411</v>
      </c>
      <c r="AN100" s="81">
        <v>0</v>
      </c>
      <c r="AO100" s="81">
        <v>0</v>
      </c>
      <c r="AP100" s="82"/>
      <c r="AQ100" s="81">
        <v>3789</v>
      </c>
      <c r="AR100" s="81">
        <v>1808</v>
      </c>
      <c r="AS100" s="81">
        <v>0</v>
      </c>
      <c r="AT100" s="81">
        <v>6</v>
      </c>
      <c r="AU100" s="81">
        <v>0</v>
      </c>
      <c r="AV100" s="81">
        <v>2</v>
      </c>
      <c r="AW100" s="81" t="s">
        <v>564</v>
      </c>
      <c r="AX100" s="82"/>
      <c r="AY100" s="81">
        <v>17199.899999999969</v>
      </c>
      <c r="AZ100" s="81">
        <v>170434.2</v>
      </c>
      <c r="BA100" s="81">
        <v>0</v>
      </c>
      <c r="BB100" s="81">
        <v>1355</v>
      </c>
      <c r="BC100" s="81">
        <v>0</v>
      </c>
      <c r="BD100" s="81">
        <v>1240.0999999999999</v>
      </c>
      <c r="BE100" s="81" t="s">
        <v>564</v>
      </c>
      <c r="BF100" s="82"/>
      <c r="BG100" s="81">
        <v>0</v>
      </c>
      <c r="BH100" s="81">
        <v>0</v>
      </c>
      <c r="BI100" s="81">
        <v>200.672</v>
      </c>
      <c r="BJ100" s="81">
        <v>0</v>
      </c>
      <c r="BK100" s="81">
        <v>41.162999999999997</v>
      </c>
      <c r="BL100" s="81">
        <v>0</v>
      </c>
      <c r="BM100" s="82"/>
      <c r="BN100" s="81">
        <v>0</v>
      </c>
      <c r="BO100" s="81">
        <v>0</v>
      </c>
      <c r="BP100" s="81">
        <v>10</v>
      </c>
      <c r="BQ100" s="81">
        <v>0</v>
      </c>
      <c r="BR100" s="81">
        <v>5</v>
      </c>
      <c r="BS100" s="81">
        <v>0</v>
      </c>
      <c r="BT100"/>
      <c r="BU100" s="80">
        <v>219.929</v>
      </c>
      <c r="BV100" s="80">
        <v>16.850999999999999</v>
      </c>
      <c r="BW100" s="80">
        <v>5.0549999999999997</v>
      </c>
      <c r="BX100" s="80">
        <v>0</v>
      </c>
      <c r="BY100" s="80">
        <v>0</v>
      </c>
      <c r="BZ100" s="80">
        <v>0</v>
      </c>
      <c r="CA100" s="80">
        <v>0</v>
      </c>
      <c r="CB100" s="80">
        <v>0</v>
      </c>
      <c r="CC100" s="80">
        <v>0</v>
      </c>
    </row>
    <row r="101" spans="1:81">
      <c r="A101" s="80" t="s">
        <v>1764</v>
      </c>
      <c r="B101" s="80">
        <v>187</v>
      </c>
      <c r="C101" s="80">
        <v>17</v>
      </c>
      <c r="D101" s="80">
        <v>11</v>
      </c>
      <c r="E101" s="80">
        <v>2020</v>
      </c>
      <c r="F101" s="80" t="s">
        <v>218</v>
      </c>
      <c r="G101" s="80" t="s">
        <v>1747</v>
      </c>
      <c r="H101" s="80" t="s">
        <v>1748</v>
      </c>
      <c r="I101" s="177"/>
      <c r="J101" s="81">
        <v>162.83084481066999</v>
      </c>
      <c r="K101" s="81">
        <v>9.268300626885031</v>
      </c>
      <c r="L101" s="81">
        <v>23.658492602576068</v>
      </c>
      <c r="M101" s="81">
        <v>142.77161071376403</v>
      </c>
      <c r="N101" s="81">
        <v>150.34281823584155</v>
      </c>
      <c r="O101" s="81">
        <v>123.83450466146785</v>
      </c>
      <c r="P101" s="81">
        <v>94.476138584967728</v>
      </c>
      <c r="Q101" s="81">
        <v>6.9071227465676364</v>
      </c>
      <c r="R101" s="81">
        <v>0</v>
      </c>
      <c r="S101" s="81">
        <v>19.094073322620901</v>
      </c>
      <c r="T101" s="82"/>
      <c r="U101" s="81">
        <v>29600024</v>
      </c>
      <c r="V101" s="81">
        <v>3469</v>
      </c>
      <c r="W101" s="81">
        <v>676</v>
      </c>
      <c r="X101" s="81">
        <v>37952</v>
      </c>
      <c r="Y101" s="81">
        <v>50507</v>
      </c>
      <c r="Z101" s="81">
        <v>88489</v>
      </c>
      <c r="AA101" s="81">
        <v>21314</v>
      </c>
      <c r="AB101" s="81">
        <v>117143</v>
      </c>
      <c r="AC101" s="81">
        <v>0</v>
      </c>
      <c r="AD101" s="81">
        <v>19.094073322620901</v>
      </c>
      <c r="AE101" s="82"/>
      <c r="AF101" s="81">
        <v>230277165.59873861</v>
      </c>
      <c r="AG101" s="81">
        <v>7046434.9282753058</v>
      </c>
      <c r="AH101" s="81">
        <v>5826448.9593481021</v>
      </c>
      <c r="AI101" s="81">
        <v>233317779.97246259</v>
      </c>
      <c r="AJ101" s="81">
        <v>204901047.33672369</v>
      </c>
      <c r="AK101" s="81"/>
      <c r="AL101" s="81"/>
      <c r="AM101" s="81">
        <v>15288462.985875152</v>
      </c>
      <c r="AN101" s="81"/>
      <c r="AO101" s="81"/>
      <c r="AP101" s="82"/>
      <c r="AQ101" s="81">
        <v>3989</v>
      </c>
      <c r="AR101" s="81">
        <v>1886</v>
      </c>
      <c r="AS101" s="81">
        <v>0</v>
      </c>
      <c r="AT101" s="81">
        <v>6</v>
      </c>
      <c r="AU101" s="81">
        <v>0</v>
      </c>
      <c r="AV101" s="81">
        <v>2</v>
      </c>
      <c r="AW101" s="81">
        <v>0</v>
      </c>
      <c r="AX101" s="82"/>
      <c r="AY101" s="81">
        <v>18381.999999999931</v>
      </c>
      <c r="AZ101" s="81">
        <v>189675.49999999991</v>
      </c>
      <c r="BA101" s="81">
        <v>0</v>
      </c>
      <c r="BB101" s="81">
        <v>1355</v>
      </c>
      <c r="BC101" s="81">
        <v>0</v>
      </c>
      <c r="BD101" s="81">
        <v>1240.0999999999999</v>
      </c>
      <c r="BE101" s="81">
        <v>0</v>
      </c>
      <c r="BF101" s="82"/>
      <c r="BG101" s="81">
        <v>0</v>
      </c>
      <c r="BH101" s="81">
        <v>0</v>
      </c>
      <c r="BI101" s="81">
        <v>182.11199999999999</v>
      </c>
      <c r="BJ101" s="81">
        <v>0</v>
      </c>
      <c r="BK101" s="81">
        <v>39.168000000000006</v>
      </c>
      <c r="BL101" s="81">
        <v>0</v>
      </c>
      <c r="BM101" s="82"/>
      <c r="BN101" s="81">
        <v>0</v>
      </c>
      <c r="BO101" s="81">
        <v>0</v>
      </c>
      <c r="BP101" s="81">
        <v>10</v>
      </c>
      <c r="BQ101" s="81">
        <v>0</v>
      </c>
      <c r="BR101" s="81">
        <v>5</v>
      </c>
      <c r="BS101" s="81">
        <v>0</v>
      </c>
      <c r="BT101"/>
      <c r="BU101" s="80">
        <v>204.11500000000001</v>
      </c>
      <c r="BV101" s="80">
        <v>17.164999999999999</v>
      </c>
      <c r="BW101" s="80">
        <v>0</v>
      </c>
      <c r="BX101" s="80">
        <v>0</v>
      </c>
      <c r="BY101" s="80">
        <v>0</v>
      </c>
      <c r="BZ101" s="80">
        <v>0</v>
      </c>
      <c r="CA101" s="80">
        <v>0</v>
      </c>
      <c r="CB101" s="80">
        <v>0</v>
      </c>
      <c r="CC101" s="80">
        <v>0</v>
      </c>
    </row>
    <row r="102" spans="1:81">
      <c r="A102" s="80" t="s">
        <v>1765</v>
      </c>
      <c r="B102" s="80">
        <v>187</v>
      </c>
      <c r="C102" s="80">
        <v>18</v>
      </c>
      <c r="D102" s="80">
        <v>11</v>
      </c>
      <c r="E102" s="80">
        <v>2021</v>
      </c>
      <c r="F102" s="80" t="s">
        <v>75</v>
      </c>
      <c r="G102" s="174" t="s">
        <v>1747</v>
      </c>
      <c r="H102" s="80" t="s">
        <v>1748</v>
      </c>
      <c r="I102" s="177"/>
      <c r="J102" s="81">
        <v>190.89118911999057</v>
      </c>
      <c r="K102" s="81">
        <v>10.617994679706948</v>
      </c>
      <c r="L102" s="81">
        <v>19.841611619931001</v>
      </c>
      <c r="M102" s="81">
        <v>158.30385193258019</v>
      </c>
      <c r="N102" s="81">
        <v>141.12329414510657</v>
      </c>
      <c r="O102" s="81">
        <v>120.94124592754206</v>
      </c>
      <c r="P102" s="81">
        <v>97.396515085635031</v>
      </c>
      <c r="Q102" s="81">
        <v>6.9817792532818572</v>
      </c>
      <c r="R102" s="81">
        <v>0</v>
      </c>
      <c r="S102" s="81">
        <v>19.626710334432911</v>
      </c>
      <c r="T102" s="82"/>
      <c r="U102" s="81">
        <v>35560608</v>
      </c>
      <c r="V102" s="81">
        <v>3469</v>
      </c>
      <c r="W102" s="81">
        <v>676</v>
      </c>
      <c r="X102" s="81">
        <v>37952</v>
      </c>
      <c r="Y102" s="81">
        <v>51101</v>
      </c>
      <c r="Z102" s="81">
        <v>88987</v>
      </c>
      <c r="AA102" s="81">
        <v>21428</v>
      </c>
      <c r="AB102" s="81">
        <v>117005</v>
      </c>
      <c r="AC102" s="81">
        <v>0</v>
      </c>
      <c r="AD102" s="81">
        <v>19.626710334432911</v>
      </c>
      <c r="AE102" s="82"/>
      <c r="AF102" s="81">
        <v>266471970.4189235</v>
      </c>
      <c r="AG102" s="81">
        <v>9189031.6255006343</v>
      </c>
      <c r="AH102" s="81">
        <v>4687119.5071193147</v>
      </c>
      <c r="AI102" s="81">
        <v>259596298.2344496</v>
      </c>
      <c r="AJ102" s="81">
        <v>208570690.44292253</v>
      </c>
      <c r="AK102" s="81">
        <v>0</v>
      </c>
      <c r="AL102" s="81">
        <v>0</v>
      </c>
      <c r="AM102" s="81">
        <v>15358531.192951981</v>
      </c>
      <c r="AN102" s="81">
        <v>0</v>
      </c>
      <c r="AO102" s="81">
        <v>0</v>
      </c>
      <c r="AP102" s="82"/>
      <c r="AQ102" s="81">
        <v>4240</v>
      </c>
      <c r="AR102" s="81">
        <v>1933</v>
      </c>
      <c r="AS102" s="81">
        <v>0</v>
      </c>
      <c r="AT102" s="81">
        <v>6</v>
      </c>
      <c r="AU102" s="81">
        <v>0</v>
      </c>
      <c r="AV102" s="81">
        <v>2</v>
      </c>
      <c r="AW102" s="81"/>
      <c r="AX102" s="82"/>
      <c r="AY102" s="81">
        <v>19931.799999999919</v>
      </c>
      <c r="AZ102" s="81">
        <v>191755.39999999991</v>
      </c>
      <c r="BA102" s="81">
        <v>0</v>
      </c>
      <c r="BB102" s="81">
        <v>1355</v>
      </c>
      <c r="BC102" s="81">
        <v>0</v>
      </c>
      <c r="BD102" s="81">
        <v>1240.0999999999999</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1766</v>
      </c>
      <c r="B103" s="80">
        <v>187</v>
      </c>
      <c r="C103" s="80">
        <v>19</v>
      </c>
      <c r="D103" s="80">
        <v>11</v>
      </c>
      <c r="E103" s="80">
        <v>2022</v>
      </c>
      <c r="F103" s="80" t="s">
        <v>568</v>
      </c>
      <c r="G103" s="174" t="s">
        <v>1747</v>
      </c>
      <c r="H103" s="80" t="s">
        <v>1748</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4535</v>
      </c>
      <c r="AR103" s="81">
        <v>1984</v>
      </c>
      <c r="AS103" s="81">
        <v>0</v>
      </c>
      <c r="AT103" s="81">
        <v>7</v>
      </c>
      <c r="AU103" s="81">
        <v>0</v>
      </c>
      <c r="AV103" s="81">
        <v>2</v>
      </c>
      <c r="AW103" s="81"/>
      <c r="AX103" s="82"/>
      <c r="AY103" s="81">
        <v>21777.899999999896</v>
      </c>
      <c r="AZ103" s="81">
        <v>325642.60000000027</v>
      </c>
      <c r="BA103" s="81">
        <v>0</v>
      </c>
      <c r="BB103" s="81">
        <v>1398</v>
      </c>
      <c r="BC103" s="81">
        <v>0</v>
      </c>
      <c r="BD103" s="81">
        <v>1240.0999999999999</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1767</v>
      </c>
      <c r="B104" s="80">
        <v>205</v>
      </c>
      <c r="C104" s="80">
        <v>1</v>
      </c>
      <c r="D104" s="80">
        <v>13</v>
      </c>
      <c r="E104" s="80">
        <v>1990</v>
      </c>
      <c r="F104" s="80" t="s">
        <v>562</v>
      </c>
      <c r="G104" s="80" t="s">
        <v>1768</v>
      </c>
      <c r="H104" s="80" t="s">
        <v>1769</v>
      </c>
      <c r="I104" s="177"/>
      <c r="J104" s="81">
        <v>843.04079951931124</v>
      </c>
      <c r="K104" s="81">
        <v>6.9267382783968765</v>
      </c>
      <c r="L104" s="81">
        <v>28.668801269973834</v>
      </c>
      <c r="M104" s="81">
        <v>77.899114106654665</v>
      </c>
      <c r="N104" s="81">
        <v>105.24744909470509</v>
      </c>
      <c r="O104" s="81">
        <v>70.476965379419099</v>
      </c>
      <c r="P104" s="81">
        <v>65.491241673846176</v>
      </c>
      <c r="Q104" s="81">
        <v>6.2593141405496482</v>
      </c>
      <c r="R104" s="81">
        <v>65.897098106289889</v>
      </c>
      <c r="S104" s="81">
        <v>5.9601813128915335</v>
      </c>
      <c r="T104" s="82"/>
      <c r="U104" s="81">
        <v>20050007</v>
      </c>
      <c r="V104" s="81">
        <v>2131</v>
      </c>
      <c r="W104" s="81">
        <v>312</v>
      </c>
      <c r="X104" s="81">
        <v>24347</v>
      </c>
      <c r="Y104" s="81">
        <v>32453</v>
      </c>
      <c r="Z104" s="81">
        <v>28988</v>
      </c>
      <c r="AA104" s="81">
        <v>15902</v>
      </c>
      <c r="AB104" s="81">
        <v>101630</v>
      </c>
      <c r="AC104" s="81">
        <v>11413496</v>
      </c>
      <c r="AD104" s="81">
        <v>5.9601813128915335</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1770</v>
      </c>
      <c r="B105" s="80">
        <v>206</v>
      </c>
      <c r="C105" s="80">
        <v>2</v>
      </c>
      <c r="D105" s="80">
        <v>13</v>
      </c>
      <c r="E105" s="80">
        <v>2005</v>
      </c>
      <c r="F105" s="80" t="s">
        <v>565</v>
      </c>
      <c r="G105" s="80" t="s">
        <v>1768</v>
      </c>
      <c r="H105" s="80" t="s">
        <v>1769</v>
      </c>
      <c r="I105" s="177"/>
      <c r="J105" s="81">
        <v>668.31935174988291</v>
      </c>
      <c r="K105" s="81">
        <v>7.7299435603236679</v>
      </c>
      <c r="L105" s="81">
        <v>45.630643051715552</v>
      </c>
      <c r="M105" s="81">
        <v>186.63562611917391</v>
      </c>
      <c r="N105" s="81">
        <v>190.4220539237148</v>
      </c>
      <c r="O105" s="81">
        <v>119.18286915320289</v>
      </c>
      <c r="P105" s="81">
        <v>70.602435652800452</v>
      </c>
      <c r="Q105" s="81">
        <v>6.9504149565654938</v>
      </c>
      <c r="R105" s="81">
        <v>56.577509117476282</v>
      </c>
      <c r="S105" s="81">
        <v>4.631889492</v>
      </c>
      <c r="T105" s="82"/>
      <c r="U105" s="81">
        <v>15528521</v>
      </c>
      <c r="V105" s="81">
        <v>2592</v>
      </c>
      <c r="W105" s="81">
        <v>422</v>
      </c>
      <c r="X105" s="81">
        <v>26065</v>
      </c>
      <c r="Y105" s="81">
        <v>45848</v>
      </c>
      <c r="Z105" s="81">
        <v>56727</v>
      </c>
      <c r="AA105" s="81">
        <v>14040</v>
      </c>
      <c r="AB105" s="81">
        <v>117974</v>
      </c>
      <c r="AC105" s="81">
        <v>10004561</v>
      </c>
      <c r="AD105" s="81">
        <v>4.631889492</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1771</v>
      </c>
      <c r="B106" s="80">
        <v>207</v>
      </c>
      <c r="C106" s="80">
        <v>3</v>
      </c>
      <c r="D106" s="80">
        <v>13</v>
      </c>
      <c r="E106" s="80">
        <v>2006</v>
      </c>
      <c r="F106" s="80" t="s">
        <v>566</v>
      </c>
      <c r="G106" s="80" t="s">
        <v>1768</v>
      </c>
      <c r="H106" s="80" t="s">
        <v>1769</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1772</v>
      </c>
      <c r="B107" s="80">
        <v>208</v>
      </c>
      <c r="C107" s="80">
        <v>4</v>
      </c>
      <c r="D107" s="80">
        <v>13</v>
      </c>
      <c r="E107" s="80">
        <v>2007</v>
      </c>
      <c r="F107" s="80" t="s">
        <v>567</v>
      </c>
      <c r="G107" s="80" t="s">
        <v>1768</v>
      </c>
      <c r="H107" s="80" t="s">
        <v>1769</v>
      </c>
      <c r="I107" s="177"/>
      <c r="J107" s="81">
        <v>606.14132364299974</v>
      </c>
      <c r="K107" s="81">
        <v>7.4231684352468408</v>
      </c>
      <c r="L107" s="81">
        <v>20.384331122775542</v>
      </c>
      <c r="M107" s="81">
        <v>197.01978779831552</v>
      </c>
      <c r="N107" s="81">
        <v>185.05236784180943</v>
      </c>
      <c r="O107" s="81">
        <v>116.18838555280429</v>
      </c>
      <c r="P107" s="81">
        <v>70.878239576182452</v>
      </c>
      <c r="Q107" s="81">
        <v>7.3133838466310817</v>
      </c>
      <c r="R107" s="81">
        <v>56.854505176279851</v>
      </c>
      <c r="S107" s="81">
        <v>5.4933769339200005</v>
      </c>
      <c r="T107" s="82"/>
      <c r="U107" s="81">
        <v>17114946</v>
      </c>
      <c r="V107" s="81">
        <v>2506</v>
      </c>
      <c r="W107" s="81">
        <v>354</v>
      </c>
      <c r="X107" s="81">
        <v>31558</v>
      </c>
      <c r="Y107" s="81">
        <v>46906</v>
      </c>
      <c r="Z107" s="81">
        <v>57489</v>
      </c>
      <c r="AA107" s="81">
        <v>13880</v>
      </c>
      <c r="AB107" s="81">
        <v>117570</v>
      </c>
      <c r="AC107" s="81">
        <v>10342004</v>
      </c>
      <c r="AD107" s="81">
        <v>5.4933769339200005</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1773</v>
      </c>
      <c r="B108" s="80">
        <v>209</v>
      </c>
      <c r="C108" s="80">
        <v>5</v>
      </c>
      <c r="D108" s="80">
        <v>13</v>
      </c>
      <c r="E108" s="80">
        <v>2008</v>
      </c>
      <c r="F108" s="80" t="s">
        <v>84</v>
      </c>
      <c r="G108" s="80" t="s">
        <v>1768</v>
      </c>
      <c r="H108" s="80" t="s">
        <v>1769</v>
      </c>
      <c r="I108" s="177"/>
      <c r="J108" s="81">
        <v>544.14135681779101</v>
      </c>
      <c r="K108" s="81">
        <v>5.5911595784184369</v>
      </c>
      <c r="L108" s="81">
        <v>18.045509309813013</v>
      </c>
      <c r="M108" s="81">
        <v>198.83360880092525</v>
      </c>
      <c r="N108" s="81">
        <v>200.26738204600466</v>
      </c>
      <c r="O108" s="81">
        <v>112.7231178354165</v>
      </c>
      <c r="P108" s="81">
        <v>68.701083112500527</v>
      </c>
      <c r="Q108" s="81">
        <v>7.2010882154068314</v>
      </c>
      <c r="R108" s="81">
        <v>54.438539030718275</v>
      </c>
      <c r="S108" s="81">
        <v>4.5251621638100001</v>
      </c>
      <c r="T108" s="82"/>
      <c r="U108" s="81">
        <v>17459031</v>
      </c>
      <c r="V108" s="81">
        <v>2506</v>
      </c>
      <c r="W108" s="81">
        <v>354</v>
      </c>
      <c r="X108" s="81">
        <v>31558</v>
      </c>
      <c r="Y108" s="81">
        <v>46889</v>
      </c>
      <c r="Z108" s="81">
        <v>57732</v>
      </c>
      <c r="AA108" s="81">
        <v>13469</v>
      </c>
      <c r="AB108" s="81">
        <v>117667</v>
      </c>
      <c r="AC108" s="81">
        <v>10282691</v>
      </c>
      <c r="AD108" s="81">
        <v>4.5251621638100001</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1774</v>
      </c>
      <c r="B109" s="80">
        <v>210</v>
      </c>
      <c r="C109" s="80">
        <v>6</v>
      </c>
      <c r="D109" s="80">
        <v>13</v>
      </c>
      <c r="E109" s="80">
        <v>2009</v>
      </c>
      <c r="F109" s="80" t="s">
        <v>85</v>
      </c>
      <c r="G109" s="80" t="s">
        <v>1768</v>
      </c>
      <c r="H109" s="80" t="s">
        <v>1769</v>
      </c>
      <c r="I109" s="177"/>
      <c r="J109" s="81">
        <v>560.72232678812668</v>
      </c>
      <c r="K109" s="81">
        <v>7.2610725545430359</v>
      </c>
      <c r="L109" s="81">
        <v>12.150690325129416</v>
      </c>
      <c r="M109" s="81">
        <v>185.59754533095963</v>
      </c>
      <c r="N109" s="81">
        <v>186.64916640130619</v>
      </c>
      <c r="O109" s="81">
        <v>115.07258052853851</v>
      </c>
      <c r="P109" s="81">
        <v>65.215964985602398</v>
      </c>
      <c r="Q109" s="81">
        <v>6.8594848860455127</v>
      </c>
      <c r="R109" s="81">
        <v>54.845171849113015</v>
      </c>
      <c r="S109" s="81">
        <v>5.9806704049799988</v>
      </c>
      <c r="T109" s="82"/>
      <c r="U109" s="81">
        <v>14884265</v>
      </c>
      <c r="V109" s="81">
        <v>2649</v>
      </c>
      <c r="W109" s="81">
        <v>325</v>
      </c>
      <c r="X109" s="81">
        <v>33869</v>
      </c>
      <c r="Y109" s="81">
        <v>47826</v>
      </c>
      <c r="Z109" s="81">
        <v>58172</v>
      </c>
      <c r="AA109" s="81">
        <v>13126</v>
      </c>
      <c r="AB109" s="81">
        <v>117662</v>
      </c>
      <c r="AC109" s="81">
        <v>10106521</v>
      </c>
      <c r="AD109" s="81">
        <v>5.9806704049799988</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40.619</v>
      </c>
      <c r="BJ109" s="81">
        <v>19.100000000000001</v>
      </c>
      <c r="BK109" s="81">
        <v>23.25</v>
      </c>
      <c r="BL109" s="81">
        <v>0</v>
      </c>
      <c r="BM109" s="82"/>
      <c r="BN109" s="81">
        <v>0</v>
      </c>
      <c r="BO109" s="81">
        <v>0</v>
      </c>
      <c r="BP109" s="81">
        <v>5</v>
      </c>
      <c r="BQ109" s="81">
        <v>1</v>
      </c>
      <c r="BR109" s="81">
        <v>4</v>
      </c>
      <c r="BS109" s="81">
        <v>0</v>
      </c>
      <c r="BT109"/>
      <c r="BU109" s="80"/>
      <c r="BV109" s="80"/>
      <c r="BW109" s="80"/>
      <c r="BX109" s="80"/>
      <c r="BY109" s="80"/>
      <c r="BZ109" s="80"/>
      <c r="CA109" s="80"/>
      <c r="CB109" s="80"/>
      <c r="CC109" s="80"/>
    </row>
    <row r="110" spans="1:81">
      <c r="A110" s="80" t="s">
        <v>1775</v>
      </c>
      <c r="B110" s="80">
        <v>211</v>
      </c>
      <c r="C110" s="80">
        <v>7</v>
      </c>
      <c r="D110" s="80">
        <v>13</v>
      </c>
      <c r="E110" s="80">
        <v>2010</v>
      </c>
      <c r="F110" s="80" t="s">
        <v>86</v>
      </c>
      <c r="G110" s="80" t="s">
        <v>1768</v>
      </c>
      <c r="H110" s="80" t="s">
        <v>1769</v>
      </c>
      <c r="I110" s="177"/>
      <c r="J110" s="81">
        <v>562.61205460722078</v>
      </c>
      <c r="K110" s="81">
        <v>6.3193417488516328</v>
      </c>
      <c r="L110" s="81">
        <v>11.995445413697219</v>
      </c>
      <c r="M110" s="81">
        <v>211.85668960553994</v>
      </c>
      <c r="N110" s="81">
        <v>238.58388566407936</v>
      </c>
      <c r="O110" s="81">
        <v>115.22751355493793</v>
      </c>
      <c r="P110" s="81">
        <v>66.24430410107459</v>
      </c>
      <c r="Q110" s="81">
        <v>7.1553596619822137</v>
      </c>
      <c r="R110" s="81">
        <v>58.71566858266975</v>
      </c>
      <c r="S110" s="81">
        <v>3.7910548362899998</v>
      </c>
      <c r="T110" s="82"/>
      <c r="U110" s="81">
        <v>15034521</v>
      </c>
      <c r="V110" s="81">
        <v>2649</v>
      </c>
      <c r="W110" s="81">
        <v>325</v>
      </c>
      <c r="X110" s="81">
        <v>33869</v>
      </c>
      <c r="Y110" s="81">
        <v>48189</v>
      </c>
      <c r="Z110" s="81">
        <v>58521</v>
      </c>
      <c r="AA110" s="81">
        <v>13000</v>
      </c>
      <c r="AB110" s="81">
        <v>117607</v>
      </c>
      <c r="AC110" s="81">
        <v>10253433</v>
      </c>
      <c r="AD110" s="81">
        <v>3.7910548362899998</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39.305</v>
      </c>
      <c r="BJ110" s="81">
        <v>19.3</v>
      </c>
      <c r="BK110" s="81">
        <v>22.493000000000002</v>
      </c>
      <c r="BL110" s="81">
        <v>0</v>
      </c>
      <c r="BM110" s="82"/>
      <c r="BN110" s="81">
        <v>0</v>
      </c>
      <c r="BO110" s="81">
        <v>0</v>
      </c>
      <c r="BP110" s="81">
        <v>5</v>
      </c>
      <c r="BQ110" s="81">
        <v>1</v>
      </c>
      <c r="BR110" s="81">
        <v>4</v>
      </c>
      <c r="BS110" s="81">
        <v>0</v>
      </c>
      <c r="BT110"/>
      <c r="BU110" s="80">
        <v>81.097999999999999</v>
      </c>
      <c r="BV110" s="80">
        <v>0</v>
      </c>
      <c r="BW110" s="80">
        <v>0</v>
      </c>
      <c r="BX110" s="80">
        <v>0</v>
      </c>
      <c r="BY110" s="80">
        <v>0</v>
      </c>
      <c r="BZ110" s="80">
        <v>0</v>
      </c>
      <c r="CA110" s="80">
        <v>0</v>
      </c>
      <c r="CB110" s="80">
        <v>0</v>
      </c>
      <c r="CC110" s="80">
        <v>0</v>
      </c>
    </row>
    <row r="111" spans="1:81">
      <c r="A111" s="80" t="s">
        <v>1776</v>
      </c>
      <c r="B111" s="80">
        <v>212</v>
      </c>
      <c r="C111" s="80">
        <v>8</v>
      </c>
      <c r="D111" s="80">
        <v>13</v>
      </c>
      <c r="E111" s="80">
        <v>2011</v>
      </c>
      <c r="F111" s="80" t="s">
        <v>87</v>
      </c>
      <c r="G111" s="80" t="s">
        <v>1768</v>
      </c>
      <c r="H111" s="80" t="s">
        <v>1769</v>
      </c>
      <c r="I111" s="177"/>
      <c r="J111" s="81">
        <v>627.61950502979198</v>
      </c>
      <c r="K111" s="81">
        <v>7.1439535190071668</v>
      </c>
      <c r="L111" s="81">
        <v>13.068131744729314</v>
      </c>
      <c r="M111" s="81">
        <v>198.47234454769662</v>
      </c>
      <c r="N111" s="81">
        <v>219.74004932126923</v>
      </c>
      <c r="O111" s="81">
        <v>114.17651809863747</v>
      </c>
      <c r="P111" s="81">
        <v>64.295308082816291</v>
      </c>
      <c r="Q111" s="81">
        <v>8.228056632581799</v>
      </c>
      <c r="R111" s="81">
        <v>61.262333355106875</v>
      </c>
      <c r="S111" s="81">
        <v>4.3345134112399988</v>
      </c>
      <c r="T111" s="82"/>
      <c r="U111" s="81">
        <v>17303714</v>
      </c>
      <c r="V111" s="81">
        <v>2649</v>
      </c>
      <c r="W111" s="81">
        <v>325</v>
      </c>
      <c r="X111" s="81">
        <v>33869</v>
      </c>
      <c r="Y111" s="81">
        <v>48455</v>
      </c>
      <c r="Z111" s="81">
        <v>59247</v>
      </c>
      <c r="AA111" s="81">
        <v>12993</v>
      </c>
      <c r="AB111" s="81">
        <v>117245</v>
      </c>
      <c r="AC111" s="81">
        <v>10680460</v>
      </c>
      <c r="AD111" s="81">
        <v>4.3345134112399988</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52.688000000000002</v>
      </c>
      <c r="BJ111" s="81">
        <v>18.8</v>
      </c>
      <c r="BK111" s="81">
        <v>20.433</v>
      </c>
      <c r="BL111" s="81">
        <v>0</v>
      </c>
      <c r="BM111" s="82"/>
      <c r="BN111" s="81">
        <v>0</v>
      </c>
      <c r="BO111" s="81">
        <v>0</v>
      </c>
      <c r="BP111" s="81">
        <v>6</v>
      </c>
      <c r="BQ111" s="81">
        <v>1</v>
      </c>
      <c r="BR111" s="81">
        <v>4</v>
      </c>
      <c r="BS111" s="81">
        <v>0</v>
      </c>
      <c r="BT111"/>
      <c r="BU111" s="80">
        <v>91.921000000000006</v>
      </c>
      <c r="BV111" s="80">
        <v>0</v>
      </c>
      <c r="BW111" s="80">
        <v>0</v>
      </c>
      <c r="BX111" s="80">
        <v>0</v>
      </c>
      <c r="BY111" s="80">
        <v>0</v>
      </c>
      <c r="BZ111" s="80">
        <v>0</v>
      </c>
      <c r="CA111" s="80">
        <v>0</v>
      </c>
      <c r="CB111" s="80">
        <v>0</v>
      </c>
      <c r="CC111" s="80">
        <v>0</v>
      </c>
    </row>
    <row r="112" spans="1:81">
      <c r="A112" s="80" t="s">
        <v>1777</v>
      </c>
      <c r="B112" s="80">
        <v>213</v>
      </c>
      <c r="C112" s="80">
        <v>9</v>
      </c>
      <c r="D112" s="80">
        <v>13</v>
      </c>
      <c r="E112" s="80">
        <v>2012</v>
      </c>
      <c r="F112" s="80" t="s">
        <v>88</v>
      </c>
      <c r="G112" s="80" t="s">
        <v>1768</v>
      </c>
      <c r="H112" s="80" t="s">
        <v>1769</v>
      </c>
      <c r="I112" s="177"/>
      <c r="J112" s="81">
        <v>649.69798953690292</v>
      </c>
      <c r="K112" s="81">
        <v>6.6197905822514516</v>
      </c>
      <c r="L112" s="81">
        <v>13.517158072447996</v>
      </c>
      <c r="M112" s="81">
        <v>217.6229874181949</v>
      </c>
      <c r="N112" s="81">
        <v>215.20469001165145</v>
      </c>
      <c r="O112" s="81">
        <v>114.55140815482073</v>
      </c>
      <c r="P112" s="81">
        <v>64.725820225257152</v>
      </c>
      <c r="Q112" s="81">
        <v>8.9863263145200669</v>
      </c>
      <c r="R112" s="81">
        <v>63.333855142924342</v>
      </c>
      <c r="S112" s="81">
        <v>4.5925457201999995</v>
      </c>
      <c r="T112" s="82"/>
      <c r="U112" s="81">
        <v>16914336</v>
      </c>
      <c r="V112" s="81">
        <v>2649</v>
      </c>
      <c r="W112" s="81">
        <v>325</v>
      </c>
      <c r="X112" s="81">
        <v>33869</v>
      </c>
      <c r="Y112" s="81">
        <v>49353</v>
      </c>
      <c r="Z112" s="81">
        <v>59913</v>
      </c>
      <c r="AA112" s="81">
        <v>13006</v>
      </c>
      <c r="AB112" s="81">
        <v>117858</v>
      </c>
      <c r="AC112" s="81">
        <v>10755622</v>
      </c>
      <c r="AD112" s="81">
        <v>4.5925457201999995</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49.401000000000003</v>
      </c>
      <c r="BJ112" s="81">
        <v>16.899999999999999</v>
      </c>
      <c r="BK112" s="81">
        <v>19.128</v>
      </c>
      <c r="BL112" s="81">
        <v>0</v>
      </c>
      <c r="BM112" s="82"/>
      <c r="BN112" s="81">
        <v>0</v>
      </c>
      <c r="BO112" s="81">
        <v>0</v>
      </c>
      <c r="BP112" s="81">
        <v>6</v>
      </c>
      <c r="BQ112" s="81">
        <v>1</v>
      </c>
      <c r="BR112" s="81">
        <v>4</v>
      </c>
      <c r="BS112" s="81">
        <v>0</v>
      </c>
      <c r="BT112"/>
      <c r="BU112" s="80">
        <v>81.281999999999996</v>
      </c>
      <c r="BV112" s="80">
        <v>4.1470000000000002</v>
      </c>
      <c r="BW112" s="80">
        <v>0</v>
      </c>
      <c r="BX112" s="80">
        <v>0</v>
      </c>
      <c r="BY112" s="80">
        <v>0</v>
      </c>
      <c r="BZ112" s="80">
        <v>0</v>
      </c>
      <c r="CA112" s="80">
        <v>0</v>
      </c>
      <c r="CB112" s="80">
        <v>0</v>
      </c>
      <c r="CC112" s="80">
        <v>0</v>
      </c>
    </row>
    <row r="113" spans="1:81">
      <c r="A113" s="80" t="s">
        <v>1778</v>
      </c>
      <c r="B113" s="80">
        <v>214</v>
      </c>
      <c r="C113" s="80">
        <v>10</v>
      </c>
      <c r="D113" s="80">
        <v>13</v>
      </c>
      <c r="E113" s="80">
        <v>2013</v>
      </c>
      <c r="F113" s="80" t="s">
        <v>89</v>
      </c>
      <c r="G113" s="80" t="s">
        <v>1768</v>
      </c>
      <c r="H113" s="80" t="s">
        <v>1769</v>
      </c>
      <c r="I113" s="177"/>
      <c r="J113" s="81">
        <v>723.62476105655958</v>
      </c>
      <c r="K113" s="81">
        <v>5.3705395672091578</v>
      </c>
      <c r="L113" s="81">
        <v>12.194339025502146</v>
      </c>
      <c r="M113" s="81">
        <v>212.65307119656211</v>
      </c>
      <c r="N113" s="81">
        <v>208.45621614716848</v>
      </c>
      <c r="O113" s="81">
        <v>111.53332386822397</v>
      </c>
      <c r="P113" s="81">
        <v>64.340284329165428</v>
      </c>
      <c r="Q113" s="81">
        <v>9.0988701511453698</v>
      </c>
      <c r="R113" s="81">
        <v>63.398855434302455</v>
      </c>
      <c r="S113" s="81">
        <v>4.4448151594200001</v>
      </c>
      <c r="T113" s="82"/>
      <c r="U113" s="81">
        <v>18849877</v>
      </c>
      <c r="V113" s="81">
        <v>2649</v>
      </c>
      <c r="W113" s="81">
        <v>325</v>
      </c>
      <c r="X113" s="81">
        <v>33869</v>
      </c>
      <c r="Y113" s="81">
        <v>49540</v>
      </c>
      <c r="Z113" s="81">
        <v>60939</v>
      </c>
      <c r="AA113" s="81">
        <v>12880</v>
      </c>
      <c r="AB113" s="81">
        <v>117623</v>
      </c>
      <c r="AC113" s="81">
        <v>10509743</v>
      </c>
      <c r="AD113" s="81">
        <v>4.4448151594200001</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55.085000000000001</v>
      </c>
      <c r="BJ113" s="81">
        <v>16.899999999999999</v>
      </c>
      <c r="BK113" s="81">
        <v>23.978000000000002</v>
      </c>
      <c r="BL113" s="81">
        <v>0</v>
      </c>
      <c r="BM113" s="82"/>
      <c r="BN113" s="81">
        <v>0</v>
      </c>
      <c r="BO113" s="81">
        <v>0</v>
      </c>
      <c r="BP113" s="81">
        <v>6</v>
      </c>
      <c r="BQ113" s="81">
        <v>1</v>
      </c>
      <c r="BR113" s="81">
        <v>5</v>
      </c>
      <c r="BS113" s="81">
        <v>0</v>
      </c>
      <c r="BT113"/>
      <c r="BU113" s="80">
        <v>91.876000000000005</v>
      </c>
      <c r="BV113" s="80">
        <v>4.0869999999999997</v>
      </c>
      <c r="BW113" s="80">
        <v>0</v>
      </c>
      <c r="BX113" s="80">
        <v>0</v>
      </c>
      <c r="BY113" s="80">
        <v>0</v>
      </c>
      <c r="BZ113" s="80">
        <v>0</v>
      </c>
      <c r="CA113" s="80">
        <v>0</v>
      </c>
      <c r="CB113" s="80">
        <v>0</v>
      </c>
      <c r="CC113" s="80">
        <v>0</v>
      </c>
    </row>
    <row r="114" spans="1:81">
      <c r="A114" s="80" t="s">
        <v>1779</v>
      </c>
      <c r="B114" s="80">
        <v>215</v>
      </c>
      <c r="C114" s="80">
        <v>11</v>
      </c>
      <c r="D114" s="80">
        <v>13</v>
      </c>
      <c r="E114" s="80">
        <v>2014</v>
      </c>
      <c r="F114" s="80" t="s">
        <v>90</v>
      </c>
      <c r="G114" s="80" t="s">
        <v>1768</v>
      </c>
      <c r="H114" s="80" t="s">
        <v>1769</v>
      </c>
      <c r="I114" s="177"/>
      <c r="J114" s="81">
        <v>662.04784249123088</v>
      </c>
      <c r="K114" s="81">
        <v>5.6424837013882039</v>
      </c>
      <c r="L114" s="81">
        <v>10.863364154062193</v>
      </c>
      <c r="M114" s="81">
        <v>210.09793168322759</v>
      </c>
      <c r="N114" s="81">
        <v>199.80967421574701</v>
      </c>
      <c r="O114" s="81">
        <v>106.78460956578181</v>
      </c>
      <c r="P114" s="81">
        <v>64.10249027837483</v>
      </c>
      <c r="Q114" s="81">
        <v>8.7068726870616793</v>
      </c>
      <c r="R114" s="81">
        <v>62.870309188177401</v>
      </c>
      <c r="S114" s="81">
        <v>4.3423940019399998</v>
      </c>
      <c r="T114" s="82"/>
      <c r="U114" s="81">
        <v>19365643</v>
      </c>
      <c r="V114" s="81">
        <v>2302</v>
      </c>
      <c r="W114" s="81">
        <v>417</v>
      </c>
      <c r="X114" s="81">
        <v>34822</v>
      </c>
      <c r="Y114" s="81">
        <v>49853</v>
      </c>
      <c r="Z114" s="81">
        <v>61449</v>
      </c>
      <c r="AA114" s="81">
        <v>12766</v>
      </c>
      <c r="AB114" s="81">
        <v>117312</v>
      </c>
      <c r="AC114" s="81">
        <v>10454896</v>
      </c>
      <c r="AD114" s="81">
        <v>4.3423940019399998</v>
      </c>
      <c r="AE114" s="82"/>
      <c r="AF114" s="81">
        <v>185593771.30147782</v>
      </c>
      <c r="AG114" s="81">
        <v>4319721.702877718</v>
      </c>
      <c r="AH114" s="81">
        <v>2948237.0505664106</v>
      </c>
      <c r="AI114" s="81">
        <v>210251083.32487559</v>
      </c>
      <c r="AJ114" s="81">
        <v>225590367.79700497</v>
      </c>
      <c r="AK114" s="81">
        <v>0</v>
      </c>
      <c r="AL114" s="81">
        <v>0</v>
      </c>
      <c r="AM114" s="81">
        <v>16105184.58156573</v>
      </c>
      <c r="AN114" s="81">
        <v>0</v>
      </c>
      <c r="AO114" s="81">
        <v>0</v>
      </c>
      <c r="AP114" s="82"/>
      <c r="AQ114" s="81">
        <v>2631</v>
      </c>
      <c r="AR114" s="81">
        <v>301</v>
      </c>
      <c r="AS114" s="81">
        <v>0</v>
      </c>
      <c r="AT114" s="81">
        <v>0</v>
      </c>
      <c r="AU114" s="81">
        <v>0</v>
      </c>
      <c r="AV114" s="81">
        <v>1</v>
      </c>
      <c r="AW114" s="81" t="s">
        <v>564</v>
      </c>
      <c r="AX114" s="82"/>
      <c r="AY114" s="81">
        <v>10526.366</v>
      </c>
      <c r="AZ114" s="81">
        <v>17829.099999999999</v>
      </c>
      <c r="BA114" s="81">
        <v>0</v>
      </c>
      <c r="BB114" s="81">
        <v>0</v>
      </c>
      <c r="BC114" s="81">
        <v>0</v>
      </c>
      <c r="BD114" s="81">
        <v>5800</v>
      </c>
      <c r="BE114" s="81" t="s">
        <v>564</v>
      </c>
      <c r="BF114" s="82"/>
      <c r="BG114" s="81">
        <v>0</v>
      </c>
      <c r="BH114" s="81">
        <v>0</v>
      </c>
      <c r="BI114" s="81">
        <v>56.783000000000001</v>
      </c>
      <c r="BJ114" s="81">
        <v>16.3</v>
      </c>
      <c r="BK114" s="81">
        <v>20</v>
      </c>
      <c r="BL114" s="81">
        <v>0</v>
      </c>
      <c r="BM114" s="82"/>
      <c r="BN114" s="81">
        <v>0</v>
      </c>
      <c r="BO114" s="81">
        <v>0</v>
      </c>
      <c r="BP114" s="81">
        <v>6</v>
      </c>
      <c r="BQ114" s="81">
        <v>1</v>
      </c>
      <c r="BR114" s="81">
        <v>4</v>
      </c>
      <c r="BS114" s="81">
        <v>0</v>
      </c>
      <c r="BT114"/>
      <c r="BU114" s="80">
        <v>89.055000000000007</v>
      </c>
      <c r="BV114" s="80">
        <v>4.0279999999999996</v>
      </c>
      <c r="BW114" s="80">
        <v>0</v>
      </c>
      <c r="BX114" s="80">
        <v>0</v>
      </c>
      <c r="BY114" s="80">
        <v>0</v>
      </c>
      <c r="BZ114" s="80">
        <v>0</v>
      </c>
      <c r="CA114" s="80">
        <v>0</v>
      </c>
      <c r="CB114" s="80">
        <v>0</v>
      </c>
      <c r="CC114" s="80">
        <v>0</v>
      </c>
    </row>
    <row r="115" spans="1:81">
      <c r="A115" s="80" t="s">
        <v>1780</v>
      </c>
      <c r="B115" s="80">
        <v>216</v>
      </c>
      <c r="C115" s="80">
        <v>12</v>
      </c>
      <c r="D115" s="80">
        <v>13</v>
      </c>
      <c r="E115" s="80">
        <v>2015</v>
      </c>
      <c r="F115" s="80" t="s">
        <v>91</v>
      </c>
      <c r="G115" s="80" t="s">
        <v>1768</v>
      </c>
      <c r="H115" s="80" t="s">
        <v>1769</v>
      </c>
      <c r="I115" s="177"/>
      <c r="J115" s="81">
        <v>623.38548434952872</v>
      </c>
      <c r="K115" s="81">
        <v>5.4307203290020603</v>
      </c>
      <c r="L115" s="81">
        <v>11.611534651775024</v>
      </c>
      <c r="M115" s="81">
        <v>203.22052947959867</v>
      </c>
      <c r="N115" s="81">
        <v>185.12297492662793</v>
      </c>
      <c r="O115" s="81">
        <v>106.23546914232794</v>
      </c>
      <c r="P115" s="81">
        <v>63.876535920134501</v>
      </c>
      <c r="Q115" s="81">
        <v>8.5221429714761214</v>
      </c>
      <c r="R115" s="81">
        <v>61.610092337926609</v>
      </c>
      <c r="S115" s="81">
        <v>3.9437752750400001</v>
      </c>
      <c r="T115" s="82"/>
      <c r="U115" s="81">
        <v>19939038</v>
      </c>
      <c r="V115" s="81">
        <v>2302</v>
      </c>
      <c r="W115" s="81">
        <v>417</v>
      </c>
      <c r="X115" s="81">
        <v>34822</v>
      </c>
      <c r="Y115" s="81">
        <v>50349</v>
      </c>
      <c r="Z115" s="81">
        <v>61722</v>
      </c>
      <c r="AA115" s="81">
        <v>12711</v>
      </c>
      <c r="AB115" s="81">
        <v>117292</v>
      </c>
      <c r="AC115" s="81">
        <v>10553981</v>
      </c>
      <c r="AD115" s="81">
        <v>3.9437752750400001</v>
      </c>
      <c r="AE115" s="82"/>
      <c r="AF115" s="81">
        <v>175802985.10775799</v>
      </c>
      <c r="AG115" s="81">
        <v>3809103.7365323408</v>
      </c>
      <c r="AH115" s="81">
        <v>2542323.3932436937</v>
      </c>
      <c r="AI115" s="81">
        <v>223677899.99995586</v>
      </c>
      <c r="AJ115" s="81">
        <v>219763995.69182295</v>
      </c>
      <c r="AK115" s="81">
        <v>0</v>
      </c>
      <c r="AL115" s="81">
        <v>0</v>
      </c>
      <c r="AM115" s="81">
        <v>16074376.578565279</v>
      </c>
      <c r="AN115" s="81">
        <v>0</v>
      </c>
      <c r="AO115" s="81">
        <v>0</v>
      </c>
      <c r="AP115" s="82"/>
      <c r="AQ115" s="81">
        <v>2893</v>
      </c>
      <c r="AR115" s="81">
        <v>462</v>
      </c>
      <c r="AS115" s="81">
        <v>0</v>
      </c>
      <c r="AT115" s="81">
        <v>0</v>
      </c>
      <c r="AU115" s="81">
        <v>0</v>
      </c>
      <c r="AV115" s="81">
        <v>1</v>
      </c>
      <c r="AW115" s="81" t="s">
        <v>564</v>
      </c>
      <c r="AX115" s="82"/>
      <c r="AY115" s="81">
        <v>11780.827000000001</v>
      </c>
      <c r="AZ115" s="81">
        <v>24763.5</v>
      </c>
      <c r="BA115" s="81">
        <v>0</v>
      </c>
      <c r="BB115" s="81">
        <v>0</v>
      </c>
      <c r="BC115" s="81">
        <v>0</v>
      </c>
      <c r="BD115" s="81">
        <v>5800</v>
      </c>
      <c r="BE115" s="81" t="s">
        <v>564</v>
      </c>
      <c r="BF115" s="82"/>
      <c r="BG115" s="81">
        <v>0</v>
      </c>
      <c r="BH115" s="81">
        <v>0</v>
      </c>
      <c r="BI115" s="81">
        <v>57.468000000000004</v>
      </c>
      <c r="BJ115" s="81">
        <v>16.600000000000001</v>
      </c>
      <c r="BK115" s="81">
        <v>16.057000000000002</v>
      </c>
      <c r="BL115" s="81">
        <v>0</v>
      </c>
      <c r="BM115" s="82"/>
      <c r="BN115" s="81">
        <v>0</v>
      </c>
      <c r="BO115" s="81">
        <v>0</v>
      </c>
      <c r="BP115" s="81">
        <v>6</v>
      </c>
      <c r="BQ115" s="81">
        <v>1</v>
      </c>
      <c r="BR115" s="81">
        <v>3</v>
      </c>
      <c r="BS115" s="81">
        <v>0</v>
      </c>
      <c r="BT115"/>
      <c r="BU115" s="80">
        <v>86.397000000000006</v>
      </c>
      <c r="BV115" s="80">
        <v>3.7280000000000002</v>
      </c>
      <c r="BW115" s="80">
        <v>0</v>
      </c>
      <c r="BX115" s="80">
        <v>0</v>
      </c>
      <c r="BY115" s="80">
        <v>0</v>
      </c>
      <c r="BZ115" s="80">
        <v>0</v>
      </c>
      <c r="CA115" s="80">
        <v>0</v>
      </c>
      <c r="CB115" s="80">
        <v>0</v>
      </c>
      <c r="CC115" s="80">
        <v>0</v>
      </c>
    </row>
    <row r="116" spans="1:81">
      <c r="A116" s="80" t="s">
        <v>1781</v>
      </c>
      <c r="B116" s="80">
        <v>217</v>
      </c>
      <c r="C116" s="80">
        <v>13</v>
      </c>
      <c r="D116" s="80">
        <v>13</v>
      </c>
      <c r="E116" s="80">
        <v>2016</v>
      </c>
      <c r="F116" s="80" t="s">
        <v>92</v>
      </c>
      <c r="G116" s="80" t="s">
        <v>1768</v>
      </c>
      <c r="H116" s="80" t="s">
        <v>1769</v>
      </c>
      <c r="I116" s="177"/>
      <c r="J116" s="81">
        <v>693.63742698029841</v>
      </c>
      <c r="K116" s="81">
        <v>5.3155753721118995</v>
      </c>
      <c r="L116" s="81">
        <v>11.989987149390963</v>
      </c>
      <c r="M116" s="81">
        <v>178.60823573599239</v>
      </c>
      <c r="N116" s="81">
        <v>180.49350094360793</v>
      </c>
      <c r="O116" s="81">
        <v>105.55580909711196</v>
      </c>
      <c r="P116" s="81">
        <v>62.735817612592001</v>
      </c>
      <c r="Q116" s="81">
        <v>8.2845718107353932</v>
      </c>
      <c r="R116" s="81">
        <v>90.818980144759522</v>
      </c>
      <c r="S116" s="81">
        <v>4.3923325088000009</v>
      </c>
      <c r="T116" s="82"/>
      <c r="U116" s="81">
        <v>20927165</v>
      </c>
      <c r="V116" s="81">
        <v>2302</v>
      </c>
      <c r="W116" s="81">
        <v>417</v>
      </c>
      <c r="X116" s="81">
        <v>34822</v>
      </c>
      <c r="Y116" s="81">
        <v>50895</v>
      </c>
      <c r="Z116" s="81">
        <v>62081</v>
      </c>
      <c r="AA116" s="81">
        <v>12912</v>
      </c>
      <c r="AB116" s="81">
        <v>117292</v>
      </c>
      <c r="AC116" s="81">
        <v>15510987.833905941</v>
      </c>
      <c r="AD116" s="81">
        <v>4.3923325088000009</v>
      </c>
      <c r="AE116" s="82"/>
      <c r="AF116" s="81">
        <v>192373756.7893143</v>
      </c>
      <c r="AG116" s="81">
        <v>3550713.048733199</v>
      </c>
      <c r="AH116" s="81">
        <v>2394465.4611300561</v>
      </c>
      <c r="AI116" s="81">
        <v>208796061.84558249</v>
      </c>
      <c r="AJ116" s="81">
        <v>218516225.91629049</v>
      </c>
      <c r="AK116" s="81">
        <v>0</v>
      </c>
      <c r="AL116" s="81">
        <v>0</v>
      </c>
      <c r="AM116" s="81">
        <v>16086864.79196313</v>
      </c>
      <c r="AN116" s="81">
        <v>0</v>
      </c>
      <c r="AO116" s="81">
        <v>0</v>
      </c>
      <c r="AP116" s="82"/>
      <c r="AQ116" s="81">
        <v>3122</v>
      </c>
      <c r="AR116" s="81">
        <v>567</v>
      </c>
      <c r="AS116" s="81">
        <v>0</v>
      </c>
      <c r="AT116" s="81">
        <v>0</v>
      </c>
      <c r="AU116" s="81">
        <v>0</v>
      </c>
      <c r="AV116" s="81">
        <v>1</v>
      </c>
      <c r="AW116" s="81" t="s">
        <v>564</v>
      </c>
      <c r="AX116" s="82"/>
      <c r="AY116" s="81">
        <v>12880.387000000001</v>
      </c>
      <c r="AZ116" s="81">
        <v>29179.4</v>
      </c>
      <c r="BA116" s="81">
        <v>0</v>
      </c>
      <c r="BB116" s="81">
        <v>0</v>
      </c>
      <c r="BC116" s="81">
        <v>0</v>
      </c>
      <c r="BD116" s="81">
        <v>5800</v>
      </c>
      <c r="BE116" s="81" t="s">
        <v>564</v>
      </c>
      <c r="BF116" s="82"/>
      <c r="BG116" s="81">
        <v>0</v>
      </c>
      <c r="BH116" s="81">
        <v>0</v>
      </c>
      <c r="BI116" s="81">
        <v>62.018000000000001</v>
      </c>
      <c r="BJ116" s="81">
        <v>18.100999999999999</v>
      </c>
      <c r="BK116" s="81">
        <v>23.801000000000002</v>
      </c>
      <c r="BL116" s="81">
        <v>0</v>
      </c>
      <c r="BM116" s="82"/>
      <c r="BN116" s="81">
        <v>0</v>
      </c>
      <c r="BO116" s="81">
        <v>0</v>
      </c>
      <c r="BP116" s="81">
        <v>7</v>
      </c>
      <c r="BQ116" s="81">
        <v>1</v>
      </c>
      <c r="BR116" s="81">
        <v>4</v>
      </c>
      <c r="BS116" s="81">
        <v>0</v>
      </c>
      <c r="BT116"/>
      <c r="BU116" s="80">
        <v>100.212</v>
      </c>
      <c r="BV116" s="80">
        <v>3.7080000000000002</v>
      </c>
      <c r="BW116" s="80">
        <v>0</v>
      </c>
      <c r="BX116" s="80">
        <v>0</v>
      </c>
      <c r="BY116" s="80">
        <v>0</v>
      </c>
      <c r="BZ116" s="80">
        <v>0</v>
      </c>
      <c r="CA116" s="80">
        <v>0</v>
      </c>
      <c r="CB116" s="80">
        <v>0</v>
      </c>
      <c r="CC116" s="80">
        <v>0</v>
      </c>
    </row>
    <row r="117" spans="1:81">
      <c r="A117" s="80" t="s">
        <v>1782</v>
      </c>
      <c r="B117" s="80">
        <v>218</v>
      </c>
      <c r="C117" s="80">
        <v>14</v>
      </c>
      <c r="D117" s="80">
        <v>13</v>
      </c>
      <c r="E117" s="80">
        <v>2017</v>
      </c>
      <c r="F117" s="80" t="s">
        <v>71</v>
      </c>
      <c r="G117" s="80" t="s">
        <v>1768</v>
      </c>
      <c r="H117" s="80" t="s">
        <v>1769</v>
      </c>
      <c r="I117" s="177"/>
      <c r="J117" s="81">
        <v>659.81248702460596</v>
      </c>
      <c r="K117" s="81">
        <v>5.3798619763717488</v>
      </c>
      <c r="L117" s="81">
        <v>11.38541410115937</v>
      </c>
      <c r="M117" s="81">
        <v>177.13163840430204</v>
      </c>
      <c r="N117" s="81">
        <v>181.64746893050122</v>
      </c>
      <c r="O117" s="81">
        <v>104.61279670333174</v>
      </c>
      <c r="P117" s="81">
        <v>62.531526356790934</v>
      </c>
      <c r="Q117" s="81">
        <v>8.0366653260620033</v>
      </c>
      <c r="R117" s="81">
        <v>91.416926095856283</v>
      </c>
      <c r="S117" s="81">
        <v>3.7591822457599999</v>
      </c>
      <c r="T117" s="82"/>
      <c r="U117" s="81">
        <v>20835220</v>
      </c>
      <c r="V117" s="81">
        <v>2302</v>
      </c>
      <c r="W117" s="81">
        <v>417</v>
      </c>
      <c r="X117" s="81">
        <v>34822</v>
      </c>
      <c r="Y117" s="81">
        <v>51575</v>
      </c>
      <c r="Z117" s="81">
        <v>62547</v>
      </c>
      <c r="AA117" s="81">
        <v>12952</v>
      </c>
      <c r="AB117" s="81">
        <v>117666</v>
      </c>
      <c r="AC117" s="81">
        <v>15922907.75</v>
      </c>
      <c r="AD117" s="81">
        <v>3.7591822457599999</v>
      </c>
      <c r="AE117" s="82"/>
      <c r="AF117" s="81">
        <v>186082281.56553799</v>
      </c>
      <c r="AG117" s="81">
        <v>3652640.3112013331</v>
      </c>
      <c r="AH117" s="81">
        <v>2828004.631564111</v>
      </c>
      <c r="AI117" s="81">
        <v>213464463.40729919</v>
      </c>
      <c r="AJ117" s="81">
        <v>222686146.30255991</v>
      </c>
      <c r="AK117" s="81">
        <v>0</v>
      </c>
      <c r="AL117" s="81">
        <v>0</v>
      </c>
      <c r="AM117" s="81">
        <v>16163411.558054039</v>
      </c>
      <c r="AN117" s="81">
        <v>0</v>
      </c>
      <c r="AO117" s="81">
        <v>0</v>
      </c>
      <c r="AP117" s="82"/>
      <c r="AQ117" s="81">
        <v>3322</v>
      </c>
      <c r="AR117" s="81">
        <v>639</v>
      </c>
      <c r="AS117" s="81">
        <v>0</v>
      </c>
      <c r="AT117" s="81">
        <v>0</v>
      </c>
      <c r="AU117" s="81">
        <v>0</v>
      </c>
      <c r="AV117" s="81">
        <v>1</v>
      </c>
      <c r="AW117" s="81" t="s">
        <v>564</v>
      </c>
      <c r="AX117" s="82"/>
      <c r="AY117" s="81">
        <v>13835.411</v>
      </c>
      <c r="AZ117" s="81">
        <v>31643.399999999991</v>
      </c>
      <c r="BA117" s="81">
        <v>0</v>
      </c>
      <c r="BB117" s="81">
        <v>0</v>
      </c>
      <c r="BC117" s="81">
        <v>0</v>
      </c>
      <c r="BD117" s="81">
        <v>5800</v>
      </c>
      <c r="BE117" s="81" t="s">
        <v>564</v>
      </c>
      <c r="BF117" s="82"/>
      <c r="BG117" s="81">
        <v>0</v>
      </c>
      <c r="BH117" s="81">
        <v>0</v>
      </c>
      <c r="BI117" s="81">
        <v>66.019000000000005</v>
      </c>
      <c r="BJ117" s="81">
        <v>18.913</v>
      </c>
      <c r="BK117" s="81">
        <v>24.138000000000002</v>
      </c>
      <c r="BL117" s="81">
        <v>0</v>
      </c>
      <c r="BM117" s="82"/>
      <c r="BN117" s="81">
        <v>0</v>
      </c>
      <c r="BO117" s="81">
        <v>0</v>
      </c>
      <c r="BP117" s="81">
        <v>7</v>
      </c>
      <c r="BQ117" s="81">
        <v>1</v>
      </c>
      <c r="BR117" s="81">
        <v>4</v>
      </c>
      <c r="BS117" s="81">
        <v>0</v>
      </c>
      <c r="BT117"/>
      <c r="BU117" s="80">
        <v>105.238</v>
      </c>
      <c r="BV117" s="80">
        <v>3.8319999999999999</v>
      </c>
      <c r="BW117" s="80">
        <v>0</v>
      </c>
      <c r="BX117" s="80">
        <v>0</v>
      </c>
      <c r="BY117" s="80">
        <v>0</v>
      </c>
      <c r="BZ117" s="80">
        <v>0</v>
      </c>
      <c r="CA117" s="80">
        <v>0</v>
      </c>
      <c r="CB117" s="80">
        <v>0</v>
      </c>
      <c r="CC117" s="80">
        <v>0</v>
      </c>
    </row>
    <row r="118" spans="1:81">
      <c r="A118" s="80" t="s">
        <v>1783</v>
      </c>
      <c r="B118" s="80">
        <v>219</v>
      </c>
      <c r="C118" s="80">
        <v>15</v>
      </c>
      <c r="D118" s="80">
        <v>13</v>
      </c>
      <c r="E118" s="80">
        <v>2018</v>
      </c>
      <c r="F118" s="80" t="s">
        <v>93</v>
      </c>
      <c r="G118" s="80" t="s">
        <v>1768</v>
      </c>
      <c r="H118" s="80" t="s">
        <v>1769</v>
      </c>
      <c r="I118" s="177"/>
      <c r="J118" s="81">
        <v>644.54443481304043</v>
      </c>
      <c r="K118" s="81">
        <v>4.8801060717347777</v>
      </c>
      <c r="L118" s="81">
        <v>10.137150229639456</v>
      </c>
      <c r="M118" s="81">
        <v>172.46501637453699</v>
      </c>
      <c r="N118" s="81">
        <v>178.62887618674333</v>
      </c>
      <c r="O118" s="81">
        <v>103.25292513045183</v>
      </c>
      <c r="P118" s="81">
        <v>62.157626729903264</v>
      </c>
      <c r="Q118" s="81">
        <v>7.4460213848751993</v>
      </c>
      <c r="R118" s="81">
        <v>94.929386497169276</v>
      </c>
      <c r="S118" s="81">
        <v>5.4321910266399991</v>
      </c>
      <c r="T118" s="82"/>
      <c r="U118" s="81">
        <v>20727908</v>
      </c>
      <c r="V118" s="81">
        <v>2302</v>
      </c>
      <c r="W118" s="81">
        <v>417</v>
      </c>
      <c r="X118" s="81">
        <v>34822</v>
      </c>
      <c r="Y118" s="81">
        <v>51906</v>
      </c>
      <c r="Z118" s="81">
        <v>62916</v>
      </c>
      <c r="AA118" s="81">
        <v>13004</v>
      </c>
      <c r="AB118" s="81">
        <v>117483</v>
      </c>
      <c r="AC118" s="81">
        <v>16469902.75</v>
      </c>
      <c r="AD118" s="81">
        <v>5.4321910266399991</v>
      </c>
      <c r="AE118" s="82"/>
      <c r="AF118" s="81">
        <v>196776462.30289489</v>
      </c>
      <c r="AG118" s="81">
        <v>3238821.8228651029</v>
      </c>
      <c r="AH118" s="81">
        <v>2477490.8519554599</v>
      </c>
      <c r="AI118" s="81">
        <v>204896188.43331221</v>
      </c>
      <c r="AJ118" s="81">
        <v>234660610.91961691</v>
      </c>
      <c r="AK118" s="81">
        <v>0</v>
      </c>
      <c r="AL118" s="81">
        <v>0</v>
      </c>
      <c r="AM118" s="81">
        <v>16171665.43973664</v>
      </c>
      <c r="AN118" s="81">
        <v>0</v>
      </c>
      <c r="AO118" s="81">
        <v>0</v>
      </c>
      <c r="AP118" s="82"/>
      <c r="AQ118" s="81">
        <v>3588</v>
      </c>
      <c r="AR118" s="81">
        <v>690</v>
      </c>
      <c r="AS118" s="81">
        <v>0</v>
      </c>
      <c r="AT118" s="81">
        <v>0</v>
      </c>
      <c r="AU118" s="81">
        <v>0</v>
      </c>
      <c r="AV118" s="81">
        <v>1</v>
      </c>
      <c r="AW118" s="81" t="s">
        <v>564</v>
      </c>
      <c r="AX118" s="82"/>
      <c r="AY118" s="81">
        <v>15091.808000000001</v>
      </c>
      <c r="AZ118" s="81">
        <v>34151</v>
      </c>
      <c r="BA118" s="81">
        <v>0</v>
      </c>
      <c r="BB118" s="81">
        <v>0</v>
      </c>
      <c r="BC118" s="81">
        <v>0</v>
      </c>
      <c r="BD118" s="81">
        <v>5800</v>
      </c>
      <c r="BE118" s="81" t="s">
        <v>564</v>
      </c>
      <c r="BF118" s="82"/>
      <c r="BG118" s="81">
        <v>0</v>
      </c>
      <c r="BH118" s="81">
        <v>0</v>
      </c>
      <c r="BI118" s="81">
        <v>62.472000000000001</v>
      </c>
      <c r="BJ118" s="81">
        <v>20.648</v>
      </c>
      <c r="BK118" s="81">
        <v>19.247999999999998</v>
      </c>
      <c r="BL118" s="81">
        <v>0</v>
      </c>
      <c r="BM118" s="82"/>
      <c r="BN118" s="81">
        <v>0</v>
      </c>
      <c r="BO118" s="81">
        <v>0</v>
      </c>
      <c r="BP118" s="81">
        <v>7</v>
      </c>
      <c r="BQ118" s="81">
        <v>1</v>
      </c>
      <c r="BR118" s="81">
        <v>3</v>
      </c>
      <c r="BS118" s="81">
        <v>0</v>
      </c>
      <c r="BT118"/>
      <c r="BU118" s="80">
        <v>102.36799999999999</v>
      </c>
      <c r="BV118" s="80">
        <v>0</v>
      </c>
      <c r="BW118" s="80">
        <v>0</v>
      </c>
      <c r="BX118" s="80">
        <v>0</v>
      </c>
      <c r="BY118" s="80">
        <v>0</v>
      </c>
      <c r="BZ118" s="80">
        <v>0</v>
      </c>
      <c r="CA118" s="80">
        <v>0</v>
      </c>
      <c r="CB118" s="80">
        <v>0</v>
      </c>
      <c r="CC118" s="80">
        <v>0</v>
      </c>
    </row>
    <row r="119" spans="1:81">
      <c r="A119" s="80" t="s">
        <v>1784</v>
      </c>
      <c r="B119" s="80">
        <v>220</v>
      </c>
      <c r="C119" s="80">
        <v>16</v>
      </c>
      <c r="D119" s="80">
        <v>13</v>
      </c>
      <c r="E119" s="80">
        <v>2019</v>
      </c>
      <c r="F119" s="80" t="s">
        <v>73</v>
      </c>
      <c r="G119" s="80" t="s">
        <v>1768</v>
      </c>
      <c r="H119" s="80" t="s">
        <v>1769</v>
      </c>
      <c r="I119" s="177"/>
      <c r="J119" s="81">
        <v>624.54012628032183</v>
      </c>
      <c r="K119" s="81">
        <v>4.3323225245006283</v>
      </c>
      <c r="L119" s="81">
        <v>10.109104057306746</v>
      </c>
      <c r="M119" s="81">
        <v>164.79286253889853</v>
      </c>
      <c r="N119" s="81">
        <v>146.75250719080762</v>
      </c>
      <c r="O119" s="81">
        <v>100.65671371106721</v>
      </c>
      <c r="P119" s="81">
        <v>61.639084819614077</v>
      </c>
      <c r="Q119" s="81">
        <v>7.2354790357926628</v>
      </c>
      <c r="R119" s="81">
        <v>92.693584753740438</v>
      </c>
      <c r="S119" s="81">
        <v>15.2372652868</v>
      </c>
      <c r="T119" s="82"/>
      <c r="U119" s="81">
        <v>20426694</v>
      </c>
      <c r="V119" s="81">
        <v>2302</v>
      </c>
      <c r="W119" s="81">
        <v>417</v>
      </c>
      <c r="X119" s="81">
        <v>34822</v>
      </c>
      <c r="Y119" s="81">
        <v>52355</v>
      </c>
      <c r="Z119" s="81">
        <v>63018</v>
      </c>
      <c r="AA119" s="81">
        <v>12799</v>
      </c>
      <c r="AB119" s="81">
        <v>117252</v>
      </c>
      <c r="AC119" s="81">
        <v>16345403.25</v>
      </c>
      <c r="AD119" s="81">
        <v>15.2372652868</v>
      </c>
      <c r="AE119" s="82"/>
      <c r="AF119" s="81">
        <v>201357085.0669387</v>
      </c>
      <c r="AG119" s="81">
        <v>3126105.8776739831</v>
      </c>
      <c r="AH119" s="81">
        <v>2885289.5138168079</v>
      </c>
      <c r="AI119" s="81">
        <v>216757960.3490119</v>
      </c>
      <c r="AJ119" s="81">
        <v>211152577.53391418</v>
      </c>
      <c r="AK119" s="81">
        <v>0</v>
      </c>
      <c r="AL119" s="81">
        <v>0</v>
      </c>
      <c r="AM119" s="81">
        <v>15968839.727416579</v>
      </c>
      <c r="AN119" s="81">
        <v>0</v>
      </c>
      <c r="AO119" s="81">
        <v>0</v>
      </c>
      <c r="AP119" s="82"/>
      <c r="AQ119" s="81">
        <v>3822</v>
      </c>
      <c r="AR119" s="81">
        <v>759</v>
      </c>
      <c r="AS119" s="81">
        <v>0</v>
      </c>
      <c r="AT119" s="81">
        <v>1</v>
      </c>
      <c r="AU119" s="81">
        <v>0</v>
      </c>
      <c r="AV119" s="81">
        <v>2</v>
      </c>
      <c r="AW119" s="81" t="s">
        <v>564</v>
      </c>
      <c r="AX119" s="82"/>
      <c r="AY119" s="81">
        <v>16334.74499999997</v>
      </c>
      <c r="AZ119" s="81">
        <v>56728.100000000013</v>
      </c>
      <c r="BA119" s="81">
        <v>0</v>
      </c>
      <c r="BB119" s="81">
        <v>180</v>
      </c>
      <c r="BC119" s="81">
        <v>0</v>
      </c>
      <c r="BD119" s="81">
        <v>7350.652</v>
      </c>
      <c r="BE119" s="81" t="s">
        <v>564</v>
      </c>
      <c r="BF119" s="82"/>
      <c r="BG119" s="81">
        <v>0</v>
      </c>
      <c r="BH119" s="81">
        <v>0</v>
      </c>
      <c r="BI119" s="81">
        <v>57.5</v>
      </c>
      <c r="BJ119" s="81">
        <v>12.992000000000001</v>
      </c>
      <c r="BK119" s="81">
        <v>27.352</v>
      </c>
      <c r="BL119" s="81">
        <v>0</v>
      </c>
      <c r="BM119" s="82"/>
      <c r="BN119" s="81">
        <v>0</v>
      </c>
      <c r="BO119" s="81">
        <v>0</v>
      </c>
      <c r="BP119" s="81">
        <v>7</v>
      </c>
      <c r="BQ119" s="81">
        <v>1</v>
      </c>
      <c r="BR119" s="81">
        <v>3</v>
      </c>
      <c r="BS119" s="81">
        <v>0</v>
      </c>
      <c r="BT119"/>
      <c r="BU119" s="80">
        <v>83.644000000000005</v>
      </c>
      <c r="BV119" s="80">
        <v>14.2</v>
      </c>
      <c r="BW119" s="80">
        <v>0</v>
      </c>
      <c r="BX119" s="80">
        <v>0</v>
      </c>
      <c r="BY119" s="80">
        <v>0</v>
      </c>
      <c r="BZ119" s="80">
        <v>0</v>
      </c>
      <c r="CA119" s="80">
        <v>0</v>
      </c>
      <c r="CB119" s="80">
        <v>0</v>
      </c>
      <c r="CC119" s="80">
        <v>0</v>
      </c>
    </row>
    <row r="120" spans="1:81">
      <c r="A120" s="80" t="s">
        <v>1785</v>
      </c>
      <c r="B120" s="80">
        <v>221</v>
      </c>
      <c r="C120" s="80">
        <v>17</v>
      </c>
      <c r="D120" s="80">
        <v>13</v>
      </c>
      <c r="E120" s="80">
        <v>2020</v>
      </c>
      <c r="F120" s="80" t="s">
        <v>218</v>
      </c>
      <c r="G120" s="80" t="s">
        <v>1768</v>
      </c>
      <c r="H120" s="80" t="s">
        <v>1769</v>
      </c>
      <c r="I120" s="177"/>
      <c r="J120" s="81">
        <v>580.80650870601983</v>
      </c>
      <c r="K120" s="81">
        <v>4.6358167778503976</v>
      </c>
      <c r="L120" s="81">
        <v>10.115444100237706</v>
      </c>
      <c r="M120" s="81">
        <v>158.81215626198824</v>
      </c>
      <c r="N120" s="81">
        <v>153.81920392219189</v>
      </c>
      <c r="O120" s="81">
        <v>88.689122183780185</v>
      </c>
      <c r="P120" s="81">
        <v>59.175023463888486</v>
      </c>
      <c r="Q120" s="81">
        <v>6.9013443558045209</v>
      </c>
      <c r="R120" s="81">
        <v>85.22864906291386</v>
      </c>
      <c r="S120" s="81">
        <v>15.20439283496</v>
      </c>
      <c r="T120" s="82"/>
      <c r="U120" s="81">
        <v>20017995</v>
      </c>
      <c r="V120" s="81">
        <v>2419</v>
      </c>
      <c r="W120" s="81">
        <v>412</v>
      </c>
      <c r="X120" s="81">
        <v>37398</v>
      </c>
      <c r="Y120" s="81">
        <v>52693</v>
      </c>
      <c r="Z120" s="81">
        <v>63375</v>
      </c>
      <c r="AA120" s="81">
        <v>13350</v>
      </c>
      <c r="AB120" s="81">
        <v>117045</v>
      </c>
      <c r="AC120" s="81">
        <v>15107456.749999998</v>
      </c>
      <c r="AD120" s="81">
        <v>15.20439283496</v>
      </c>
      <c r="AE120" s="82"/>
      <c r="AF120" s="81">
        <v>209725593.33504671</v>
      </c>
      <c r="AG120" s="81">
        <v>3200151.8400113969</v>
      </c>
      <c r="AH120" s="81">
        <v>3547851.5621607411</v>
      </c>
      <c r="AI120" s="81">
        <v>219616390.10438326</v>
      </c>
      <c r="AJ120" s="81">
        <v>234734921.47089219</v>
      </c>
      <c r="AK120" s="81"/>
      <c r="AL120" s="81"/>
      <c r="AM120" s="81">
        <v>15275672.897072442</v>
      </c>
      <c r="AN120" s="81"/>
      <c r="AO120" s="81"/>
      <c r="AP120" s="82"/>
      <c r="AQ120" s="81">
        <v>3983</v>
      </c>
      <c r="AR120" s="81">
        <v>801</v>
      </c>
      <c r="AS120" s="81">
        <v>0</v>
      </c>
      <c r="AT120" s="81">
        <v>1</v>
      </c>
      <c r="AU120" s="81">
        <v>0</v>
      </c>
      <c r="AV120" s="81">
        <v>2</v>
      </c>
      <c r="AW120" s="81">
        <v>0</v>
      </c>
      <c r="AX120" s="82"/>
      <c r="AY120" s="81">
        <v>17194.61499999994</v>
      </c>
      <c r="AZ120" s="81">
        <v>101464.6</v>
      </c>
      <c r="BA120" s="81">
        <v>0</v>
      </c>
      <c r="BB120" s="81">
        <v>180</v>
      </c>
      <c r="BC120" s="81">
        <v>0</v>
      </c>
      <c r="BD120" s="81">
        <v>7350.652</v>
      </c>
      <c r="BE120" s="81">
        <v>0</v>
      </c>
      <c r="BF120" s="82"/>
      <c r="BG120" s="81">
        <v>0</v>
      </c>
      <c r="BH120" s="81">
        <v>0</v>
      </c>
      <c r="BI120" s="81">
        <v>54.616</v>
      </c>
      <c r="BJ120" s="81">
        <v>12.260999999999999</v>
      </c>
      <c r="BK120" s="81">
        <v>25.018999999999998</v>
      </c>
      <c r="BL120" s="81">
        <v>0</v>
      </c>
      <c r="BM120" s="82"/>
      <c r="BN120" s="81">
        <v>0</v>
      </c>
      <c r="BO120" s="81">
        <v>0</v>
      </c>
      <c r="BP120" s="81">
        <v>7</v>
      </c>
      <c r="BQ120" s="81">
        <v>1</v>
      </c>
      <c r="BR120" s="81">
        <v>3</v>
      </c>
      <c r="BS120" s="81">
        <v>0</v>
      </c>
      <c r="BT120"/>
      <c r="BU120" s="80">
        <v>78.552000000000007</v>
      </c>
      <c r="BV120" s="80">
        <v>13.343999999999999</v>
      </c>
      <c r="BW120" s="80">
        <v>0</v>
      </c>
      <c r="BX120" s="80">
        <v>0</v>
      </c>
      <c r="BY120" s="80">
        <v>0</v>
      </c>
      <c r="BZ120" s="80">
        <v>0</v>
      </c>
      <c r="CA120" s="80">
        <v>0</v>
      </c>
      <c r="CB120" s="80">
        <v>0</v>
      </c>
      <c r="CC120" s="80">
        <v>0</v>
      </c>
    </row>
    <row r="121" spans="1:81">
      <c r="A121" s="80" t="s">
        <v>1786</v>
      </c>
      <c r="B121" s="80">
        <v>221</v>
      </c>
      <c r="C121" s="80">
        <v>18</v>
      </c>
      <c r="D121" s="80">
        <v>13</v>
      </c>
      <c r="E121" s="80">
        <v>2021</v>
      </c>
      <c r="F121" s="80" t="s">
        <v>75</v>
      </c>
      <c r="G121" s="174" t="s">
        <v>1768</v>
      </c>
      <c r="H121" s="80" t="s">
        <v>1769</v>
      </c>
      <c r="I121" s="177"/>
      <c r="J121" s="81">
        <v>586.36982295423286</v>
      </c>
      <c r="K121" s="81">
        <v>5.0842810676278916</v>
      </c>
      <c r="L121" s="81">
        <v>10.038723075342638</v>
      </c>
      <c r="M121" s="81">
        <v>170.07355550468625</v>
      </c>
      <c r="N121" s="81">
        <v>144.66350271335298</v>
      </c>
      <c r="O121" s="81">
        <v>86.491059925414376</v>
      </c>
      <c r="P121" s="81">
        <v>61.911421130363763</v>
      </c>
      <c r="Q121" s="81">
        <v>6.9605364566990762</v>
      </c>
      <c r="R121" s="81">
        <v>86.481986593003825</v>
      </c>
      <c r="S121" s="81">
        <v>14.907752396599999</v>
      </c>
      <c r="T121" s="82"/>
      <c r="U121" s="81">
        <v>21467865</v>
      </c>
      <c r="V121" s="81">
        <v>2419</v>
      </c>
      <c r="W121" s="81">
        <v>412</v>
      </c>
      <c r="X121" s="81">
        <v>37398</v>
      </c>
      <c r="Y121" s="81">
        <v>52748</v>
      </c>
      <c r="Z121" s="81">
        <v>63639</v>
      </c>
      <c r="AA121" s="81">
        <v>13621</v>
      </c>
      <c r="AB121" s="81">
        <v>116649</v>
      </c>
      <c r="AC121" s="81">
        <v>14858446.249999998</v>
      </c>
      <c r="AD121" s="81">
        <v>14.907752396599999</v>
      </c>
      <c r="AE121" s="82"/>
      <c r="AF121" s="81">
        <v>209499744.0733614</v>
      </c>
      <c r="AG121" s="81">
        <v>3620940.8291971134</v>
      </c>
      <c r="AH121" s="81">
        <v>3608870.7873340063</v>
      </c>
      <c r="AI121" s="81">
        <v>242475169.69072726</v>
      </c>
      <c r="AJ121" s="81">
        <v>215907861.32966042</v>
      </c>
      <c r="AK121" s="81">
        <v>0</v>
      </c>
      <c r="AL121" s="81">
        <v>0</v>
      </c>
      <c r="AM121" s="81">
        <v>15311801.248892402</v>
      </c>
      <c r="AN121" s="81">
        <v>0</v>
      </c>
      <c r="AO121" s="81">
        <v>0</v>
      </c>
      <c r="AP121" s="82"/>
      <c r="AQ121" s="81">
        <v>4136</v>
      </c>
      <c r="AR121" s="81">
        <v>832</v>
      </c>
      <c r="AS121" s="81">
        <v>0</v>
      </c>
      <c r="AT121" s="81">
        <v>3</v>
      </c>
      <c r="AU121" s="81">
        <v>0</v>
      </c>
      <c r="AV121" s="81">
        <v>2</v>
      </c>
      <c r="AW121" s="81"/>
      <c r="AX121" s="82"/>
      <c r="AY121" s="81">
        <v>18016.087999999949</v>
      </c>
      <c r="AZ121" s="81">
        <v>113468.4</v>
      </c>
      <c r="BA121" s="81">
        <v>0</v>
      </c>
      <c r="BB121" s="81">
        <v>829</v>
      </c>
      <c r="BC121" s="81">
        <v>0</v>
      </c>
      <c r="BD121" s="81">
        <v>7350.652</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1787</v>
      </c>
      <c r="B122" s="80">
        <v>221</v>
      </c>
      <c r="C122" s="80">
        <v>19</v>
      </c>
      <c r="D122" s="80">
        <v>13</v>
      </c>
      <c r="E122" s="80">
        <v>2022</v>
      </c>
      <c r="F122" s="80" t="s">
        <v>568</v>
      </c>
      <c r="G122" s="174" t="s">
        <v>1768</v>
      </c>
      <c r="H122" s="80" t="s">
        <v>1769</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4418</v>
      </c>
      <c r="AR122" s="81">
        <v>844</v>
      </c>
      <c r="AS122" s="81">
        <v>0</v>
      </c>
      <c r="AT122" s="81">
        <v>3</v>
      </c>
      <c r="AU122" s="81">
        <v>0</v>
      </c>
      <c r="AV122" s="81">
        <v>2</v>
      </c>
      <c r="AW122" s="81"/>
      <c r="AX122" s="82"/>
      <c r="AY122" s="81">
        <v>19460.009999999937</v>
      </c>
      <c r="AZ122" s="81">
        <v>114061.30000000003</v>
      </c>
      <c r="BA122" s="81">
        <v>0</v>
      </c>
      <c r="BB122" s="81">
        <v>829</v>
      </c>
      <c r="BC122" s="81">
        <v>0</v>
      </c>
      <c r="BD122" s="81">
        <v>7350.652</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1788</v>
      </c>
      <c r="B123" s="80">
        <v>137</v>
      </c>
      <c r="C123" s="80">
        <v>1</v>
      </c>
      <c r="D123" s="80">
        <v>9</v>
      </c>
      <c r="E123" s="80">
        <v>1990</v>
      </c>
      <c r="F123" s="80" t="s">
        <v>562</v>
      </c>
      <c r="G123" s="80" t="s">
        <v>1789</v>
      </c>
      <c r="H123" s="80" t="s">
        <v>1790</v>
      </c>
      <c r="I123" s="177"/>
      <c r="J123" s="81">
        <v>486.113429378935</v>
      </c>
      <c r="K123" s="81">
        <v>12.403799001241401</v>
      </c>
      <c r="L123" s="81">
        <v>7.3029257590164889</v>
      </c>
      <c r="M123" s="81">
        <v>63.470496766361137</v>
      </c>
      <c r="N123" s="81">
        <v>86.936957265443084</v>
      </c>
      <c r="O123" s="81">
        <v>84.524706029421992</v>
      </c>
      <c r="P123" s="81">
        <v>116.32499818122155</v>
      </c>
      <c r="Q123" s="81">
        <v>6.4687175458223898</v>
      </c>
      <c r="R123" s="81">
        <v>0</v>
      </c>
      <c r="S123" s="81">
        <v>7.3728888922971318</v>
      </c>
      <c r="T123" s="82"/>
      <c r="U123" s="81">
        <v>57867965</v>
      </c>
      <c r="V123" s="81">
        <v>4426</v>
      </c>
      <c r="W123" s="81">
        <v>72</v>
      </c>
      <c r="X123" s="81">
        <v>22119</v>
      </c>
      <c r="Y123" s="81">
        <v>27667</v>
      </c>
      <c r="Z123" s="81">
        <v>34766</v>
      </c>
      <c r="AA123" s="81">
        <v>28245</v>
      </c>
      <c r="AB123" s="81">
        <v>105030</v>
      </c>
      <c r="AC123" s="81">
        <v>0</v>
      </c>
      <c r="AD123" s="81">
        <v>7.3728888922971318</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1791</v>
      </c>
      <c r="B124" s="80">
        <v>138</v>
      </c>
      <c r="C124" s="80">
        <v>2</v>
      </c>
      <c r="D124" s="80">
        <v>9</v>
      </c>
      <c r="E124" s="80">
        <v>2005</v>
      </c>
      <c r="F124" s="80" t="s">
        <v>565</v>
      </c>
      <c r="G124" s="80" t="s">
        <v>1789</v>
      </c>
      <c r="H124" s="80" t="s">
        <v>1790</v>
      </c>
      <c r="I124" s="177"/>
      <c r="J124" s="81">
        <v>1080.8925254471058</v>
      </c>
      <c r="K124" s="81">
        <v>9.9191762726274941</v>
      </c>
      <c r="L124" s="81">
        <v>15.23744196184416</v>
      </c>
      <c r="M124" s="81">
        <v>149.64138621927171</v>
      </c>
      <c r="N124" s="81">
        <v>128.63016671350931</v>
      </c>
      <c r="O124" s="81">
        <v>145.87805020385946</v>
      </c>
      <c r="P124" s="81">
        <v>116.11184040051016</v>
      </c>
      <c r="Q124" s="81">
        <v>6.779562028174154</v>
      </c>
      <c r="R124" s="81">
        <v>0</v>
      </c>
      <c r="S124" s="81">
        <v>5.8445868864069812</v>
      </c>
      <c r="T124" s="82"/>
      <c r="U124" s="81">
        <v>144691486</v>
      </c>
      <c r="V124" s="81">
        <v>4246</v>
      </c>
      <c r="W124" s="81">
        <v>133</v>
      </c>
      <c r="X124" s="81">
        <v>27948</v>
      </c>
      <c r="Y124" s="81">
        <v>36691</v>
      </c>
      <c r="Z124" s="81">
        <v>69433</v>
      </c>
      <c r="AA124" s="81">
        <v>23090</v>
      </c>
      <c r="AB124" s="81">
        <v>115074</v>
      </c>
      <c r="AC124" s="81">
        <v>0</v>
      </c>
      <c r="AD124" s="81">
        <v>5.8445868864069812</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1792</v>
      </c>
      <c r="B125" s="80">
        <v>139</v>
      </c>
      <c r="C125" s="80">
        <v>3</v>
      </c>
      <c r="D125" s="80">
        <v>9</v>
      </c>
      <c r="E125" s="80">
        <v>2006</v>
      </c>
      <c r="F125" s="80" t="s">
        <v>566</v>
      </c>
      <c r="G125" s="80" t="s">
        <v>1789</v>
      </c>
      <c r="H125" s="80" t="s">
        <v>1790</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1793</v>
      </c>
      <c r="B126" s="80">
        <v>140</v>
      </c>
      <c r="C126" s="80">
        <v>4</v>
      </c>
      <c r="D126" s="80">
        <v>9</v>
      </c>
      <c r="E126" s="80">
        <v>2007</v>
      </c>
      <c r="F126" s="80" t="s">
        <v>567</v>
      </c>
      <c r="G126" s="80" t="s">
        <v>1789</v>
      </c>
      <c r="H126" s="80" t="s">
        <v>1790</v>
      </c>
      <c r="I126" s="177"/>
      <c r="J126" s="81">
        <v>967.68547342720308</v>
      </c>
      <c r="K126" s="81">
        <v>8.9513242693186044</v>
      </c>
      <c r="L126" s="81">
        <v>11.876335883515749</v>
      </c>
      <c r="M126" s="81">
        <v>148.79059066004282</v>
      </c>
      <c r="N126" s="81">
        <v>136.19901399702042</v>
      </c>
      <c r="O126" s="81">
        <v>145.21880824376223</v>
      </c>
      <c r="P126" s="81">
        <v>114.47754861807334</v>
      </c>
      <c r="Q126" s="81">
        <v>7.1759740914451671</v>
      </c>
      <c r="R126" s="81">
        <v>0</v>
      </c>
      <c r="S126" s="81">
        <v>6.6969056662113928</v>
      </c>
      <c r="T126" s="82"/>
      <c r="U126" s="81">
        <v>152572099</v>
      </c>
      <c r="V126" s="81">
        <v>3779</v>
      </c>
      <c r="W126" s="81">
        <v>116</v>
      </c>
      <c r="X126" s="81">
        <v>33393</v>
      </c>
      <c r="Y126" s="81">
        <v>37827</v>
      </c>
      <c r="Z126" s="81">
        <v>71853</v>
      </c>
      <c r="AA126" s="81">
        <v>22418</v>
      </c>
      <c r="AB126" s="81">
        <v>115361</v>
      </c>
      <c r="AC126" s="81">
        <v>0</v>
      </c>
      <c r="AD126" s="81">
        <v>6.6969056662113928</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1794</v>
      </c>
      <c r="B127" s="80">
        <v>141</v>
      </c>
      <c r="C127" s="80">
        <v>5</v>
      </c>
      <c r="D127" s="80">
        <v>9</v>
      </c>
      <c r="E127" s="80">
        <v>2008</v>
      </c>
      <c r="F127" s="80" t="s">
        <v>84</v>
      </c>
      <c r="G127" s="80" t="s">
        <v>1789</v>
      </c>
      <c r="H127" s="80" t="s">
        <v>1790</v>
      </c>
      <c r="I127" s="177"/>
      <c r="J127" s="81">
        <v>986.0296126171354</v>
      </c>
      <c r="K127" s="81">
        <v>6.6617301399934652</v>
      </c>
      <c r="L127" s="81">
        <v>9.6877766411948425</v>
      </c>
      <c r="M127" s="81">
        <v>163.16226456644702</v>
      </c>
      <c r="N127" s="81">
        <v>142.01152142645381</v>
      </c>
      <c r="O127" s="81">
        <v>141.2338738569081</v>
      </c>
      <c r="P127" s="81">
        <v>111.71513269953125</v>
      </c>
      <c r="Q127" s="81">
        <v>7.0687150452748062</v>
      </c>
      <c r="R127" s="81">
        <v>0</v>
      </c>
      <c r="S127" s="81">
        <v>6.9872508645230162</v>
      </c>
      <c r="T127" s="82"/>
      <c r="U127" s="81">
        <v>161121384</v>
      </c>
      <c r="V127" s="81">
        <v>3779</v>
      </c>
      <c r="W127" s="81">
        <v>116</v>
      </c>
      <c r="X127" s="81">
        <v>33393</v>
      </c>
      <c r="Y127" s="81">
        <v>38203</v>
      </c>
      <c r="Z127" s="81">
        <v>72334</v>
      </c>
      <c r="AA127" s="81">
        <v>21902</v>
      </c>
      <c r="AB127" s="81">
        <v>115504</v>
      </c>
      <c r="AC127" s="81">
        <v>0</v>
      </c>
      <c r="AD127" s="81">
        <v>6.9872508645230162</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1795</v>
      </c>
      <c r="B128" s="80">
        <v>142</v>
      </c>
      <c r="C128" s="80">
        <v>6</v>
      </c>
      <c r="D128" s="80">
        <v>9</v>
      </c>
      <c r="E128" s="80">
        <v>2009</v>
      </c>
      <c r="F128" s="80" t="s">
        <v>85</v>
      </c>
      <c r="G128" s="80" t="s">
        <v>1789</v>
      </c>
      <c r="H128" s="80" t="s">
        <v>1790</v>
      </c>
      <c r="I128" s="177"/>
      <c r="J128" s="81">
        <v>888.87703109166512</v>
      </c>
      <c r="K128" s="81">
        <v>6.0796322878764117</v>
      </c>
      <c r="L128" s="81">
        <v>14.023337368542217</v>
      </c>
      <c r="M128" s="81">
        <v>156.49754019349081</v>
      </c>
      <c r="N128" s="81">
        <v>127.70093477663821</v>
      </c>
      <c r="O128" s="81">
        <v>144.37680262765437</v>
      </c>
      <c r="P128" s="81">
        <v>107.17458332351282</v>
      </c>
      <c r="Q128" s="81">
        <v>6.7304709303689236</v>
      </c>
      <c r="R128" s="81">
        <v>0</v>
      </c>
      <c r="S128" s="81">
        <v>5.8192189055118053</v>
      </c>
      <c r="T128" s="82"/>
      <c r="U128" s="81">
        <v>124814105</v>
      </c>
      <c r="V128" s="81">
        <v>3664</v>
      </c>
      <c r="W128" s="81">
        <v>226</v>
      </c>
      <c r="X128" s="81">
        <v>34347</v>
      </c>
      <c r="Y128" s="81">
        <v>38513</v>
      </c>
      <c r="Z128" s="81">
        <v>72986</v>
      </c>
      <c r="AA128" s="81">
        <v>21571</v>
      </c>
      <c r="AB128" s="81">
        <v>115449</v>
      </c>
      <c r="AC128" s="81">
        <v>0</v>
      </c>
      <c r="AD128" s="81">
        <v>5.8192189055118053</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374.26899999999995</v>
      </c>
      <c r="BJ128" s="81">
        <v>0</v>
      </c>
      <c r="BK128" s="81">
        <v>11.284000000000001</v>
      </c>
      <c r="BL128" s="81">
        <v>0</v>
      </c>
      <c r="BM128" s="82"/>
      <c r="BN128" s="81">
        <v>0</v>
      </c>
      <c r="BO128" s="81">
        <v>0</v>
      </c>
      <c r="BP128" s="81">
        <v>32</v>
      </c>
      <c r="BQ128" s="81">
        <v>0</v>
      </c>
      <c r="BR128" s="81">
        <v>1</v>
      </c>
      <c r="BS128" s="81">
        <v>0</v>
      </c>
      <c r="BT128"/>
      <c r="BU128" s="80"/>
      <c r="BV128" s="80"/>
      <c r="BW128" s="80"/>
      <c r="BX128" s="80"/>
      <c r="BY128" s="80"/>
      <c r="BZ128" s="80"/>
      <c r="CA128" s="80"/>
      <c r="CB128" s="80"/>
      <c r="CC128" s="80"/>
    </row>
    <row r="129" spans="1:81">
      <c r="A129" s="80" t="s">
        <v>1796</v>
      </c>
      <c r="B129" s="80">
        <v>143</v>
      </c>
      <c r="C129" s="80">
        <v>7</v>
      </c>
      <c r="D129" s="80">
        <v>9</v>
      </c>
      <c r="E129" s="80">
        <v>2010</v>
      </c>
      <c r="F129" s="80" t="s">
        <v>86</v>
      </c>
      <c r="G129" s="80" t="s">
        <v>1789</v>
      </c>
      <c r="H129" s="80" t="s">
        <v>1790</v>
      </c>
      <c r="I129" s="177"/>
      <c r="J129" s="81">
        <v>773.17701303200568</v>
      </c>
      <c r="K129" s="81">
        <v>6.5174010082237306</v>
      </c>
      <c r="L129" s="81">
        <v>13.110260345560818</v>
      </c>
      <c r="M129" s="81">
        <v>157.16739038139178</v>
      </c>
      <c r="N129" s="81">
        <v>141.27268984515663</v>
      </c>
      <c r="O129" s="81">
        <v>144.74864461437275</v>
      </c>
      <c r="P129" s="81">
        <v>108.30434148955688</v>
      </c>
      <c r="Q129" s="81">
        <v>7.0187101615204046</v>
      </c>
      <c r="R129" s="81">
        <v>0</v>
      </c>
      <c r="S129" s="81">
        <v>7.2481535774720767</v>
      </c>
      <c r="T129" s="82"/>
      <c r="U129" s="81">
        <v>118012276</v>
      </c>
      <c r="V129" s="81">
        <v>3664</v>
      </c>
      <c r="W129" s="81">
        <v>226</v>
      </c>
      <c r="X129" s="81">
        <v>34347</v>
      </c>
      <c r="Y129" s="81">
        <v>38978</v>
      </c>
      <c r="Z129" s="81">
        <v>73514</v>
      </c>
      <c r="AA129" s="81">
        <v>21254</v>
      </c>
      <c r="AB129" s="81">
        <v>115361</v>
      </c>
      <c r="AC129" s="81">
        <v>0</v>
      </c>
      <c r="AD129" s="81">
        <v>7.2481535774720767</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463.27100000000002</v>
      </c>
      <c r="BJ129" s="81">
        <v>0</v>
      </c>
      <c r="BK129" s="81">
        <v>25.870999999999999</v>
      </c>
      <c r="BL129" s="81">
        <v>0</v>
      </c>
      <c r="BM129" s="82"/>
      <c r="BN129" s="81">
        <v>0</v>
      </c>
      <c r="BO129" s="81">
        <v>0</v>
      </c>
      <c r="BP129" s="81">
        <v>32</v>
      </c>
      <c r="BQ129" s="81">
        <v>0</v>
      </c>
      <c r="BR129" s="81">
        <v>3</v>
      </c>
      <c r="BS129" s="81">
        <v>0</v>
      </c>
      <c r="BT129"/>
      <c r="BU129" s="80">
        <v>475.40800000000002</v>
      </c>
      <c r="BV129" s="80">
        <v>13.734</v>
      </c>
      <c r="BW129" s="80">
        <v>0</v>
      </c>
      <c r="BX129" s="80">
        <v>0</v>
      </c>
      <c r="BY129" s="80">
        <v>0</v>
      </c>
      <c r="BZ129" s="80">
        <v>0</v>
      </c>
      <c r="CA129" s="80">
        <v>0</v>
      </c>
      <c r="CB129" s="80">
        <v>0</v>
      </c>
      <c r="CC129" s="80">
        <v>0</v>
      </c>
    </row>
    <row r="130" spans="1:81">
      <c r="A130" s="80" t="s">
        <v>1797</v>
      </c>
      <c r="B130" s="80">
        <v>144</v>
      </c>
      <c r="C130" s="80">
        <v>8</v>
      </c>
      <c r="D130" s="80">
        <v>9</v>
      </c>
      <c r="E130" s="80">
        <v>2011</v>
      </c>
      <c r="F130" s="80" t="s">
        <v>87</v>
      </c>
      <c r="G130" s="80" t="s">
        <v>1789</v>
      </c>
      <c r="H130" s="80" t="s">
        <v>1790</v>
      </c>
      <c r="I130" s="177"/>
      <c r="J130" s="81">
        <v>746.8913008850119</v>
      </c>
      <c r="K130" s="81">
        <v>9.1707969349997995</v>
      </c>
      <c r="L130" s="81">
        <v>13.14782088611201</v>
      </c>
      <c r="M130" s="81">
        <v>178.44964449271001</v>
      </c>
      <c r="N130" s="81">
        <v>159.19438401476762</v>
      </c>
      <c r="O130" s="81">
        <v>143.49005324469337</v>
      </c>
      <c r="P130" s="81">
        <v>104.6252365731536</v>
      </c>
      <c r="Q130" s="81">
        <v>8.082296270725239</v>
      </c>
      <c r="R130" s="81">
        <v>0</v>
      </c>
      <c r="S130" s="81">
        <v>7.6634084641403941</v>
      </c>
      <c r="T130" s="82"/>
      <c r="U130" s="81">
        <v>105199388</v>
      </c>
      <c r="V130" s="81">
        <v>3664</v>
      </c>
      <c r="W130" s="81">
        <v>226</v>
      </c>
      <c r="X130" s="81">
        <v>34347</v>
      </c>
      <c r="Y130" s="81">
        <v>39406</v>
      </c>
      <c r="Z130" s="81">
        <v>74458</v>
      </c>
      <c r="AA130" s="81">
        <v>21143</v>
      </c>
      <c r="AB130" s="81">
        <v>115168</v>
      </c>
      <c r="AC130" s="81">
        <v>0</v>
      </c>
      <c r="AD130" s="81">
        <v>7.6634084641403941</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486.26100000000002</v>
      </c>
      <c r="BJ130" s="81">
        <v>0</v>
      </c>
      <c r="BK130" s="81">
        <v>21.469000000000001</v>
      </c>
      <c r="BL130" s="81">
        <v>0</v>
      </c>
      <c r="BM130" s="82"/>
      <c r="BN130" s="81">
        <v>0</v>
      </c>
      <c r="BO130" s="81">
        <v>0</v>
      </c>
      <c r="BP130" s="81">
        <v>33</v>
      </c>
      <c r="BQ130" s="81">
        <v>0</v>
      </c>
      <c r="BR130" s="81">
        <v>2</v>
      </c>
      <c r="BS130" s="81">
        <v>0</v>
      </c>
      <c r="BT130"/>
      <c r="BU130" s="80">
        <v>493.46300000000002</v>
      </c>
      <c r="BV130" s="80">
        <v>14.266999999999999</v>
      </c>
      <c r="BW130" s="80">
        <v>0</v>
      </c>
      <c r="BX130" s="80">
        <v>0</v>
      </c>
      <c r="BY130" s="80">
        <v>0</v>
      </c>
      <c r="BZ130" s="80">
        <v>0</v>
      </c>
      <c r="CA130" s="80">
        <v>0</v>
      </c>
      <c r="CB130" s="80">
        <v>0</v>
      </c>
      <c r="CC130" s="80">
        <v>0</v>
      </c>
    </row>
    <row r="131" spans="1:81">
      <c r="A131" s="80" t="s">
        <v>1798</v>
      </c>
      <c r="B131" s="80">
        <v>145</v>
      </c>
      <c r="C131" s="80">
        <v>9</v>
      </c>
      <c r="D131" s="80">
        <v>9</v>
      </c>
      <c r="E131" s="80">
        <v>2012</v>
      </c>
      <c r="F131" s="80" t="s">
        <v>88</v>
      </c>
      <c r="G131" s="80" t="s">
        <v>1789</v>
      </c>
      <c r="H131" s="80" t="s">
        <v>1790</v>
      </c>
      <c r="I131" s="177"/>
      <c r="J131" s="81">
        <v>741.81832460876558</v>
      </c>
      <c r="K131" s="81">
        <v>8.4552241154139622</v>
      </c>
      <c r="L131" s="81">
        <v>13.116691293595807</v>
      </c>
      <c r="M131" s="81">
        <v>183.44777041268438</v>
      </c>
      <c r="N131" s="81">
        <v>165.54516477640527</v>
      </c>
      <c r="O131" s="81">
        <v>144.26521707999669</v>
      </c>
      <c r="P131" s="81">
        <v>103.42893447189907</v>
      </c>
      <c r="Q131" s="81">
        <v>8.9988308328012288</v>
      </c>
      <c r="R131" s="81">
        <v>0</v>
      </c>
      <c r="S131" s="81">
        <v>8.4831687501576862</v>
      </c>
      <c r="T131" s="82"/>
      <c r="U131" s="81">
        <v>106935288</v>
      </c>
      <c r="V131" s="81">
        <v>3664</v>
      </c>
      <c r="W131" s="81">
        <v>226</v>
      </c>
      <c r="X131" s="81">
        <v>34347</v>
      </c>
      <c r="Y131" s="81">
        <v>41146</v>
      </c>
      <c r="Z131" s="81">
        <v>75454</v>
      </c>
      <c r="AA131" s="81">
        <v>20783</v>
      </c>
      <c r="AB131" s="81">
        <v>118022</v>
      </c>
      <c r="AC131" s="81">
        <v>0</v>
      </c>
      <c r="AD131" s="81">
        <v>8.4831687501576862</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491.50599999999997</v>
      </c>
      <c r="BJ131" s="81">
        <v>0</v>
      </c>
      <c r="BK131" s="81">
        <v>32.925000000000004</v>
      </c>
      <c r="BL131" s="81">
        <v>0</v>
      </c>
      <c r="BM131" s="82"/>
      <c r="BN131" s="81">
        <v>0</v>
      </c>
      <c r="BO131" s="81">
        <v>0</v>
      </c>
      <c r="BP131" s="81">
        <v>33</v>
      </c>
      <c r="BQ131" s="81">
        <v>0</v>
      </c>
      <c r="BR131" s="81">
        <v>3</v>
      </c>
      <c r="BS131" s="81">
        <v>0</v>
      </c>
      <c r="BT131"/>
      <c r="BU131" s="80">
        <v>510.041</v>
      </c>
      <c r="BV131" s="80">
        <v>14.39</v>
      </c>
      <c r="BW131" s="80">
        <v>0</v>
      </c>
      <c r="BX131" s="80">
        <v>0</v>
      </c>
      <c r="BY131" s="80">
        <v>0</v>
      </c>
      <c r="BZ131" s="80">
        <v>0</v>
      </c>
      <c r="CA131" s="80">
        <v>0</v>
      </c>
      <c r="CB131" s="80">
        <v>0</v>
      </c>
      <c r="CC131" s="80">
        <v>0</v>
      </c>
    </row>
    <row r="132" spans="1:81">
      <c r="A132" s="80" t="s">
        <v>1799</v>
      </c>
      <c r="B132" s="80">
        <v>146</v>
      </c>
      <c r="C132" s="80">
        <v>10</v>
      </c>
      <c r="D132" s="80">
        <v>9</v>
      </c>
      <c r="E132" s="80">
        <v>2013</v>
      </c>
      <c r="F132" s="80" t="s">
        <v>89</v>
      </c>
      <c r="G132" s="80" t="s">
        <v>1789</v>
      </c>
      <c r="H132" s="80" t="s">
        <v>1790</v>
      </c>
      <c r="I132" s="177"/>
      <c r="J132" s="81">
        <v>708.71857491164644</v>
      </c>
      <c r="K132" s="81">
        <v>7.3064221505847682</v>
      </c>
      <c r="L132" s="81">
        <v>12.922406297240933</v>
      </c>
      <c r="M132" s="81">
        <v>176.27515285120822</v>
      </c>
      <c r="N132" s="81">
        <v>160.85226157213762</v>
      </c>
      <c r="O132" s="81">
        <v>140.18215496997016</v>
      </c>
      <c r="P132" s="81">
        <v>102.79459401596009</v>
      </c>
      <c r="Q132" s="81">
        <v>9.135304928707491</v>
      </c>
      <c r="R132" s="81">
        <v>0</v>
      </c>
      <c r="S132" s="81">
        <v>7.3545873281622978</v>
      </c>
      <c r="T132" s="82"/>
      <c r="U132" s="81">
        <v>104642793</v>
      </c>
      <c r="V132" s="81">
        <v>3664</v>
      </c>
      <c r="W132" s="81">
        <v>226</v>
      </c>
      <c r="X132" s="81">
        <v>34347</v>
      </c>
      <c r="Y132" s="81">
        <v>41545</v>
      </c>
      <c r="Z132" s="81">
        <v>76592</v>
      </c>
      <c r="AA132" s="81">
        <v>20578</v>
      </c>
      <c r="AB132" s="81">
        <v>118094</v>
      </c>
      <c r="AC132" s="81">
        <v>0</v>
      </c>
      <c r="AD132" s="81">
        <v>7.3545873281622978</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492.03</v>
      </c>
      <c r="BJ132" s="81">
        <v>0</v>
      </c>
      <c r="BK132" s="81">
        <v>33.017000000000003</v>
      </c>
      <c r="BL132" s="81">
        <v>0</v>
      </c>
      <c r="BM132" s="82"/>
      <c r="BN132" s="81">
        <v>0</v>
      </c>
      <c r="BO132" s="81">
        <v>0</v>
      </c>
      <c r="BP132" s="81">
        <v>33</v>
      </c>
      <c r="BQ132" s="81">
        <v>0</v>
      </c>
      <c r="BR132" s="81">
        <v>4</v>
      </c>
      <c r="BS132" s="81">
        <v>0</v>
      </c>
      <c r="BT132"/>
      <c r="BU132" s="80">
        <v>507.55900000000003</v>
      </c>
      <c r="BV132" s="80">
        <v>17.488</v>
      </c>
      <c r="BW132" s="80">
        <v>0</v>
      </c>
      <c r="BX132" s="80">
        <v>0</v>
      </c>
      <c r="BY132" s="80">
        <v>0</v>
      </c>
      <c r="BZ132" s="80">
        <v>0</v>
      </c>
      <c r="CA132" s="80">
        <v>0</v>
      </c>
      <c r="CB132" s="80">
        <v>0</v>
      </c>
      <c r="CC132" s="80">
        <v>0</v>
      </c>
    </row>
    <row r="133" spans="1:81">
      <c r="A133" s="80" t="s">
        <v>1800</v>
      </c>
      <c r="B133" s="80">
        <v>147</v>
      </c>
      <c r="C133" s="80">
        <v>11</v>
      </c>
      <c r="D133" s="80">
        <v>9</v>
      </c>
      <c r="E133" s="80">
        <v>2014</v>
      </c>
      <c r="F133" s="80" t="s">
        <v>90</v>
      </c>
      <c r="G133" s="80" t="s">
        <v>1789</v>
      </c>
      <c r="H133" s="80" t="s">
        <v>1790</v>
      </c>
      <c r="I133" s="177"/>
      <c r="J133" s="81">
        <v>685.39888393603644</v>
      </c>
      <c r="K133" s="81">
        <v>7.3697753993373123</v>
      </c>
      <c r="L133" s="81">
        <v>12.332925812049156</v>
      </c>
      <c r="M133" s="81">
        <v>169.57742102028359</v>
      </c>
      <c r="N133" s="81">
        <v>149.63230461439787</v>
      </c>
      <c r="O133" s="81">
        <v>135.97056080432603</v>
      </c>
      <c r="P133" s="81">
        <v>103.19366110848202</v>
      </c>
      <c r="Q133" s="81">
        <v>8.7342597917187117</v>
      </c>
      <c r="R133" s="81">
        <v>0</v>
      </c>
      <c r="S133" s="81">
        <v>8.5373189904436853</v>
      </c>
      <c r="T133" s="82"/>
      <c r="U133" s="81">
        <v>106736391</v>
      </c>
      <c r="V133" s="81">
        <v>3187</v>
      </c>
      <c r="W133" s="81">
        <v>237</v>
      </c>
      <c r="X133" s="81">
        <v>35188</v>
      </c>
      <c r="Y133" s="81">
        <v>41938</v>
      </c>
      <c r="Z133" s="81">
        <v>78244</v>
      </c>
      <c r="AA133" s="81">
        <v>20551</v>
      </c>
      <c r="AB133" s="81">
        <v>117681</v>
      </c>
      <c r="AC133" s="81">
        <v>0</v>
      </c>
      <c r="AD133" s="81">
        <v>8.5373189904436853</v>
      </c>
      <c r="AE133" s="82"/>
      <c r="AF133" s="81">
        <v>780577460.38539684</v>
      </c>
      <c r="AG133" s="81">
        <v>6294964.0071536051</v>
      </c>
      <c r="AH133" s="81">
        <v>1497250.8347207806</v>
      </c>
      <c r="AI133" s="81">
        <v>221026890.26660356</v>
      </c>
      <c r="AJ133" s="81">
        <v>228214751.95324829</v>
      </c>
      <c r="AK133" s="81">
        <v>0</v>
      </c>
      <c r="AL133" s="81">
        <v>0</v>
      </c>
      <c r="AM133" s="81">
        <v>16155842.767519403</v>
      </c>
      <c r="AN133" s="81">
        <v>0</v>
      </c>
      <c r="AO133" s="81">
        <v>0</v>
      </c>
      <c r="AP133" s="82"/>
      <c r="AQ133" s="81">
        <v>3636</v>
      </c>
      <c r="AR133" s="81">
        <v>695</v>
      </c>
      <c r="AS133" s="81">
        <v>4</v>
      </c>
      <c r="AT133" s="81">
        <v>0</v>
      </c>
      <c r="AU133" s="81">
        <v>0</v>
      </c>
      <c r="AV133" s="81">
        <v>0</v>
      </c>
      <c r="AW133" s="81" t="s">
        <v>564</v>
      </c>
      <c r="AX133" s="82"/>
      <c r="AY133" s="81">
        <v>15546.8</v>
      </c>
      <c r="AZ133" s="81">
        <v>36336.199999999997</v>
      </c>
      <c r="BA133" s="81">
        <v>15970</v>
      </c>
      <c r="BB133" s="81">
        <v>0</v>
      </c>
      <c r="BC133" s="81">
        <v>0</v>
      </c>
      <c r="BD133" s="81">
        <v>0</v>
      </c>
      <c r="BE133" s="81" t="s">
        <v>564</v>
      </c>
      <c r="BF133" s="82"/>
      <c r="BG133" s="81">
        <v>0</v>
      </c>
      <c r="BH133" s="81">
        <v>0</v>
      </c>
      <c r="BI133" s="81">
        <v>480.60700000000003</v>
      </c>
      <c r="BJ133" s="81">
        <v>0</v>
      </c>
      <c r="BK133" s="81">
        <v>34.17</v>
      </c>
      <c r="BL133" s="81">
        <v>0</v>
      </c>
      <c r="BM133" s="82"/>
      <c r="BN133" s="81">
        <v>0</v>
      </c>
      <c r="BO133" s="81">
        <v>0</v>
      </c>
      <c r="BP133" s="81">
        <v>33</v>
      </c>
      <c r="BQ133" s="81">
        <v>0</v>
      </c>
      <c r="BR133" s="81">
        <v>3</v>
      </c>
      <c r="BS133" s="81">
        <v>0</v>
      </c>
      <c r="BT133"/>
      <c r="BU133" s="80">
        <v>497.036</v>
      </c>
      <c r="BV133" s="80">
        <v>17.741</v>
      </c>
      <c r="BW133" s="80">
        <v>0</v>
      </c>
      <c r="BX133" s="80">
        <v>0</v>
      </c>
      <c r="BY133" s="80">
        <v>0</v>
      </c>
      <c r="BZ133" s="80">
        <v>0</v>
      </c>
      <c r="CA133" s="80">
        <v>0</v>
      </c>
      <c r="CB133" s="80">
        <v>0</v>
      </c>
      <c r="CC133" s="80">
        <v>0</v>
      </c>
    </row>
    <row r="134" spans="1:81">
      <c r="A134" s="80" t="s">
        <v>1801</v>
      </c>
      <c r="B134" s="80">
        <v>148</v>
      </c>
      <c r="C134" s="80">
        <v>12</v>
      </c>
      <c r="D134" s="80">
        <v>9</v>
      </c>
      <c r="E134" s="80">
        <v>2015</v>
      </c>
      <c r="F134" s="80" t="s">
        <v>91</v>
      </c>
      <c r="G134" s="80" t="s">
        <v>1789</v>
      </c>
      <c r="H134" s="80" t="s">
        <v>1790</v>
      </c>
      <c r="I134" s="177"/>
      <c r="J134" s="81">
        <v>604.14405869565815</v>
      </c>
      <c r="K134" s="81">
        <v>6.8232660754728345</v>
      </c>
      <c r="L134" s="81">
        <v>13.25042072164743</v>
      </c>
      <c r="M134" s="81">
        <v>153.11509841986987</v>
      </c>
      <c r="N134" s="81">
        <v>144.8765467846529</v>
      </c>
      <c r="O134" s="81">
        <v>135.09815314556334</v>
      </c>
      <c r="P134" s="81">
        <v>101.63660915622063</v>
      </c>
      <c r="Q134" s="81">
        <v>8.5451753975747291</v>
      </c>
      <c r="R134" s="81">
        <v>0</v>
      </c>
      <c r="S134" s="81">
        <v>8.1930097662171963</v>
      </c>
      <c r="T134" s="82"/>
      <c r="U134" s="81">
        <v>105647630</v>
      </c>
      <c r="V134" s="81">
        <v>3187</v>
      </c>
      <c r="W134" s="81">
        <v>237</v>
      </c>
      <c r="X134" s="81">
        <v>35188</v>
      </c>
      <c r="Y134" s="81">
        <v>42819</v>
      </c>
      <c r="Z134" s="81">
        <v>78491</v>
      </c>
      <c r="AA134" s="81">
        <v>20225</v>
      </c>
      <c r="AB134" s="81">
        <v>117609</v>
      </c>
      <c r="AC134" s="81">
        <v>0</v>
      </c>
      <c r="AD134" s="81">
        <v>8.1930097662171963</v>
      </c>
      <c r="AE134" s="82"/>
      <c r="AF134" s="81">
        <v>701510080.5522089</v>
      </c>
      <c r="AG134" s="81">
        <v>5409331.2066429025</v>
      </c>
      <c r="AH134" s="81">
        <v>1822179.7140403122</v>
      </c>
      <c r="AI134" s="81">
        <v>219890705.51427248</v>
      </c>
      <c r="AJ134" s="81">
        <v>225470140.41510981</v>
      </c>
      <c r="AK134" s="81">
        <v>0</v>
      </c>
      <c r="AL134" s="81">
        <v>0</v>
      </c>
      <c r="AM134" s="81">
        <v>16117820.098800296</v>
      </c>
      <c r="AN134" s="81">
        <v>0</v>
      </c>
      <c r="AO134" s="81">
        <v>0</v>
      </c>
      <c r="AP134" s="82"/>
      <c r="AQ134" s="81">
        <v>3991</v>
      </c>
      <c r="AR134" s="81">
        <v>1070</v>
      </c>
      <c r="AS134" s="81">
        <v>4</v>
      </c>
      <c r="AT134" s="81">
        <v>0</v>
      </c>
      <c r="AU134" s="81">
        <v>0</v>
      </c>
      <c r="AV134" s="81">
        <v>0</v>
      </c>
      <c r="AW134" s="81" t="s">
        <v>564</v>
      </c>
      <c r="AX134" s="82"/>
      <c r="AY134" s="81">
        <v>17359.900000000001</v>
      </c>
      <c r="AZ134" s="81">
        <v>49317.2</v>
      </c>
      <c r="BA134" s="81">
        <v>15970</v>
      </c>
      <c r="BB134" s="81">
        <v>0</v>
      </c>
      <c r="BC134" s="81">
        <v>0</v>
      </c>
      <c r="BD134" s="81">
        <v>0</v>
      </c>
      <c r="BE134" s="81" t="s">
        <v>564</v>
      </c>
      <c r="BF134" s="82"/>
      <c r="BG134" s="81">
        <v>0</v>
      </c>
      <c r="BH134" s="81">
        <v>0</v>
      </c>
      <c r="BI134" s="81">
        <v>455.52100000000002</v>
      </c>
      <c r="BJ134" s="81">
        <v>0</v>
      </c>
      <c r="BK134" s="81">
        <v>32.290000000000006</v>
      </c>
      <c r="BL134" s="81">
        <v>0</v>
      </c>
      <c r="BM134" s="82"/>
      <c r="BN134" s="81">
        <v>0</v>
      </c>
      <c r="BO134" s="81">
        <v>0</v>
      </c>
      <c r="BP134" s="81">
        <v>35</v>
      </c>
      <c r="BQ134" s="81">
        <v>0</v>
      </c>
      <c r="BR134" s="81">
        <v>3</v>
      </c>
      <c r="BS134" s="81">
        <v>0</v>
      </c>
      <c r="BT134"/>
      <c r="BU134" s="80">
        <v>470.90800000000002</v>
      </c>
      <c r="BV134" s="80">
        <v>16.902999999999999</v>
      </c>
      <c r="BW134" s="80">
        <v>0</v>
      </c>
      <c r="BX134" s="80">
        <v>0</v>
      </c>
      <c r="BY134" s="80">
        <v>0</v>
      </c>
      <c r="BZ134" s="80">
        <v>0</v>
      </c>
      <c r="CA134" s="80">
        <v>0</v>
      </c>
      <c r="CB134" s="80">
        <v>0</v>
      </c>
      <c r="CC134" s="80">
        <v>0</v>
      </c>
    </row>
    <row r="135" spans="1:81">
      <c r="A135" s="80" t="s">
        <v>1802</v>
      </c>
      <c r="B135" s="80">
        <v>149</v>
      </c>
      <c r="C135" s="80">
        <v>13</v>
      </c>
      <c r="D135" s="80">
        <v>9</v>
      </c>
      <c r="E135" s="80">
        <v>2016</v>
      </c>
      <c r="F135" s="80" t="s">
        <v>92</v>
      </c>
      <c r="G135" s="80" t="s">
        <v>1789</v>
      </c>
      <c r="H135" s="80" t="s">
        <v>1790</v>
      </c>
      <c r="I135" s="177"/>
      <c r="J135" s="81">
        <v>573.28930902910622</v>
      </c>
      <c r="K135" s="81">
        <v>6.701260401188402</v>
      </c>
      <c r="L135" s="81">
        <v>13.901687577059391</v>
      </c>
      <c r="M135" s="81">
        <v>146.36270517104194</v>
      </c>
      <c r="N135" s="81">
        <v>146.24707106061953</v>
      </c>
      <c r="O135" s="81">
        <v>133.64802858298498</v>
      </c>
      <c r="P135" s="81">
        <v>98.219063897037415</v>
      </c>
      <c r="Q135" s="81">
        <v>8.3198878246610448</v>
      </c>
      <c r="R135" s="81">
        <v>0</v>
      </c>
      <c r="S135" s="81">
        <v>9.829163657290886</v>
      </c>
      <c r="T135" s="82"/>
      <c r="U135" s="81">
        <v>102003677</v>
      </c>
      <c r="V135" s="81">
        <v>3187</v>
      </c>
      <c r="W135" s="81">
        <v>237</v>
      </c>
      <c r="X135" s="81">
        <v>35188</v>
      </c>
      <c r="Y135" s="81">
        <v>43473</v>
      </c>
      <c r="Z135" s="81">
        <v>78603</v>
      </c>
      <c r="AA135" s="81">
        <v>20215</v>
      </c>
      <c r="AB135" s="81">
        <v>117792</v>
      </c>
      <c r="AC135" s="81">
        <v>0</v>
      </c>
      <c r="AD135" s="81">
        <v>9.829163657290886</v>
      </c>
      <c r="AE135" s="82"/>
      <c r="AF135" s="81">
        <v>671997573.67799461</v>
      </c>
      <c r="AG135" s="81">
        <v>5075270.8328589844</v>
      </c>
      <c r="AH135" s="81">
        <v>1390480.8152582019</v>
      </c>
      <c r="AI135" s="81">
        <v>226758545.45490751</v>
      </c>
      <c r="AJ135" s="81">
        <v>229135854.6648106</v>
      </c>
      <c r="AK135" s="81">
        <v>0</v>
      </c>
      <c r="AL135" s="81">
        <v>0</v>
      </c>
      <c r="AM135" s="81">
        <v>16155440.930113919</v>
      </c>
      <c r="AN135" s="81">
        <v>0</v>
      </c>
      <c r="AO135" s="81">
        <v>0</v>
      </c>
      <c r="AP135" s="82"/>
      <c r="AQ135" s="81">
        <v>4339</v>
      </c>
      <c r="AR135" s="81">
        <v>1332</v>
      </c>
      <c r="AS135" s="81">
        <v>4</v>
      </c>
      <c r="AT135" s="81">
        <v>1</v>
      </c>
      <c r="AU135" s="81">
        <v>0</v>
      </c>
      <c r="AV135" s="81">
        <v>0</v>
      </c>
      <c r="AW135" s="81" t="s">
        <v>564</v>
      </c>
      <c r="AX135" s="82"/>
      <c r="AY135" s="81">
        <v>19079.8</v>
      </c>
      <c r="AZ135" s="81">
        <v>60850.8</v>
      </c>
      <c r="BA135" s="81">
        <v>15970</v>
      </c>
      <c r="BB135" s="81">
        <v>148.9</v>
      </c>
      <c r="BC135" s="81">
        <v>0</v>
      </c>
      <c r="BD135" s="81">
        <v>0</v>
      </c>
      <c r="BE135" s="81" t="s">
        <v>564</v>
      </c>
      <c r="BF135" s="82"/>
      <c r="BG135" s="81">
        <v>0</v>
      </c>
      <c r="BH135" s="81">
        <v>0</v>
      </c>
      <c r="BI135" s="81">
        <v>391.57100000000003</v>
      </c>
      <c r="BJ135" s="81">
        <v>0</v>
      </c>
      <c r="BK135" s="81">
        <v>24.724</v>
      </c>
      <c r="BL135" s="81">
        <v>0</v>
      </c>
      <c r="BM135" s="82"/>
      <c r="BN135" s="81">
        <v>0</v>
      </c>
      <c r="BO135" s="81">
        <v>0</v>
      </c>
      <c r="BP135" s="81">
        <v>35</v>
      </c>
      <c r="BQ135" s="81">
        <v>0</v>
      </c>
      <c r="BR135" s="81">
        <v>2</v>
      </c>
      <c r="BS135" s="81">
        <v>0</v>
      </c>
      <c r="BT135"/>
      <c r="BU135" s="80">
        <v>397.73099999999999</v>
      </c>
      <c r="BV135" s="80">
        <v>18.564</v>
      </c>
      <c r="BW135" s="80">
        <v>0</v>
      </c>
      <c r="BX135" s="80">
        <v>0</v>
      </c>
      <c r="BY135" s="80">
        <v>0</v>
      </c>
      <c r="BZ135" s="80">
        <v>0</v>
      </c>
      <c r="CA135" s="80">
        <v>0</v>
      </c>
      <c r="CB135" s="80">
        <v>0</v>
      </c>
      <c r="CC135" s="80">
        <v>0</v>
      </c>
    </row>
    <row r="136" spans="1:81">
      <c r="A136" s="80" t="s">
        <v>1803</v>
      </c>
      <c r="B136" s="80">
        <v>150</v>
      </c>
      <c r="C136" s="80">
        <v>14</v>
      </c>
      <c r="D136" s="80">
        <v>9</v>
      </c>
      <c r="E136" s="80">
        <v>2017</v>
      </c>
      <c r="F136" s="80" t="s">
        <v>71</v>
      </c>
      <c r="G136" s="80" t="s">
        <v>1789</v>
      </c>
      <c r="H136" s="80" t="s">
        <v>1790</v>
      </c>
      <c r="I136" s="177"/>
      <c r="J136" s="81">
        <v>602.80732823111532</v>
      </c>
      <c r="K136" s="81">
        <v>6.7075242137103901</v>
      </c>
      <c r="L136" s="81">
        <v>12.579212498021294</v>
      </c>
      <c r="M136" s="81">
        <v>140.48003262383054</v>
      </c>
      <c r="N136" s="81">
        <v>142.34481972955777</v>
      </c>
      <c r="O136" s="81">
        <v>132.20480442895987</v>
      </c>
      <c r="P136" s="81">
        <v>96.331959959623944</v>
      </c>
      <c r="Q136" s="81">
        <v>8.0482081374102652</v>
      </c>
      <c r="R136" s="81">
        <v>0</v>
      </c>
      <c r="S136" s="81">
        <v>8.5238277481283671</v>
      </c>
      <c r="T136" s="82"/>
      <c r="U136" s="81">
        <v>109584228</v>
      </c>
      <c r="V136" s="81">
        <v>3187</v>
      </c>
      <c r="W136" s="81">
        <v>237</v>
      </c>
      <c r="X136" s="81">
        <v>35188</v>
      </c>
      <c r="Y136" s="81">
        <v>44164</v>
      </c>
      <c r="Z136" s="81">
        <v>79044</v>
      </c>
      <c r="AA136" s="81">
        <v>19953</v>
      </c>
      <c r="AB136" s="81">
        <v>117835</v>
      </c>
      <c r="AC136" s="81">
        <v>0</v>
      </c>
      <c r="AD136" s="81">
        <v>8.5238277481283671</v>
      </c>
      <c r="AE136" s="82"/>
      <c r="AF136" s="81">
        <v>740033950.2643261</v>
      </c>
      <c r="AG136" s="81">
        <v>5130670.0400549704</v>
      </c>
      <c r="AH136" s="81">
        <v>1730316.827095238</v>
      </c>
      <c r="AI136" s="81">
        <v>226218575.3417297</v>
      </c>
      <c r="AJ136" s="81">
        <v>222598892.5512965</v>
      </c>
      <c r="AK136" s="81">
        <v>0</v>
      </c>
      <c r="AL136" s="81">
        <v>0</v>
      </c>
      <c r="AM136" s="81">
        <v>16186626.56114169</v>
      </c>
      <c r="AN136" s="81">
        <v>0</v>
      </c>
      <c r="AO136" s="81">
        <v>0</v>
      </c>
      <c r="AP136" s="82"/>
      <c r="AQ136" s="81">
        <v>4638</v>
      </c>
      <c r="AR136" s="81">
        <v>1519</v>
      </c>
      <c r="AS136" s="81">
        <v>9</v>
      </c>
      <c r="AT136" s="81">
        <v>1</v>
      </c>
      <c r="AU136" s="81">
        <v>0</v>
      </c>
      <c r="AV136" s="81">
        <v>0</v>
      </c>
      <c r="AW136" s="81" t="s">
        <v>564</v>
      </c>
      <c r="AX136" s="82"/>
      <c r="AY136" s="81">
        <v>20613.2</v>
      </c>
      <c r="AZ136" s="81">
        <v>83663.600000000006</v>
      </c>
      <c r="BA136" s="81">
        <v>16037.2</v>
      </c>
      <c r="BB136" s="81">
        <v>148.9</v>
      </c>
      <c r="BC136" s="81">
        <v>0</v>
      </c>
      <c r="BD136" s="81">
        <v>0</v>
      </c>
      <c r="BE136" s="81" t="s">
        <v>564</v>
      </c>
      <c r="BF136" s="82"/>
      <c r="BG136" s="81">
        <v>0</v>
      </c>
      <c r="BH136" s="81">
        <v>0</v>
      </c>
      <c r="BI136" s="81">
        <v>451.428</v>
      </c>
      <c r="BJ136" s="81">
        <v>0</v>
      </c>
      <c r="BK136" s="81">
        <v>27.61</v>
      </c>
      <c r="BL136" s="81">
        <v>0</v>
      </c>
      <c r="BM136" s="82"/>
      <c r="BN136" s="81">
        <v>0</v>
      </c>
      <c r="BO136" s="81">
        <v>0</v>
      </c>
      <c r="BP136" s="81">
        <v>37</v>
      </c>
      <c r="BQ136" s="81">
        <v>0</v>
      </c>
      <c r="BR136" s="81">
        <v>2</v>
      </c>
      <c r="BS136" s="81">
        <v>0</v>
      </c>
      <c r="BT136"/>
      <c r="BU136" s="80">
        <v>456.827</v>
      </c>
      <c r="BV136" s="80">
        <v>22.210999999999999</v>
      </c>
      <c r="BW136" s="80">
        <v>0</v>
      </c>
      <c r="BX136" s="80">
        <v>0</v>
      </c>
      <c r="BY136" s="80">
        <v>0</v>
      </c>
      <c r="BZ136" s="80">
        <v>0</v>
      </c>
      <c r="CA136" s="80">
        <v>0</v>
      </c>
      <c r="CB136" s="80">
        <v>0</v>
      </c>
      <c r="CC136" s="80">
        <v>0</v>
      </c>
    </row>
    <row r="137" spans="1:81">
      <c r="A137" s="80" t="s">
        <v>1804</v>
      </c>
      <c r="B137" s="80">
        <v>151</v>
      </c>
      <c r="C137" s="80">
        <v>15</v>
      </c>
      <c r="D137" s="80">
        <v>9</v>
      </c>
      <c r="E137" s="80">
        <v>2018</v>
      </c>
      <c r="F137" s="80" t="s">
        <v>93</v>
      </c>
      <c r="G137" s="80" t="s">
        <v>1789</v>
      </c>
      <c r="H137" s="80" t="s">
        <v>1790</v>
      </c>
      <c r="I137" s="177"/>
      <c r="J137" s="81">
        <v>588.24788484748842</v>
      </c>
      <c r="K137" s="81">
        <v>6.3003934917521658</v>
      </c>
      <c r="L137" s="81">
        <v>11.217838381213729</v>
      </c>
      <c r="M137" s="81">
        <v>137.1006363922572</v>
      </c>
      <c r="N137" s="81">
        <v>135.44574434796064</v>
      </c>
      <c r="O137" s="81">
        <v>130.74502573737738</v>
      </c>
      <c r="P137" s="81">
        <v>95.339589568951908</v>
      </c>
      <c r="Q137" s="81">
        <v>7.4744154298044574</v>
      </c>
      <c r="R137" s="81">
        <v>0</v>
      </c>
      <c r="S137" s="81">
        <v>10.496443350469848</v>
      </c>
      <c r="T137" s="82"/>
      <c r="U137" s="81">
        <v>111471398</v>
      </c>
      <c r="V137" s="81">
        <v>3187</v>
      </c>
      <c r="W137" s="81">
        <v>237</v>
      </c>
      <c r="X137" s="81">
        <v>35188</v>
      </c>
      <c r="Y137" s="81">
        <v>44928</v>
      </c>
      <c r="Z137" s="81">
        <v>79668</v>
      </c>
      <c r="AA137" s="81">
        <v>19946</v>
      </c>
      <c r="AB137" s="81">
        <v>117931</v>
      </c>
      <c r="AC137" s="81">
        <v>0</v>
      </c>
      <c r="AD137" s="81">
        <v>10.49644335046985</v>
      </c>
      <c r="AE137" s="82"/>
      <c r="AF137" s="81">
        <v>731778437.23819065</v>
      </c>
      <c r="AG137" s="81">
        <v>4556043.6938722329</v>
      </c>
      <c r="AH137" s="81">
        <v>1564898.452201244</v>
      </c>
      <c r="AI137" s="81">
        <v>217595521.0387865</v>
      </c>
      <c r="AJ137" s="81">
        <v>227314027.13170171</v>
      </c>
      <c r="AK137" s="81">
        <v>0</v>
      </c>
      <c r="AL137" s="81">
        <v>0</v>
      </c>
      <c r="AM137" s="81">
        <v>16233333.137335461</v>
      </c>
      <c r="AN137" s="81">
        <v>0</v>
      </c>
      <c r="AO137" s="81">
        <v>0</v>
      </c>
      <c r="AP137" s="82"/>
      <c r="AQ137" s="81">
        <v>4937</v>
      </c>
      <c r="AR137" s="81">
        <v>1727</v>
      </c>
      <c r="AS137" s="81">
        <v>10</v>
      </c>
      <c r="AT137" s="81">
        <v>1</v>
      </c>
      <c r="AU137" s="81">
        <v>0</v>
      </c>
      <c r="AV137" s="81">
        <v>0</v>
      </c>
      <c r="AW137" s="81" t="s">
        <v>564</v>
      </c>
      <c r="AX137" s="82"/>
      <c r="AY137" s="81">
        <v>22058.5</v>
      </c>
      <c r="AZ137" s="81">
        <v>93026</v>
      </c>
      <c r="BA137" s="81">
        <v>16057</v>
      </c>
      <c r="BB137" s="81">
        <v>149</v>
      </c>
      <c r="BC137" s="81">
        <v>0</v>
      </c>
      <c r="BD137" s="81">
        <v>0</v>
      </c>
      <c r="BE137" s="81" t="s">
        <v>564</v>
      </c>
      <c r="BF137" s="82"/>
      <c r="BG137" s="81">
        <v>0</v>
      </c>
      <c r="BH137" s="81">
        <v>0</v>
      </c>
      <c r="BI137" s="81">
        <v>444.15800000000002</v>
      </c>
      <c r="BJ137" s="81">
        <v>0</v>
      </c>
      <c r="BK137" s="81">
        <v>29.911000000000001</v>
      </c>
      <c r="BL137" s="81">
        <v>0</v>
      </c>
      <c r="BM137" s="82"/>
      <c r="BN137" s="81">
        <v>0</v>
      </c>
      <c r="BO137" s="81">
        <v>0</v>
      </c>
      <c r="BP137" s="81">
        <v>37</v>
      </c>
      <c r="BQ137" s="81">
        <v>0</v>
      </c>
      <c r="BR137" s="81">
        <v>2</v>
      </c>
      <c r="BS137" s="81">
        <v>0</v>
      </c>
      <c r="BT137"/>
      <c r="BU137" s="80">
        <v>448.99599999999998</v>
      </c>
      <c r="BV137" s="80">
        <v>25.073</v>
      </c>
      <c r="BW137" s="80">
        <v>0</v>
      </c>
      <c r="BX137" s="80">
        <v>0</v>
      </c>
      <c r="BY137" s="80">
        <v>0</v>
      </c>
      <c r="BZ137" s="80">
        <v>0</v>
      </c>
      <c r="CA137" s="80">
        <v>0</v>
      </c>
      <c r="CB137" s="80">
        <v>0</v>
      </c>
      <c r="CC137" s="80">
        <v>0</v>
      </c>
    </row>
    <row r="138" spans="1:81">
      <c r="A138" s="80" t="s">
        <v>1805</v>
      </c>
      <c r="B138" s="80">
        <v>152</v>
      </c>
      <c r="C138" s="80">
        <v>16</v>
      </c>
      <c r="D138" s="80">
        <v>9</v>
      </c>
      <c r="E138" s="80">
        <v>2019</v>
      </c>
      <c r="F138" s="80" t="s">
        <v>73</v>
      </c>
      <c r="G138" s="80" t="s">
        <v>1789</v>
      </c>
      <c r="H138" s="80" t="s">
        <v>1790</v>
      </c>
      <c r="I138" s="177"/>
      <c r="J138" s="81">
        <v>589.93235255905267</v>
      </c>
      <c r="K138" s="81">
        <v>5.7147073612485917</v>
      </c>
      <c r="L138" s="81">
        <v>11.315471736809769</v>
      </c>
      <c r="M138" s="81">
        <v>126.24228884727096</v>
      </c>
      <c r="N138" s="81">
        <v>120.16292079958785</v>
      </c>
      <c r="O138" s="81">
        <v>128.42044784616783</v>
      </c>
      <c r="P138" s="81">
        <v>94.830472629347668</v>
      </c>
      <c r="Q138" s="81">
        <v>7.2695422878289397</v>
      </c>
      <c r="R138" s="81">
        <v>0</v>
      </c>
      <c r="S138" s="81">
        <v>11.480428153521297</v>
      </c>
      <c r="T138" s="82"/>
      <c r="U138" s="81">
        <v>115877383</v>
      </c>
      <c r="V138" s="81">
        <v>3187</v>
      </c>
      <c r="W138" s="81">
        <v>237</v>
      </c>
      <c r="X138" s="81">
        <v>35188</v>
      </c>
      <c r="Y138" s="81">
        <v>45535</v>
      </c>
      <c r="Z138" s="81">
        <v>80400</v>
      </c>
      <c r="AA138" s="81">
        <v>19691</v>
      </c>
      <c r="AB138" s="81">
        <v>117804</v>
      </c>
      <c r="AC138" s="81">
        <v>0</v>
      </c>
      <c r="AD138" s="81">
        <v>11.4804281535213</v>
      </c>
      <c r="AE138" s="82"/>
      <c r="AF138" s="81">
        <v>734950834.45557749</v>
      </c>
      <c r="AG138" s="81">
        <v>4397953.3551697191</v>
      </c>
      <c r="AH138" s="81">
        <v>1701923.9366143961</v>
      </c>
      <c r="AI138" s="81">
        <v>212360396.0315651</v>
      </c>
      <c r="AJ138" s="81">
        <v>206253504.65874058</v>
      </c>
      <c r="AK138" s="81">
        <v>0</v>
      </c>
      <c r="AL138" s="81">
        <v>0</v>
      </c>
      <c r="AM138" s="81">
        <v>16044017.971962806</v>
      </c>
      <c r="AN138" s="81">
        <v>0</v>
      </c>
      <c r="AO138" s="81">
        <v>0</v>
      </c>
      <c r="AP138" s="82"/>
      <c r="AQ138" s="81">
        <v>5201</v>
      </c>
      <c r="AR138" s="81">
        <v>1915</v>
      </c>
      <c r="AS138" s="81">
        <v>12</v>
      </c>
      <c r="AT138" s="81">
        <v>1</v>
      </c>
      <c r="AU138" s="81">
        <v>0</v>
      </c>
      <c r="AV138" s="81">
        <v>0</v>
      </c>
      <c r="AW138" s="81" t="s">
        <v>564</v>
      </c>
      <c r="AX138" s="82"/>
      <c r="AY138" s="81">
        <v>23394.999999999971</v>
      </c>
      <c r="AZ138" s="81">
        <v>100848</v>
      </c>
      <c r="BA138" s="81">
        <v>29866.5</v>
      </c>
      <c r="BB138" s="81">
        <v>148.9</v>
      </c>
      <c r="BC138" s="81">
        <v>0</v>
      </c>
      <c r="BD138" s="81">
        <v>0</v>
      </c>
      <c r="BE138" s="81" t="s">
        <v>564</v>
      </c>
      <c r="BF138" s="82"/>
      <c r="BG138" s="81">
        <v>0</v>
      </c>
      <c r="BH138" s="81">
        <v>4.3620000000000001</v>
      </c>
      <c r="BI138" s="81">
        <v>365.03100000000001</v>
      </c>
      <c r="BJ138" s="81">
        <v>0</v>
      </c>
      <c r="BK138" s="81">
        <v>34.045999999999999</v>
      </c>
      <c r="BL138" s="81">
        <v>0</v>
      </c>
      <c r="BM138" s="82"/>
      <c r="BN138" s="81">
        <v>0</v>
      </c>
      <c r="BO138" s="81">
        <v>1</v>
      </c>
      <c r="BP138" s="81">
        <v>34</v>
      </c>
      <c r="BQ138" s="81">
        <v>0</v>
      </c>
      <c r="BR138" s="81">
        <v>2</v>
      </c>
      <c r="BS138" s="81">
        <v>0</v>
      </c>
      <c r="BT138"/>
      <c r="BU138" s="80">
        <v>375.53399999999999</v>
      </c>
      <c r="BV138" s="80">
        <v>27.905000000000001</v>
      </c>
      <c r="BW138" s="80">
        <v>0</v>
      </c>
      <c r="BX138" s="80">
        <v>0</v>
      </c>
      <c r="BY138" s="80">
        <v>0</v>
      </c>
      <c r="BZ138" s="80">
        <v>0</v>
      </c>
      <c r="CA138" s="80">
        <v>0</v>
      </c>
      <c r="CB138" s="80">
        <v>0</v>
      </c>
      <c r="CC138" s="80">
        <v>0</v>
      </c>
    </row>
    <row r="139" spans="1:81">
      <c r="A139" s="80" t="s">
        <v>1806</v>
      </c>
      <c r="B139" s="80">
        <v>153</v>
      </c>
      <c r="C139" s="80">
        <v>17</v>
      </c>
      <c r="D139" s="80">
        <v>9</v>
      </c>
      <c r="E139" s="80">
        <v>2020</v>
      </c>
      <c r="F139" s="80" t="s">
        <v>218</v>
      </c>
      <c r="G139" s="80" t="s">
        <v>1789</v>
      </c>
      <c r="H139" s="80" t="s">
        <v>1790</v>
      </c>
      <c r="I139" s="177"/>
      <c r="J139" s="81">
        <v>559.92386997133883</v>
      </c>
      <c r="K139" s="81">
        <v>5.7712259681317262</v>
      </c>
      <c r="L139" s="81">
        <v>21.559574704496232</v>
      </c>
      <c r="M139" s="81">
        <v>120.52481740781614</v>
      </c>
      <c r="N139" s="81">
        <v>123.71067936607689</v>
      </c>
      <c r="O139" s="81">
        <v>112.84894869866432</v>
      </c>
      <c r="P139" s="81">
        <v>88.252787802698094</v>
      </c>
      <c r="Q139" s="81">
        <v>6.8932074381993171</v>
      </c>
      <c r="R139" s="81">
        <v>0</v>
      </c>
      <c r="S139" s="81">
        <v>8.2474090914145428</v>
      </c>
      <c r="T139" s="82"/>
      <c r="U139" s="81">
        <v>118773154</v>
      </c>
      <c r="V139" s="81">
        <v>2830</v>
      </c>
      <c r="W139" s="81">
        <v>437</v>
      </c>
      <c r="X139" s="81">
        <v>36446</v>
      </c>
      <c r="Y139" s="81">
        <v>45794</v>
      </c>
      <c r="Z139" s="81">
        <v>80639</v>
      </c>
      <c r="AA139" s="81">
        <v>19910</v>
      </c>
      <c r="AB139" s="81">
        <v>116907</v>
      </c>
      <c r="AC139" s="81">
        <v>0</v>
      </c>
      <c r="AD139" s="81">
        <v>8.2474090914145428</v>
      </c>
      <c r="AE139" s="82"/>
      <c r="AF139" s="81">
        <v>735671800.27097583</v>
      </c>
      <c r="AG139" s="81">
        <v>4213893.7510261331</v>
      </c>
      <c r="AH139" s="81">
        <v>3193420.1718862359</v>
      </c>
      <c r="AI139" s="81">
        <v>207747412.0703893</v>
      </c>
      <c r="AJ139" s="81">
        <v>219403011.07361698</v>
      </c>
      <c r="AK139" s="81"/>
      <c r="AL139" s="81"/>
      <c r="AM139" s="81">
        <v>15257662.363860464</v>
      </c>
      <c r="AN139" s="81"/>
      <c r="AO139" s="81"/>
      <c r="AP139" s="82"/>
      <c r="AQ139" s="81">
        <v>5454</v>
      </c>
      <c r="AR139" s="81">
        <v>2052</v>
      </c>
      <c r="AS139" s="81">
        <v>12</v>
      </c>
      <c r="AT139" s="81">
        <v>1</v>
      </c>
      <c r="AU139" s="81">
        <v>0</v>
      </c>
      <c r="AV139" s="81">
        <v>0</v>
      </c>
      <c r="AW139" s="81">
        <v>12</v>
      </c>
      <c r="AX139" s="82"/>
      <c r="AY139" s="81">
        <v>24843.799999999959</v>
      </c>
      <c r="AZ139" s="81">
        <v>117910.4999999999</v>
      </c>
      <c r="BA139" s="81">
        <v>29866.5</v>
      </c>
      <c r="BB139" s="81">
        <v>148.9</v>
      </c>
      <c r="BC139" s="81">
        <v>0</v>
      </c>
      <c r="BD139" s="81">
        <v>0</v>
      </c>
      <c r="BE139" s="81">
        <v>29866.5</v>
      </c>
      <c r="BF139" s="82"/>
      <c r="BG139" s="81">
        <v>0</v>
      </c>
      <c r="BH139" s="81">
        <v>0</v>
      </c>
      <c r="BI139" s="81">
        <v>295.06099999999998</v>
      </c>
      <c r="BJ139" s="81">
        <v>0</v>
      </c>
      <c r="BK139" s="81">
        <v>28.714000000000002</v>
      </c>
      <c r="BL139" s="81">
        <v>0</v>
      </c>
      <c r="BM139" s="82"/>
      <c r="BN139" s="81">
        <v>0</v>
      </c>
      <c r="BO139" s="81">
        <v>0</v>
      </c>
      <c r="BP139" s="81">
        <v>32</v>
      </c>
      <c r="BQ139" s="81">
        <v>0</v>
      </c>
      <c r="BR139" s="81">
        <v>2</v>
      </c>
      <c r="BS139" s="81">
        <v>0</v>
      </c>
      <c r="BT139"/>
      <c r="BU139" s="80">
        <v>305.71600000000001</v>
      </c>
      <c r="BV139" s="80">
        <v>18.059000000000001</v>
      </c>
      <c r="BW139" s="80">
        <v>0</v>
      </c>
      <c r="BX139" s="80">
        <v>0</v>
      </c>
      <c r="BY139" s="80">
        <v>0</v>
      </c>
      <c r="BZ139" s="80">
        <v>0</v>
      </c>
      <c r="CA139" s="80">
        <v>0</v>
      </c>
      <c r="CB139" s="80">
        <v>0</v>
      </c>
      <c r="CC139" s="80">
        <v>0</v>
      </c>
    </row>
    <row r="140" spans="1:81">
      <c r="A140" s="80" t="s">
        <v>1807</v>
      </c>
      <c r="B140" s="80">
        <v>153</v>
      </c>
      <c r="C140" s="80">
        <v>18</v>
      </c>
      <c r="D140" s="80">
        <v>9</v>
      </c>
      <c r="E140" s="80">
        <v>2021</v>
      </c>
      <c r="F140" s="80" t="s">
        <v>75</v>
      </c>
      <c r="G140" s="174" t="s">
        <v>1789</v>
      </c>
      <c r="H140" s="80" t="s">
        <v>1790</v>
      </c>
      <c r="I140" s="177"/>
      <c r="J140" s="81">
        <v>631.49392498894554</v>
      </c>
      <c r="K140" s="81">
        <v>6.2640678717901359</v>
      </c>
      <c r="L140" s="81">
        <v>19.435342414188526</v>
      </c>
      <c r="M140" s="81">
        <v>137.26513232399753</v>
      </c>
      <c r="N140" s="81">
        <v>117.84638285439819</v>
      </c>
      <c r="O140" s="81">
        <v>109.79943494263426</v>
      </c>
      <c r="P140" s="81">
        <v>90.810387105464912</v>
      </c>
      <c r="Q140" s="81">
        <v>6.946752507231035</v>
      </c>
      <c r="R140" s="81">
        <v>0</v>
      </c>
      <c r="S140" s="81">
        <v>10.887159574009139</v>
      </c>
      <c r="T140" s="82"/>
      <c r="U140" s="81">
        <v>133088658</v>
      </c>
      <c r="V140" s="81">
        <v>2830</v>
      </c>
      <c r="W140" s="81">
        <v>437</v>
      </c>
      <c r="X140" s="81">
        <v>36446</v>
      </c>
      <c r="Y140" s="81">
        <v>46230</v>
      </c>
      <c r="Z140" s="81">
        <v>80789</v>
      </c>
      <c r="AA140" s="81">
        <v>19979</v>
      </c>
      <c r="AB140" s="81">
        <v>116418</v>
      </c>
      <c r="AC140" s="81">
        <v>0</v>
      </c>
      <c r="AD140" s="81">
        <v>10.887159574009139</v>
      </c>
      <c r="AE140" s="82"/>
      <c r="AF140" s="81">
        <v>810171100.96499825</v>
      </c>
      <c r="AG140" s="81">
        <v>4474290.7605511602</v>
      </c>
      <c r="AH140" s="81">
        <v>3000888.8187502972</v>
      </c>
      <c r="AI140" s="81">
        <v>226577158.32924408</v>
      </c>
      <c r="AJ140" s="81">
        <v>205011043.10868835</v>
      </c>
      <c r="AK140" s="81">
        <v>0</v>
      </c>
      <c r="AL140" s="81">
        <v>0</v>
      </c>
      <c r="AM140" s="81">
        <v>15281479.290808801</v>
      </c>
      <c r="AN140" s="81">
        <v>0</v>
      </c>
      <c r="AO140" s="81">
        <v>0</v>
      </c>
      <c r="AP140" s="82"/>
      <c r="AQ140" s="81">
        <v>5771</v>
      </c>
      <c r="AR140" s="81">
        <v>2149</v>
      </c>
      <c r="AS140" s="81">
        <v>12</v>
      </c>
      <c r="AT140" s="81">
        <v>1</v>
      </c>
      <c r="AU140" s="81">
        <v>0</v>
      </c>
      <c r="AV140" s="81">
        <v>0</v>
      </c>
      <c r="AW140" s="81"/>
      <c r="AX140" s="82"/>
      <c r="AY140" s="81">
        <v>26795.799999999941</v>
      </c>
      <c r="AZ140" s="81">
        <v>128622.0999999999</v>
      </c>
      <c r="BA140" s="81">
        <v>29866.5</v>
      </c>
      <c r="BB140" s="81">
        <v>148.9</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1808</v>
      </c>
      <c r="B141" s="80">
        <v>153</v>
      </c>
      <c r="C141" s="80">
        <v>19</v>
      </c>
      <c r="D141" s="80">
        <v>9</v>
      </c>
      <c r="E141" s="80">
        <v>2022</v>
      </c>
      <c r="F141" s="80" t="s">
        <v>568</v>
      </c>
      <c r="G141" s="174" t="s">
        <v>1789</v>
      </c>
      <c r="H141" s="80" t="s">
        <v>1790</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6124</v>
      </c>
      <c r="AR141" s="81">
        <v>2217</v>
      </c>
      <c r="AS141" s="81">
        <v>12</v>
      </c>
      <c r="AT141" s="81">
        <v>1</v>
      </c>
      <c r="AU141" s="81">
        <v>0</v>
      </c>
      <c r="AV141" s="81">
        <v>0</v>
      </c>
      <c r="AW141" s="81"/>
      <c r="AX141" s="82"/>
      <c r="AY141" s="81">
        <v>28937.700000000033</v>
      </c>
      <c r="AZ141" s="81">
        <v>134057.59999999989</v>
      </c>
      <c r="BA141" s="81">
        <v>29866.5</v>
      </c>
      <c r="BB141" s="81">
        <v>148.9</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1809</v>
      </c>
      <c r="B142" s="80">
        <v>324</v>
      </c>
      <c r="C142" s="80">
        <v>1</v>
      </c>
      <c r="D142" s="80">
        <v>20</v>
      </c>
      <c r="E142" s="80">
        <v>1990</v>
      </c>
      <c r="F142" s="80" t="s">
        <v>562</v>
      </c>
      <c r="G142" s="80" t="s">
        <v>1810</v>
      </c>
      <c r="H142" s="80" t="s">
        <v>1811</v>
      </c>
      <c r="I142" s="177"/>
      <c r="J142" s="81">
        <v>132.52655627923008</v>
      </c>
      <c r="K142" s="81">
        <v>22.299457492257201</v>
      </c>
      <c r="L142" s="81">
        <v>0.28491614102159568</v>
      </c>
      <c r="M142" s="81">
        <v>171.86797797150868</v>
      </c>
      <c r="N142" s="81">
        <v>120.70508308023811</v>
      </c>
      <c r="O142" s="81">
        <v>76.377599951512735</v>
      </c>
      <c r="P142" s="81">
        <v>72.834398754997451</v>
      </c>
      <c r="Q142" s="81">
        <v>5.542661780622109</v>
      </c>
      <c r="R142" s="81">
        <v>30.605190033542858</v>
      </c>
      <c r="S142" s="81">
        <v>5.6685564115778995</v>
      </c>
      <c r="T142" s="82"/>
      <c r="U142" s="81">
        <v>6261360</v>
      </c>
      <c r="V142" s="81">
        <v>5207</v>
      </c>
      <c r="W142" s="81">
        <v>3</v>
      </c>
      <c r="X142" s="81">
        <v>37263</v>
      </c>
      <c r="Y142" s="81">
        <v>27749</v>
      </c>
      <c r="Z142" s="81">
        <v>31415</v>
      </c>
      <c r="AA142" s="81">
        <v>17685</v>
      </c>
      <c r="AB142" s="81">
        <v>89994</v>
      </c>
      <c r="AC142" s="81">
        <v>5300874</v>
      </c>
      <c r="AD142" s="81">
        <v>5.6685564115778995</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1812</v>
      </c>
      <c r="B143" s="80">
        <v>325</v>
      </c>
      <c r="C143" s="80">
        <v>2</v>
      </c>
      <c r="D143" s="80">
        <v>20</v>
      </c>
      <c r="E143" s="80">
        <v>2005</v>
      </c>
      <c r="F143" s="80" t="s">
        <v>565</v>
      </c>
      <c r="G143" s="80" t="s">
        <v>1810</v>
      </c>
      <c r="H143" s="80" t="s">
        <v>1811</v>
      </c>
      <c r="I143" s="177"/>
      <c r="J143" s="81">
        <v>89.521061184044726</v>
      </c>
      <c r="K143" s="81">
        <v>17.835597044246189</v>
      </c>
      <c r="L143" s="81">
        <v>1.2880339824299092</v>
      </c>
      <c r="M143" s="81">
        <v>444.12744913339941</v>
      </c>
      <c r="N143" s="81">
        <v>200.22489462952657</v>
      </c>
      <c r="O143" s="81">
        <v>116.7961443244963</v>
      </c>
      <c r="P143" s="81">
        <v>93.95052032060336</v>
      </c>
      <c r="Q143" s="81">
        <v>6.3616204164472006</v>
      </c>
      <c r="R143" s="81">
        <v>41.859178577092202</v>
      </c>
      <c r="S143" s="81">
        <v>17.149592674759997</v>
      </c>
      <c r="T143" s="82"/>
      <c r="U143" s="81">
        <v>3651975</v>
      </c>
      <c r="V143" s="81">
        <v>4730</v>
      </c>
      <c r="W143" s="81">
        <v>14</v>
      </c>
      <c r="X143" s="81">
        <v>41398</v>
      </c>
      <c r="Y143" s="81">
        <v>40384</v>
      </c>
      <c r="Z143" s="81">
        <v>55591</v>
      </c>
      <c r="AA143" s="81">
        <v>18683</v>
      </c>
      <c r="AB143" s="81">
        <v>107980</v>
      </c>
      <c r="AC143" s="81">
        <v>7401929</v>
      </c>
      <c r="AD143" s="81">
        <v>17.149592674759997</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1813</v>
      </c>
      <c r="B144" s="80">
        <v>326</v>
      </c>
      <c r="C144" s="80">
        <v>3</v>
      </c>
      <c r="D144" s="80">
        <v>20</v>
      </c>
      <c r="E144" s="80">
        <v>2006</v>
      </c>
      <c r="F144" s="80" t="s">
        <v>566</v>
      </c>
      <c r="G144" s="80" t="s">
        <v>1810</v>
      </c>
      <c r="H144" s="80" t="s">
        <v>1811</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1814</v>
      </c>
      <c r="B145" s="80">
        <v>327</v>
      </c>
      <c r="C145" s="80">
        <v>4</v>
      </c>
      <c r="D145" s="80">
        <v>20</v>
      </c>
      <c r="E145" s="80">
        <v>2007</v>
      </c>
      <c r="F145" s="80" t="s">
        <v>567</v>
      </c>
      <c r="G145" s="80" t="s">
        <v>1810</v>
      </c>
      <c r="H145" s="80" t="s">
        <v>1811</v>
      </c>
      <c r="I145" s="177"/>
      <c r="J145" s="81">
        <v>98.5716959026132</v>
      </c>
      <c r="K145" s="81">
        <v>17.156641089334169</v>
      </c>
      <c r="L145" s="81">
        <v>1.5064129974414364</v>
      </c>
      <c r="M145" s="81">
        <v>349.7644286928894</v>
      </c>
      <c r="N145" s="81">
        <v>184.73040519436174</v>
      </c>
      <c r="O145" s="81">
        <v>114.74535284594381</v>
      </c>
      <c r="P145" s="81">
        <v>94.608151630254483</v>
      </c>
      <c r="Q145" s="81">
        <v>6.8034935056356334</v>
      </c>
      <c r="R145" s="81">
        <v>39.524291702030062</v>
      </c>
      <c r="S145" s="81">
        <v>14.675465009130003</v>
      </c>
      <c r="T145" s="82"/>
      <c r="U145" s="81">
        <v>4420324</v>
      </c>
      <c r="V145" s="81">
        <v>4612</v>
      </c>
      <c r="W145" s="81">
        <v>20</v>
      </c>
      <c r="X145" s="81">
        <v>45274</v>
      </c>
      <c r="Y145" s="81">
        <v>41960</v>
      </c>
      <c r="Z145" s="81">
        <v>56775</v>
      </c>
      <c r="AA145" s="81">
        <v>18527</v>
      </c>
      <c r="AB145" s="81">
        <v>109373</v>
      </c>
      <c r="AC145" s="81">
        <v>7189586.5</v>
      </c>
      <c r="AD145" s="81">
        <v>14.675465009130003</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1815</v>
      </c>
      <c r="B146" s="80">
        <v>328</v>
      </c>
      <c r="C146" s="80">
        <v>5</v>
      </c>
      <c r="D146" s="80">
        <v>20</v>
      </c>
      <c r="E146" s="80">
        <v>2008</v>
      </c>
      <c r="F146" s="80" t="s">
        <v>84</v>
      </c>
      <c r="G146" s="80" t="s">
        <v>1810</v>
      </c>
      <c r="H146" s="80" t="s">
        <v>1811</v>
      </c>
      <c r="I146" s="177"/>
      <c r="J146" s="81">
        <v>87.083608173112225</v>
      </c>
      <c r="K146" s="81">
        <v>13.281915535620689</v>
      </c>
      <c r="L146" s="81">
        <v>1.3685459949441301</v>
      </c>
      <c r="M146" s="81">
        <v>390.95605398986481</v>
      </c>
      <c r="N146" s="81">
        <v>198.65605123389392</v>
      </c>
      <c r="O146" s="81">
        <v>111.97530112837424</v>
      </c>
      <c r="P146" s="81">
        <v>91.536835513915989</v>
      </c>
      <c r="Q146" s="81">
        <v>6.7493181081878726</v>
      </c>
      <c r="R146" s="81">
        <v>35.082481216627016</v>
      </c>
      <c r="S146" s="81">
        <v>10.545320340459998</v>
      </c>
      <c r="T146" s="82"/>
      <c r="U146" s="81">
        <v>4521592</v>
      </c>
      <c r="V146" s="81">
        <v>4612</v>
      </c>
      <c r="W146" s="81">
        <v>20</v>
      </c>
      <c r="X146" s="81">
        <v>45274</v>
      </c>
      <c r="Y146" s="81">
        <v>42695</v>
      </c>
      <c r="Z146" s="81">
        <v>57349</v>
      </c>
      <c r="AA146" s="81">
        <v>17946</v>
      </c>
      <c r="AB146" s="81">
        <v>110285</v>
      </c>
      <c r="AC146" s="81">
        <v>6626598</v>
      </c>
      <c r="AD146" s="81">
        <v>10.545320340459998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1816</v>
      </c>
      <c r="B147" s="80">
        <v>329</v>
      </c>
      <c r="C147" s="80">
        <v>6</v>
      </c>
      <c r="D147" s="80">
        <v>20</v>
      </c>
      <c r="E147" s="80">
        <v>2009</v>
      </c>
      <c r="F147" s="80" t="s">
        <v>85</v>
      </c>
      <c r="G147" s="80" t="s">
        <v>1810</v>
      </c>
      <c r="H147" s="80" t="s">
        <v>1811</v>
      </c>
      <c r="I147" s="177"/>
      <c r="J147" s="81">
        <v>108.18105189071697</v>
      </c>
      <c r="K147" s="81">
        <v>13.010784955709443</v>
      </c>
      <c r="L147" s="81">
        <v>0.58601618691955637</v>
      </c>
      <c r="M147" s="81">
        <v>380.24098315016232</v>
      </c>
      <c r="N147" s="81">
        <v>179.98317364846619</v>
      </c>
      <c r="O147" s="81">
        <v>113.79469964045771</v>
      </c>
      <c r="P147" s="81">
        <v>88.885693554199818</v>
      </c>
      <c r="Q147" s="81">
        <v>6.4649225489378983</v>
      </c>
      <c r="R147" s="81">
        <v>33.77461121063439</v>
      </c>
      <c r="S147" s="81">
        <v>8.832599291250002</v>
      </c>
      <c r="T147" s="82"/>
      <c r="U147" s="81">
        <v>5028029</v>
      </c>
      <c r="V147" s="81">
        <v>4509</v>
      </c>
      <c r="W147" s="81">
        <v>13</v>
      </c>
      <c r="X147" s="81">
        <v>49138</v>
      </c>
      <c r="Y147" s="81">
        <v>43388</v>
      </c>
      <c r="Z147" s="81">
        <v>57526</v>
      </c>
      <c r="AA147" s="81">
        <v>17890</v>
      </c>
      <c r="AB147" s="81">
        <v>110894</v>
      </c>
      <c r="AC147" s="81">
        <v>6223771.5</v>
      </c>
      <c r="AD147" s="81">
        <v>8.832599291250002</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15.8</v>
      </c>
      <c r="BJ147" s="81">
        <v>76.435000000000002</v>
      </c>
      <c r="BK147" s="81">
        <v>41.47</v>
      </c>
      <c r="BL147" s="81">
        <v>0</v>
      </c>
      <c r="BM147" s="82"/>
      <c r="BN147" s="81">
        <v>0</v>
      </c>
      <c r="BO147" s="81">
        <v>0</v>
      </c>
      <c r="BP147" s="81">
        <v>2</v>
      </c>
      <c r="BQ147" s="81">
        <v>1</v>
      </c>
      <c r="BR147" s="81">
        <v>5</v>
      </c>
      <c r="BS147" s="81">
        <v>0</v>
      </c>
      <c r="BT147"/>
      <c r="BU147" s="80"/>
      <c r="BV147" s="80"/>
      <c r="BW147" s="80"/>
      <c r="BX147" s="80"/>
      <c r="BY147" s="80"/>
      <c r="BZ147" s="80"/>
      <c r="CA147" s="80"/>
      <c r="CB147" s="80"/>
      <c r="CC147" s="80"/>
    </row>
    <row r="148" spans="1:81">
      <c r="A148" s="80" t="s">
        <v>1817</v>
      </c>
      <c r="B148" s="80">
        <v>330</v>
      </c>
      <c r="C148" s="80">
        <v>7</v>
      </c>
      <c r="D148" s="80">
        <v>20</v>
      </c>
      <c r="E148" s="80">
        <v>2010</v>
      </c>
      <c r="F148" s="80" t="s">
        <v>86</v>
      </c>
      <c r="G148" s="80" t="s">
        <v>1810</v>
      </c>
      <c r="H148" s="80" t="s">
        <v>1811</v>
      </c>
      <c r="I148" s="177"/>
      <c r="J148" s="81">
        <v>101.24292011529559</v>
      </c>
      <c r="K148" s="81">
        <v>13.793819267805672</v>
      </c>
      <c r="L148" s="81">
        <v>0.57134549813980295</v>
      </c>
      <c r="M148" s="81">
        <v>394.20329158466888</v>
      </c>
      <c r="N148" s="81">
        <v>192.45857157034402</v>
      </c>
      <c r="O148" s="81">
        <v>115.30627332565608</v>
      </c>
      <c r="P148" s="81">
        <v>90.01072212626012</v>
      </c>
      <c r="Q148" s="81">
        <v>6.7815508771036033</v>
      </c>
      <c r="R148" s="81">
        <v>36.646026194513183</v>
      </c>
      <c r="S148" s="81">
        <v>13.6380410325</v>
      </c>
      <c r="T148" s="82"/>
      <c r="U148" s="81">
        <v>5335650</v>
      </c>
      <c r="V148" s="81">
        <v>4509</v>
      </c>
      <c r="W148" s="81">
        <v>13</v>
      </c>
      <c r="X148" s="81">
        <v>49138</v>
      </c>
      <c r="Y148" s="81">
        <v>43957</v>
      </c>
      <c r="Z148" s="81">
        <v>58561</v>
      </c>
      <c r="AA148" s="81">
        <v>17664</v>
      </c>
      <c r="AB148" s="81">
        <v>111463</v>
      </c>
      <c r="AC148" s="81">
        <v>6399443</v>
      </c>
      <c r="AD148" s="81">
        <v>13.6380410325</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15.58</v>
      </c>
      <c r="BJ148" s="81">
        <v>75.091999999999999</v>
      </c>
      <c r="BK148" s="81">
        <v>44.756</v>
      </c>
      <c r="BL148" s="81">
        <v>0</v>
      </c>
      <c r="BM148" s="82"/>
      <c r="BN148" s="81">
        <v>0</v>
      </c>
      <c r="BO148" s="81">
        <v>0</v>
      </c>
      <c r="BP148" s="81">
        <v>2</v>
      </c>
      <c r="BQ148" s="81">
        <v>1</v>
      </c>
      <c r="BR148" s="81">
        <v>6</v>
      </c>
      <c r="BS148" s="81">
        <v>0</v>
      </c>
      <c r="BT148"/>
      <c r="BU148" s="80">
        <v>135.428</v>
      </c>
      <c r="BV148" s="80">
        <v>0</v>
      </c>
      <c r="BW148" s="80">
        <v>0</v>
      </c>
      <c r="BX148" s="80">
        <v>0</v>
      </c>
      <c r="BY148" s="80">
        <v>0</v>
      </c>
      <c r="BZ148" s="80">
        <v>0</v>
      </c>
      <c r="CA148" s="80">
        <v>0</v>
      </c>
      <c r="CB148" s="80">
        <v>0</v>
      </c>
      <c r="CC148" s="80">
        <v>0</v>
      </c>
    </row>
    <row r="149" spans="1:81">
      <c r="A149" s="80" t="s">
        <v>1818</v>
      </c>
      <c r="B149" s="80">
        <v>331</v>
      </c>
      <c r="C149" s="80">
        <v>8</v>
      </c>
      <c r="D149" s="80">
        <v>20</v>
      </c>
      <c r="E149" s="80">
        <v>2011</v>
      </c>
      <c r="F149" s="80" t="s">
        <v>87</v>
      </c>
      <c r="G149" s="80" t="s">
        <v>1810</v>
      </c>
      <c r="H149" s="80" t="s">
        <v>1811</v>
      </c>
      <c r="I149" s="177"/>
      <c r="J149" s="81">
        <v>97.747068507206649</v>
      </c>
      <c r="K149" s="81">
        <v>15.584465272632736</v>
      </c>
      <c r="L149" s="81">
        <v>0.64142491686974235</v>
      </c>
      <c r="M149" s="81">
        <v>383.72512588076728</v>
      </c>
      <c r="N149" s="81">
        <v>202.78345539968998</v>
      </c>
      <c r="O149" s="81">
        <v>115.09961213157159</v>
      </c>
      <c r="P149" s="81">
        <v>87.290790008533762</v>
      </c>
      <c r="Q149" s="81">
        <v>7.8889550107758781</v>
      </c>
      <c r="R149" s="81">
        <v>36.966646611131466</v>
      </c>
      <c r="S149" s="81">
        <v>11.35576882056</v>
      </c>
      <c r="T149" s="82"/>
      <c r="U149" s="81">
        <v>5466163</v>
      </c>
      <c r="V149" s="81">
        <v>4509</v>
      </c>
      <c r="W149" s="81">
        <v>13</v>
      </c>
      <c r="X149" s="81">
        <v>49138</v>
      </c>
      <c r="Y149" s="81">
        <v>44915</v>
      </c>
      <c r="Z149" s="81">
        <v>59726</v>
      </c>
      <c r="AA149" s="81">
        <v>17640</v>
      </c>
      <c r="AB149" s="81">
        <v>112413</v>
      </c>
      <c r="AC149" s="81">
        <v>6444756</v>
      </c>
      <c r="AD149" s="81">
        <v>11.35576882056</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72.034000000000006</v>
      </c>
      <c r="BK149" s="81">
        <v>31.708999999999996</v>
      </c>
      <c r="BL149" s="81">
        <v>0</v>
      </c>
      <c r="BM149" s="82"/>
      <c r="BN149" s="81">
        <v>0</v>
      </c>
      <c r="BO149" s="81">
        <v>0</v>
      </c>
      <c r="BP149" s="81">
        <v>0</v>
      </c>
      <c r="BQ149" s="81">
        <v>1</v>
      </c>
      <c r="BR149" s="81">
        <v>4</v>
      </c>
      <c r="BS149" s="81">
        <v>0</v>
      </c>
      <c r="BT149"/>
      <c r="BU149" s="80">
        <v>103.74299999999999</v>
      </c>
      <c r="BV149" s="80">
        <v>0</v>
      </c>
      <c r="BW149" s="80">
        <v>0</v>
      </c>
      <c r="BX149" s="80">
        <v>0</v>
      </c>
      <c r="BY149" s="80">
        <v>0</v>
      </c>
      <c r="BZ149" s="80">
        <v>0</v>
      </c>
      <c r="CA149" s="80">
        <v>0</v>
      </c>
      <c r="CB149" s="80">
        <v>0</v>
      </c>
      <c r="CC149" s="80">
        <v>0</v>
      </c>
    </row>
    <row r="150" spans="1:81">
      <c r="A150" s="80" t="s">
        <v>1819</v>
      </c>
      <c r="B150" s="80">
        <v>332</v>
      </c>
      <c r="C150" s="80">
        <v>9</v>
      </c>
      <c r="D150" s="80">
        <v>20</v>
      </c>
      <c r="E150" s="80">
        <v>2012</v>
      </c>
      <c r="F150" s="80" t="s">
        <v>88</v>
      </c>
      <c r="G150" s="80" t="s">
        <v>1810</v>
      </c>
      <c r="H150" s="80" t="s">
        <v>1811</v>
      </c>
      <c r="I150" s="177"/>
      <c r="J150" s="81">
        <v>78.480943745812752</v>
      </c>
      <c r="K150" s="81">
        <v>13.792706159456586</v>
      </c>
      <c r="L150" s="81">
        <v>0.61886348267034497</v>
      </c>
      <c r="M150" s="81">
        <v>397.74233596552745</v>
      </c>
      <c r="N150" s="81">
        <v>180.56856360113576</v>
      </c>
      <c r="O150" s="81">
        <v>117.17844460441805</v>
      </c>
      <c r="P150" s="81">
        <v>87.523681401014727</v>
      </c>
      <c r="Q150" s="81">
        <v>8.6732558751148563</v>
      </c>
      <c r="R150" s="81">
        <v>39.073015255696113</v>
      </c>
      <c r="S150" s="81">
        <v>15.158823655879997</v>
      </c>
      <c r="T150" s="82"/>
      <c r="U150" s="81">
        <v>4941902</v>
      </c>
      <c r="V150" s="81">
        <v>4509</v>
      </c>
      <c r="W150" s="81">
        <v>13</v>
      </c>
      <c r="X150" s="81">
        <v>49138</v>
      </c>
      <c r="Y150" s="81">
        <v>45949</v>
      </c>
      <c r="Z150" s="81">
        <v>61287</v>
      </c>
      <c r="AA150" s="81">
        <v>17587</v>
      </c>
      <c r="AB150" s="81">
        <v>113752</v>
      </c>
      <c r="AC150" s="81">
        <v>6635544</v>
      </c>
      <c r="AD150" s="81">
        <v>15.158823655879997</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14.920999999999999</v>
      </c>
      <c r="BJ150" s="81">
        <v>62.796999999999997</v>
      </c>
      <c r="BK150" s="81">
        <v>22.052</v>
      </c>
      <c r="BL150" s="81">
        <v>0</v>
      </c>
      <c r="BM150" s="82"/>
      <c r="BN150" s="81">
        <v>0</v>
      </c>
      <c r="BO150" s="81">
        <v>0</v>
      </c>
      <c r="BP150" s="81">
        <v>2</v>
      </c>
      <c r="BQ150" s="81">
        <v>1</v>
      </c>
      <c r="BR150" s="81">
        <v>3</v>
      </c>
      <c r="BS150" s="81">
        <v>0</v>
      </c>
      <c r="BT150"/>
      <c r="BU150" s="80">
        <v>99.77</v>
      </c>
      <c r="BV150" s="80">
        <v>0</v>
      </c>
      <c r="BW150" s="80">
        <v>0</v>
      </c>
      <c r="BX150" s="80">
        <v>0</v>
      </c>
      <c r="BY150" s="80">
        <v>0</v>
      </c>
      <c r="BZ150" s="80">
        <v>0</v>
      </c>
      <c r="CA150" s="80">
        <v>0</v>
      </c>
      <c r="CB150" s="80">
        <v>0</v>
      </c>
      <c r="CC150" s="80">
        <v>0</v>
      </c>
    </row>
    <row r="151" spans="1:81">
      <c r="A151" s="80" t="s">
        <v>1820</v>
      </c>
      <c r="B151" s="80">
        <v>333</v>
      </c>
      <c r="C151" s="80">
        <v>10</v>
      </c>
      <c r="D151" s="80">
        <v>20</v>
      </c>
      <c r="E151" s="80">
        <v>2013</v>
      </c>
      <c r="F151" s="80" t="s">
        <v>89</v>
      </c>
      <c r="G151" s="80" t="s">
        <v>1810</v>
      </c>
      <c r="H151" s="80" t="s">
        <v>1811</v>
      </c>
      <c r="I151" s="177"/>
      <c r="J151" s="81">
        <v>93.455997085820016</v>
      </c>
      <c r="K151" s="81">
        <v>12.814226463798292</v>
      </c>
      <c r="L151" s="81">
        <v>0.55469130091491281</v>
      </c>
      <c r="M151" s="81">
        <v>410.55323823942115</v>
      </c>
      <c r="N151" s="81">
        <v>182.48298732099553</v>
      </c>
      <c r="O151" s="81">
        <v>114.86986121560039</v>
      </c>
      <c r="P151" s="81">
        <v>87.723581762769712</v>
      </c>
      <c r="Q151" s="81">
        <v>8.8353948807067546</v>
      </c>
      <c r="R151" s="81">
        <v>40.919668495797495</v>
      </c>
      <c r="S151" s="81">
        <v>12.027355437440001</v>
      </c>
      <c r="T151" s="82"/>
      <c r="U151" s="81">
        <v>5681354</v>
      </c>
      <c r="V151" s="81">
        <v>4509</v>
      </c>
      <c r="W151" s="81">
        <v>13</v>
      </c>
      <c r="X151" s="81">
        <v>49138</v>
      </c>
      <c r="Y151" s="81">
        <v>46416</v>
      </c>
      <c r="Z151" s="81">
        <v>62762</v>
      </c>
      <c r="AA151" s="81">
        <v>17561</v>
      </c>
      <c r="AB151" s="81">
        <v>114217</v>
      </c>
      <c r="AC151" s="81">
        <v>6783327.5</v>
      </c>
      <c r="AD151" s="81">
        <v>12.027355437440001</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14.481</v>
      </c>
      <c r="BJ151" s="81">
        <v>44.218000000000004</v>
      </c>
      <c r="BK151" s="81">
        <v>30.511000000000003</v>
      </c>
      <c r="BL151" s="81">
        <v>0</v>
      </c>
      <c r="BM151" s="82"/>
      <c r="BN151" s="81">
        <v>0</v>
      </c>
      <c r="BO151" s="81">
        <v>0</v>
      </c>
      <c r="BP151" s="81">
        <v>2</v>
      </c>
      <c r="BQ151" s="81">
        <v>1</v>
      </c>
      <c r="BR151" s="81">
        <v>4</v>
      </c>
      <c r="BS151" s="81">
        <v>0</v>
      </c>
      <c r="BT151"/>
      <c r="BU151" s="80">
        <v>89.21</v>
      </c>
      <c r="BV151" s="80">
        <v>0</v>
      </c>
      <c r="BW151" s="80">
        <v>0</v>
      </c>
      <c r="BX151" s="80">
        <v>0</v>
      </c>
      <c r="BY151" s="80">
        <v>0</v>
      </c>
      <c r="BZ151" s="80">
        <v>0</v>
      </c>
      <c r="CA151" s="80">
        <v>0</v>
      </c>
      <c r="CB151" s="80">
        <v>0</v>
      </c>
      <c r="CC151" s="80">
        <v>0</v>
      </c>
    </row>
    <row r="152" spans="1:81">
      <c r="A152" s="80" t="s">
        <v>1821</v>
      </c>
      <c r="B152" s="80">
        <v>334</v>
      </c>
      <c r="C152" s="80">
        <v>11</v>
      </c>
      <c r="D152" s="80">
        <v>20</v>
      </c>
      <c r="E152" s="80">
        <v>2014</v>
      </c>
      <c r="F152" s="80" t="s">
        <v>90</v>
      </c>
      <c r="G152" s="80" t="s">
        <v>1810</v>
      </c>
      <c r="H152" s="80" t="s">
        <v>1811</v>
      </c>
      <c r="I152" s="177"/>
      <c r="J152" s="81">
        <v>94.999349164041021</v>
      </c>
      <c r="K152" s="81">
        <v>13.492591202181472</v>
      </c>
      <c r="L152" s="81">
        <v>0</v>
      </c>
      <c r="M152" s="81">
        <v>376.17714683960622</v>
      </c>
      <c r="N152" s="81">
        <v>185.08299666403244</v>
      </c>
      <c r="O152" s="81">
        <v>112.20647130226635</v>
      </c>
      <c r="P152" s="81">
        <v>88.998318791627412</v>
      </c>
      <c r="Q152" s="81">
        <v>8.4792405732862921</v>
      </c>
      <c r="R152" s="81">
        <v>41.223227020351061</v>
      </c>
      <c r="S152" s="81">
        <v>9.6913385838000021</v>
      </c>
      <c r="T152" s="82"/>
      <c r="U152" s="81">
        <v>5696045</v>
      </c>
      <c r="V152" s="81">
        <v>4354</v>
      </c>
      <c r="W152" s="81">
        <v>0</v>
      </c>
      <c r="X152" s="81">
        <v>50958</v>
      </c>
      <c r="Y152" s="81">
        <v>46953</v>
      </c>
      <c r="Z152" s="81">
        <v>64569</v>
      </c>
      <c r="AA152" s="81">
        <v>17724</v>
      </c>
      <c r="AB152" s="81">
        <v>114245</v>
      </c>
      <c r="AC152" s="81">
        <v>6855136.5</v>
      </c>
      <c r="AD152" s="81">
        <v>9.6913385838000021</v>
      </c>
      <c r="AE152" s="82"/>
      <c r="AF152" s="81">
        <v>59179280.824831232</v>
      </c>
      <c r="AG152" s="81">
        <v>8503121.5983163808</v>
      </c>
      <c r="AH152" s="81">
        <v>0</v>
      </c>
      <c r="AI152" s="81">
        <v>353682374.55148846</v>
      </c>
      <c r="AJ152" s="81">
        <v>193156385.60930106</v>
      </c>
      <c r="AK152" s="81">
        <v>0</v>
      </c>
      <c r="AL152" s="81">
        <v>0</v>
      </c>
      <c r="AM152" s="81">
        <v>15684131.312406033</v>
      </c>
      <c r="AN152" s="81">
        <v>0</v>
      </c>
      <c r="AO152" s="81">
        <v>0</v>
      </c>
      <c r="AP152" s="82"/>
      <c r="AQ152" s="81">
        <v>789</v>
      </c>
      <c r="AR152" s="81">
        <v>290</v>
      </c>
      <c r="AS152" s="81">
        <v>0</v>
      </c>
      <c r="AT152" s="81">
        <v>0</v>
      </c>
      <c r="AU152" s="81">
        <v>0</v>
      </c>
      <c r="AV152" s="81">
        <v>0</v>
      </c>
      <c r="AW152" s="81" t="s">
        <v>564</v>
      </c>
      <c r="AX152" s="82"/>
      <c r="AY152" s="81">
        <v>3823.4989999999998</v>
      </c>
      <c r="AZ152" s="81">
        <v>6282.2800000000007</v>
      </c>
      <c r="BA152" s="81">
        <v>0</v>
      </c>
      <c r="BB152" s="81">
        <v>0</v>
      </c>
      <c r="BC152" s="81">
        <v>0</v>
      </c>
      <c r="BD152" s="81">
        <v>0</v>
      </c>
      <c r="BE152" s="81" t="s">
        <v>564</v>
      </c>
      <c r="BF152" s="82"/>
      <c r="BG152" s="81">
        <v>0</v>
      </c>
      <c r="BH152" s="81">
        <v>0</v>
      </c>
      <c r="BI152" s="81">
        <v>13.129</v>
      </c>
      <c r="BJ152" s="81">
        <v>31.507000000000001</v>
      </c>
      <c r="BK152" s="81">
        <v>51.295999999999999</v>
      </c>
      <c r="BL152" s="81">
        <v>0</v>
      </c>
      <c r="BM152" s="82"/>
      <c r="BN152" s="81">
        <v>0</v>
      </c>
      <c r="BO152" s="81">
        <v>0</v>
      </c>
      <c r="BP152" s="81">
        <v>2</v>
      </c>
      <c r="BQ152" s="81">
        <v>1</v>
      </c>
      <c r="BR152" s="81">
        <v>5</v>
      </c>
      <c r="BS152" s="81">
        <v>0</v>
      </c>
      <c r="BT152"/>
      <c r="BU152" s="80">
        <v>81.867000000000004</v>
      </c>
      <c r="BV152" s="80">
        <v>14.065</v>
      </c>
      <c r="BW152" s="80">
        <v>0</v>
      </c>
      <c r="BX152" s="80">
        <v>0</v>
      </c>
      <c r="BY152" s="80">
        <v>0</v>
      </c>
      <c r="BZ152" s="80">
        <v>0</v>
      </c>
      <c r="CA152" s="80">
        <v>0</v>
      </c>
      <c r="CB152" s="80">
        <v>0</v>
      </c>
      <c r="CC152" s="80">
        <v>0</v>
      </c>
    </row>
    <row r="153" spans="1:81">
      <c r="A153" s="80" t="s">
        <v>1822</v>
      </c>
      <c r="B153" s="80">
        <v>335</v>
      </c>
      <c r="C153" s="80">
        <v>12</v>
      </c>
      <c r="D153" s="80">
        <v>20</v>
      </c>
      <c r="E153" s="80">
        <v>2015</v>
      </c>
      <c r="F153" s="80" t="s">
        <v>91</v>
      </c>
      <c r="G153" s="80" t="s">
        <v>1810</v>
      </c>
      <c r="H153" s="80" t="s">
        <v>1811</v>
      </c>
      <c r="I153" s="177"/>
      <c r="J153" s="81">
        <v>102.62238604134305</v>
      </c>
      <c r="K153" s="81">
        <v>13.41889533741125</v>
      </c>
      <c r="L153" s="81">
        <v>0</v>
      </c>
      <c r="M153" s="81">
        <v>340.56496408332185</v>
      </c>
      <c r="N153" s="81">
        <v>177.59262723709733</v>
      </c>
      <c r="O153" s="81">
        <v>112.82763800942745</v>
      </c>
      <c r="P153" s="81">
        <v>89.193976559394798</v>
      </c>
      <c r="Q153" s="81">
        <v>8.294942982799947</v>
      </c>
      <c r="R153" s="81">
        <v>41.110844173951534</v>
      </c>
      <c r="S153" s="81">
        <v>10.377382792400002</v>
      </c>
      <c r="T153" s="82"/>
      <c r="U153" s="81">
        <v>5971296</v>
      </c>
      <c r="V153" s="81">
        <v>4354</v>
      </c>
      <c r="W153" s="81">
        <v>0</v>
      </c>
      <c r="X153" s="81">
        <v>50958</v>
      </c>
      <c r="Y153" s="81">
        <v>47575</v>
      </c>
      <c r="Z153" s="81">
        <v>65552</v>
      </c>
      <c r="AA153" s="81">
        <v>17749</v>
      </c>
      <c r="AB153" s="81">
        <v>114165</v>
      </c>
      <c r="AC153" s="81">
        <v>7042402.5</v>
      </c>
      <c r="AD153" s="81">
        <v>10.377382792400002</v>
      </c>
      <c r="AE153" s="82"/>
      <c r="AF153" s="81">
        <v>77492013.744134292</v>
      </c>
      <c r="AG153" s="81">
        <v>8593971.2677219138</v>
      </c>
      <c r="AH153" s="81">
        <v>0</v>
      </c>
      <c r="AI153" s="81">
        <v>343245374.02853924</v>
      </c>
      <c r="AJ153" s="81">
        <v>184234780.90057901</v>
      </c>
      <c r="AK153" s="81">
        <v>0</v>
      </c>
      <c r="AL153" s="81">
        <v>0</v>
      </c>
      <c r="AM153" s="81">
        <v>15645834.34583693</v>
      </c>
      <c r="AN153" s="81">
        <v>0</v>
      </c>
      <c r="AO153" s="81">
        <v>0</v>
      </c>
      <c r="AP153" s="82"/>
      <c r="AQ153" s="81">
        <v>805</v>
      </c>
      <c r="AR153" s="81">
        <v>315</v>
      </c>
      <c r="AS153" s="81">
        <v>0</v>
      </c>
      <c r="AT153" s="81">
        <v>0</v>
      </c>
      <c r="AU153" s="81">
        <v>0</v>
      </c>
      <c r="AV153" s="81">
        <v>0</v>
      </c>
      <c r="AW153" s="81" t="s">
        <v>564</v>
      </c>
      <c r="AX153" s="82"/>
      <c r="AY153" s="81">
        <v>3925.5950000000003</v>
      </c>
      <c r="AZ153" s="81">
        <v>6681.08</v>
      </c>
      <c r="BA153" s="81">
        <v>0</v>
      </c>
      <c r="BB153" s="81">
        <v>0</v>
      </c>
      <c r="BC153" s="81">
        <v>0</v>
      </c>
      <c r="BD153" s="81">
        <v>0</v>
      </c>
      <c r="BE153" s="81" t="s">
        <v>564</v>
      </c>
      <c r="BF153" s="82"/>
      <c r="BG153" s="81">
        <v>0</v>
      </c>
      <c r="BH153" s="81">
        <v>0</v>
      </c>
      <c r="BI153" s="81">
        <v>13.393000000000001</v>
      </c>
      <c r="BJ153" s="81">
        <v>30.413</v>
      </c>
      <c r="BK153" s="81">
        <v>55.317999999999998</v>
      </c>
      <c r="BL153" s="81">
        <v>0</v>
      </c>
      <c r="BM153" s="82"/>
      <c r="BN153" s="81">
        <v>0</v>
      </c>
      <c r="BO153" s="81">
        <v>0</v>
      </c>
      <c r="BP153" s="81">
        <v>2</v>
      </c>
      <c r="BQ153" s="81">
        <v>1</v>
      </c>
      <c r="BR153" s="81">
        <v>5</v>
      </c>
      <c r="BS153" s="81">
        <v>0</v>
      </c>
      <c r="BT153"/>
      <c r="BU153" s="80">
        <v>81.41</v>
      </c>
      <c r="BV153" s="80">
        <v>17.713999999999999</v>
      </c>
      <c r="BW153" s="80">
        <v>0</v>
      </c>
      <c r="BX153" s="80">
        <v>0</v>
      </c>
      <c r="BY153" s="80">
        <v>0</v>
      </c>
      <c r="BZ153" s="80">
        <v>0</v>
      </c>
      <c r="CA153" s="80">
        <v>0</v>
      </c>
      <c r="CB153" s="80">
        <v>0</v>
      </c>
      <c r="CC153" s="80">
        <v>0</v>
      </c>
    </row>
    <row r="154" spans="1:81">
      <c r="A154" s="80" t="s">
        <v>1823</v>
      </c>
      <c r="B154" s="80">
        <v>336</v>
      </c>
      <c r="C154" s="80">
        <v>13</v>
      </c>
      <c r="D154" s="80">
        <v>20</v>
      </c>
      <c r="E154" s="80">
        <v>2016</v>
      </c>
      <c r="F154" s="80" t="s">
        <v>92</v>
      </c>
      <c r="G154" s="80" t="s">
        <v>1810</v>
      </c>
      <c r="H154" s="80" t="s">
        <v>1811</v>
      </c>
      <c r="I154" s="177"/>
      <c r="J154" s="81">
        <v>130.01764971397483</v>
      </c>
      <c r="K154" s="81">
        <v>12.795941513198295</v>
      </c>
      <c r="L154" s="81">
        <v>0</v>
      </c>
      <c r="M154" s="81">
        <v>352.97245372311414</v>
      </c>
      <c r="N154" s="81">
        <v>179.16460729969688</v>
      </c>
      <c r="O154" s="81">
        <v>112.77694795176046</v>
      </c>
      <c r="P154" s="81">
        <v>85.392037991117135</v>
      </c>
      <c r="Q154" s="81">
        <v>8.075854168434784</v>
      </c>
      <c r="R154" s="81">
        <v>42.90484101653157</v>
      </c>
      <c r="S154" s="81">
        <v>10.339305814799999</v>
      </c>
      <c r="T154" s="82"/>
      <c r="U154" s="81">
        <v>6250840</v>
      </c>
      <c r="V154" s="81">
        <v>4354</v>
      </c>
      <c r="W154" s="81">
        <v>0</v>
      </c>
      <c r="X154" s="81">
        <v>50958</v>
      </c>
      <c r="Y154" s="81">
        <v>48216</v>
      </c>
      <c r="Z154" s="81">
        <v>66328</v>
      </c>
      <c r="AA154" s="81">
        <v>17575</v>
      </c>
      <c r="AB154" s="81">
        <v>114337</v>
      </c>
      <c r="AC154" s="81">
        <v>7327724.5126771079</v>
      </c>
      <c r="AD154" s="81">
        <v>10.339305814799999</v>
      </c>
      <c r="AE154" s="82"/>
      <c r="AF154" s="81">
        <v>107939488.6924936</v>
      </c>
      <c r="AG154" s="81">
        <v>7492157.685263481</v>
      </c>
      <c r="AH154" s="81">
        <v>0</v>
      </c>
      <c r="AI154" s="81">
        <v>368468300.36578977</v>
      </c>
      <c r="AJ154" s="81">
        <v>197820994.07966551</v>
      </c>
      <c r="AK154" s="81">
        <v>0</v>
      </c>
      <c r="AL154" s="81">
        <v>0</v>
      </c>
      <c r="AM154" s="81">
        <v>15681579.81549201</v>
      </c>
      <c r="AN154" s="81">
        <v>0</v>
      </c>
      <c r="AO154" s="81">
        <v>0</v>
      </c>
      <c r="AP154" s="82"/>
      <c r="AQ154" s="81">
        <v>837</v>
      </c>
      <c r="AR154" s="81">
        <v>326</v>
      </c>
      <c r="AS154" s="81">
        <v>0</v>
      </c>
      <c r="AT154" s="81">
        <v>0</v>
      </c>
      <c r="AU154" s="81">
        <v>0</v>
      </c>
      <c r="AV154" s="81">
        <v>0</v>
      </c>
      <c r="AW154" s="81" t="s">
        <v>564</v>
      </c>
      <c r="AX154" s="82"/>
      <c r="AY154" s="81">
        <v>4098.3670000000002</v>
      </c>
      <c r="AZ154" s="81">
        <v>6844.08</v>
      </c>
      <c r="BA154" s="81">
        <v>0</v>
      </c>
      <c r="BB154" s="81">
        <v>0</v>
      </c>
      <c r="BC154" s="81">
        <v>0</v>
      </c>
      <c r="BD154" s="81">
        <v>0</v>
      </c>
      <c r="BE154" s="81" t="s">
        <v>564</v>
      </c>
      <c r="BF154" s="82"/>
      <c r="BG154" s="81">
        <v>0</v>
      </c>
      <c r="BH154" s="81">
        <v>0</v>
      </c>
      <c r="BI154" s="81">
        <v>7.3460000000000001</v>
      </c>
      <c r="BJ154" s="81">
        <v>29.344000000000001</v>
      </c>
      <c r="BK154" s="81">
        <v>48.436</v>
      </c>
      <c r="BL154" s="81">
        <v>0</v>
      </c>
      <c r="BM154" s="82"/>
      <c r="BN154" s="81">
        <v>0</v>
      </c>
      <c r="BO154" s="81">
        <v>0</v>
      </c>
      <c r="BP154" s="81">
        <v>1</v>
      </c>
      <c r="BQ154" s="81">
        <v>1</v>
      </c>
      <c r="BR154" s="81">
        <v>5</v>
      </c>
      <c r="BS154" s="81">
        <v>0</v>
      </c>
      <c r="BT154"/>
      <c r="BU154" s="80">
        <v>72.322999999999993</v>
      </c>
      <c r="BV154" s="80">
        <v>12.803000000000001</v>
      </c>
      <c r="BW154" s="80">
        <v>0</v>
      </c>
      <c r="BX154" s="80">
        <v>0</v>
      </c>
      <c r="BY154" s="80">
        <v>0</v>
      </c>
      <c r="BZ154" s="80">
        <v>0</v>
      </c>
      <c r="CA154" s="80">
        <v>0</v>
      </c>
      <c r="CB154" s="80">
        <v>0</v>
      </c>
      <c r="CC154" s="80">
        <v>0</v>
      </c>
    </row>
    <row r="155" spans="1:81">
      <c r="A155" s="80" t="s">
        <v>1824</v>
      </c>
      <c r="B155" s="80">
        <v>337</v>
      </c>
      <c r="C155" s="80">
        <v>14</v>
      </c>
      <c r="D155" s="80">
        <v>20</v>
      </c>
      <c r="E155" s="80">
        <v>2017</v>
      </c>
      <c r="F155" s="80" t="s">
        <v>71</v>
      </c>
      <c r="G155" s="80" t="s">
        <v>1810</v>
      </c>
      <c r="H155" s="80" t="s">
        <v>1811</v>
      </c>
      <c r="I155" s="177"/>
      <c r="J155" s="81">
        <v>121.39042480548012</v>
      </c>
      <c r="K155" s="81">
        <v>13.775203183488797</v>
      </c>
      <c r="L155" s="81">
        <v>0</v>
      </c>
      <c r="M155" s="81">
        <v>354.42871779996494</v>
      </c>
      <c r="N155" s="81">
        <v>186.93818883598323</v>
      </c>
      <c r="O155" s="81">
        <v>112.66945556338817</v>
      </c>
      <c r="P155" s="81">
        <v>84.744895162195107</v>
      </c>
      <c r="Q155" s="81">
        <v>7.8116829557592125</v>
      </c>
      <c r="R155" s="81">
        <v>42.637045659580579</v>
      </c>
      <c r="S155" s="81">
        <v>9.2492864755199999</v>
      </c>
      <c r="T155" s="82"/>
      <c r="U155" s="81">
        <v>6423552</v>
      </c>
      <c r="V155" s="81">
        <v>4354</v>
      </c>
      <c r="W155" s="81">
        <v>0</v>
      </c>
      <c r="X155" s="81">
        <v>50958</v>
      </c>
      <c r="Y155" s="81">
        <v>48916</v>
      </c>
      <c r="Z155" s="81">
        <v>67364</v>
      </c>
      <c r="AA155" s="81">
        <v>17553</v>
      </c>
      <c r="AB155" s="81">
        <v>114372</v>
      </c>
      <c r="AC155" s="81">
        <v>7426477.4999999972</v>
      </c>
      <c r="AD155" s="81">
        <v>9.2492864755199999</v>
      </c>
      <c r="AE155" s="82"/>
      <c r="AF155" s="81">
        <v>95608664.217641786</v>
      </c>
      <c r="AG155" s="81">
        <v>8104848.4574184325</v>
      </c>
      <c r="AH155" s="81">
        <v>0</v>
      </c>
      <c r="AI155" s="81">
        <v>377833032.14514679</v>
      </c>
      <c r="AJ155" s="81">
        <v>205044052.24089569</v>
      </c>
      <c r="AK155" s="81">
        <v>0</v>
      </c>
      <c r="AL155" s="81">
        <v>0</v>
      </c>
      <c r="AM155" s="81">
        <v>15710925.048168169</v>
      </c>
      <c r="AN155" s="81">
        <v>0</v>
      </c>
      <c r="AO155" s="81">
        <v>0</v>
      </c>
      <c r="AP155" s="82"/>
      <c r="AQ155" s="81">
        <v>864</v>
      </c>
      <c r="AR155" s="81">
        <v>338</v>
      </c>
      <c r="AS155" s="81">
        <v>0</v>
      </c>
      <c r="AT155" s="81">
        <v>0</v>
      </c>
      <c r="AU155" s="81">
        <v>0</v>
      </c>
      <c r="AV155" s="81">
        <v>0</v>
      </c>
      <c r="AW155" s="81" t="s">
        <v>564</v>
      </c>
      <c r="AX155" s="82"/>
      <c r="AY155" s="81">
        <v>4243.1670000000004</v>
      </c>
      <c r="AZ155" s="81">
        <v>7052.8800000000028</v>
      </c>
      <c r="BA155" s="81">
        <v>0</v>
      </c>
      <c r="BB155" s="81">
        <v>0</v>
      </c>
      <c r="BC155" s="81">
        <v>0</v>
      </c>
      <c r="BD155" s="81">
        <v>0</v>
      </c>
      <c r="BE155" s="81" t="s">
        <v>564</v>
      </c>
      <c r="BF155" s="82"/>
      <c r="BG155" s="81">
        <v>0</v>
      </c>
      <c r="BH155" s="81">
        <v>0</v>
      </c>
      <c r="BI155" s="81">
        <v>11.462999999999999</v>
      </c>
      <c r="BJ155" s="81">
        <v>27.277000000000001</v>
      </c>
      <c r="BK155" s="81">
        <v>51.071999999999996</v>
      </c>
      <c r="BL155" s="81">
        <v>0</v>
      </c>
      <c r="BM155" s="82"/>
      <c r="BN155" s="81">
        <v>0</v>
      </c>
      <c r="BO155" s="81">
        <v>0</v>
      </c>
      <c r="BP155" s="81">
        <v>2</v>
      </c>
      <c r="BQ155" s="81">
        <v>1</v>
      </c>
      <c r="BR155" s="81">
        <v>5</v>
      </c>
      <c r="BS155" s="81">
        <v>0</v>
      </c>
      <c r="BT155"/>
      <c r="BU155" s="80">
        <v>73.391999999999996</v>
      </c>
      <c r="BV155" s="80">
        <v>16.420000000000002</v>
      </c>
      <c r="BW155" s="80">
        <v>0</v>
      </c>
      <c r="BX155" s="80">
        <v>0</v>
      </c>
      <c r="BY155" s="80">
        <v>0</v>
      </c>
      <c r="BZ155" s="80">
        <v>0</v>
      </c>
      <c r="CA155" s="80">
        <v>0</v>
      </c>
      <c r="CB155" s="80">
        <v>0</v>
      </c>
      <c r="CC155" s="80">
        <v>0</v>
      </c>
    </row>
    <row r="156" spans="1:81">
      <c r="A156" s="80" t="s">
        <v>1825</v>
      </c>
      <c r="B156" s="80">
        <v>338</v>
      </c>
      <c r="C156" s="80">
        <v>15</v>
      </c>
      <c r="D156" s="80">
        <v>20</v>
      </c>
      <c r="E156" s="80">
        <v>2018</v>
      </c>
      <c r="F156" s="80" t="s">
        <v>93</v>
      </c>
      <c r="G156" s="80" t="s">
        <v>1810</v>
      </c>
      <c r="H156" s="80" t="s">
        <v>1811</v>
      </c>
      <c r="I156" s="177"/>
      <c r="J156" s="81">
        <v>125.55041163513592</v>
      </c>
      <c r="K156" s="81">
        <v>13.14257781214374</v>
      </c>
      <c r="L156" s="81">
        <v>0</v>
      </c>
      <c r="M156" s="81">
        <v>410.08034369356733</v>
      </c>
      <c r="N156" s="81">
        <v>170.2114893889437</v>
      </c>
      <c r="O156" s="81">
        <v>112.17735463740391</v>
      </c>
      <c r="P156" s="81">
        <v>83.490254236482642</v>
      </c>
      <c r="Q156" s="81">
        <v>7.2589249102520483</v>
      </c>
      <c r="R156" s="81">
        <v>44.977048078819529</v>
      </c>
      <c r="S156" s="81">
        <v>8.6571878153200021</v>
      </c>
      <c r="T156" s="82"/>
      <c r="U156" s="81">
        <v>6847986</v>
      </c>
      <c r="V156" s="81">
        <v>4354</v>
      </c>
      <c r="W156" s="81">
        <v>0</v>
      </c>
      <c r="X156" s="81">
        <v>50958</v>
      </c>
      <c r="Y156" s="81">
        <v>49610</v>
      </c>
      <c r="Z156" s="81">
        <v>68354</v>
      </c>
      <c r="AA156" s="81">
        <v>17467</v>
      </c>
      <c r="AB156" s="81">
        <v>114531</v>
      </c>
      <c r="AC156" s="81">
        <v>7803354.0000000009</v>
      </c>
      <c r="AD156" s="81">
        <v>8.6571878153200021</v>
      </c>
      <c r="AE156" s="82"/>
      <c r="AF156" s="81">
        <v>80391599.513579682</v>
      </c>
      <c r="AG156" s="81">
        <v>7257538.4675983004</v>
      </c>
      <c r="AH156" s="81">
        <v>0</v>
      </c>
      <c r="AI156" s="81">
        <v>443075191.31025982</v>
      </c>
      <c r="AJ156" s="81">
        <v>183539631.6053814</v>
      </c>
      <c r="AK156" s="81">
        <v>0</v>
      </c>
      <c r="AL156" s="81">
        <v>0</v>
      </c>
      <c r="AM156" s="81">
        <v>15765319.360915851</v>
      </c>
      <c r="AN156" s="81">
        <v>0</v>
      </c>
      <c r="AO156" s="81">
        <v>0</v>
      </c>
      <c r="AP156" s="82"/>
      <c r="AQ156" s="81">
        <v>882</v>
      </c>
      <c r="AR156" s="81">
        <v>347</v>
      </c>
      <c r="AS156" s="81">
        <v>0</v>
      </c>
      <c r="AT156" s="81">
        <v>0</v>
      </c>
      <c r="AU156" s="81">
        <v>0</v>
      </c>
      <c r="AV156" s="81">
        <v>0</v>
      </c>
      <c r="AW156" s="81" t="s">
        <v>564</v>
      </c>
      <c r="AX156" s="82"/>
      <c r="AY156" s="81">
        <v>4339.5669999999991</v>
      </c>
      <c r="AZ156" s="81">
        <v>7231.18</v>
      </c>
      <c r="BA156" s="81">
        <v>0</v>
      </c>
      <c r="BB156" s="81">
        <v>0</v>
      </c>
      <c r="BC156" s="81">
        <v>0</v>
      </c>
      <c r="BD156" s="81">
        <v>0</v>
      </c>
      <c r="BE156" s="81" t="s">
        <v>564</v>
      </c>
      <c r="BF156" s="82"/>
      <c r="BG156" s="81">
        <v>0</v>
      </c>
      <c r="BH156" s="81">
        <v>0</v>
      </c>
      <c r="BI156" s="81">
        <v>11.288</v>
      </c>
      <c r="BJ156" s="81">
        <v>31.187999999999999</v>
      </c>
      <c r="BK156" s="81">
        <v>46.079000000000001</v>
      </c>
      <c r="BL156" s="81">
        <v>0</v>
      </c>
      <c r="BM156" s="82"/>
      <c r="BN156" s="81">
        <v>0</v>
      </c>
      <c r="BO156" s="81">
        <v>0</v>
      </c>
      <c r="BP156" s="81">
        <v>2</v>
      </c>
      <c r="BQ156" s="81">
        <v>1</v>
      </c>
      <c r="BR156" s="81">
        <v>5</v>
      </c>
      <c r="BS156" s="81">
        <v>0</v>
      </c>
      <c r="BT156"/>
      <c r="BU156" s="80">
        <v>74.287999999999997</v>
      </c>
      <c r="BV156" s="80">
        <v>14.266999999999999</v>
      </c>
      <c r="BW156" s="80">
        <v>0</v>
      </c>
      <c r="BX156" s="80">
        <v>0</v>
      </c>
      <c r="BY156" s="80">
        <v>0</v>
      </c>
      <c r="BZ156" s="80">
        <v>0</v>
      </c>
      <c r="CA156" s="80">
        <v>0</v>
      </c>
      <c r="CB156" s="80">
        <v>0</v>
      </c>
      <c r="CC156" s="80">
        <v>0</v>
      </c>
    </row>
    <row r="157" spans="1:81">
      <c r="A157" s="80" t="s">
        <v>1826</v>
      </c>
      <c r="B157" s="80">
        <v>339</v>
      </c>
      <c r="C157" s="80">
        <v>16</v>
      </c>
      <c r="D157" s="80">
        <v>20</v>
      </c>
      <c r="E157" s="80">
        <v>2019</v>
      </c>
      <c r="F157" s="80" t="s">
        <v>73</v>
      </c>
      <c r="G157" s="80" t="s">
        <v>1810</v>
      </c>
      <c r="H157" s="80" t="s">
        <v>1811</v>
      </c>
      <c r="I157" s="177"/>
      <c r="J157" s="81">
        <v>119.13771219593734</v>
      </c>
      <c r="K157" s="81">
        <v>12.297216282941719</v>
      </c>
      <c r="L157" s="81">
        <v>0</v>
      </c>
      <c r="M157" s="81">
        <v>337.50131267704842</v>
      </c>
      <c r="N157" s="81">
        <v>171.68742564710303</v>
      </c>
      <c r="O157" s="81">
        <v>110.85048607616974</v>
      </c>
      <c r="P157" s="81">
        <v>83.566012953351319</v>
      </c>
      <c r="Q157" s="81">
        <v>7.1174918294641083</v>
      </c>
      <c r="R157" s="81">
        <v>46.878786978632952</v>
      </c>
      <c r="S157" s="81">
        <v>16.538740836600002</v>
      </c>
      <c r="T157" s="82"/>
      <c r="U157" s="81">
        <v>6531045</v>
      </c>
      <c r="V157" s="81">
        <v>4354</v>
      </c>
      <c r="W157" s="81">
        <v>0</v>
      </c>
      <c r="X157" s="81">
        <v>50958</v>
      </c>
      <c r="Y157" s="81">
        <v>50965</v>
      </c>
      <c r="Z157" s="81">
        <v>69400</v>
      </c>
      <c r="AA157" s="81">
        <v>17352</v>
      </c>
      <c r="AB157" s="81">
        <v>115340</v>
      </c>
      <c r="AC157" s="81">
        <v>8266512.5</v>
      </c>
      <c r="AD157" s="81">
        <v>16.538740836599999</v>
      </c>
      <c r="AE157" s="82"/>
      <c r="AF157" s="81">
        <v>97114034.300215155</v>
      </c>
      <c r="AG157" s="81">
        <v>7055260.777601447</v>
      </c>
      <c r="AH157" s="81">
        <v>0</v>
      </c>
      <c r="AI157" s="81">
        <v>349850946.52393258</v>
      </c>
      <c r="AJ157" s="81">
        <v>182045691.15980804</v>
      </c>
      <c r="AK157" s="81">
        <v>0</v>
      </c>
      <c r="AL157" s="81">
        <v>0</v>
      </c>
      <c r="AM157" s="81">
        <v>15708439.720944874</v>
      </c>
      <c r="AN157" s="81">
        <v>0</v>
      </c>
      <c r="AO157" s="81">
        <v>0</v>
      </c>
      <c r="AP157" s="82"/>
      <c r="AQ157" s="81">
        <v>903</v>
      </c>
      <c r="AR157" s="81">
        <v>348</v>
      </c>
      <c r="AS157" s="81">
        <v>0</v>
      </c>
      <c r="AT157" s="81">
        <v>0</v>
      </c>
      <c r="AU157" s="81">
        <v>0</v>
      </c>
      <c r="AV157" s="81">
        <v>0</v>
      </c>
      <c r="AW157" s="81" t="s">
        <v>564</v>
      </c>
      <c r="AX157" s="82"/>
      <c r="AY157" s="81">
        <v>4453.161000000001</v>
      </c>
      <c r="AZ157" s="81">
        <v>7279.0800000000008</v>
      </c>
      <c r="BA157" s="81">
        <v>0</v>
      </c>
      <c r="BB157" s="81">
        <v>0</v>
      </c>
      <c r="BC157" s="81">
        <v>0</v>
      </c>
      <c r="BD157" s="81">
        <v>0</v>
      </c>
      <c r="BE157" s="81" t="s">
        <v>564</v>
      </c>
      <c r="BF157" s="82"/>
      <c r="BG157" s="81">
        <v>0</v>
      </c>
      <c r="BH157" s="81">
        <v>0</v>
      </c>
      <c r="BI157" s="81">
        <v>15.385999999999999</v>
      </c>
      <c r="BJ157" s="81">
        <v>29.507000000000001</v>
      </c>
      <c r="BK157" s="81">
        <v>55.792000000000002</v>
      </c>
      <c r="BL157" s="81">
        <v>0</v>
      </c>
      <c r="BM157" s="82"/>
      <c r="BN157" s="81">
        <v>0</v>
      </c>
      <c r="BO157" s="81">
        <v>0</v>
      </c>
      <c r="BP157" s="81">
        <v>3</v>
      </c>
      <c r="BQ157" s="81">
        <v>1</v>
      </c>
      <c r="BR157" s="81">
        <v>5</v>
      </c>
      <c r="BS157" s="81">
        <v>0</v>
      </c>
      <c r="BT157"/>
      <c r="BU157" s="80">
        <v>77.129000000000005</v>
      </c>
      <c r="BV157" s="80">
        <v>23.556000000000001</v>
      </c>
      <c r="BW157" s="80">
        <v>0</v>
      </c>
      <c r="BX157" s="80">
        <v>0</v>
      </c>
      <c r="BY157" s="80">
        <v>0</v>
      </c>
      <c r="BZ157" s="80">
        <v>0</v>
      </c>
      <c r="CA157" s="80">
        <v>0</v>
      </c>
      <c r="CB157" s="80">
        <v>0</v>
      </c>
      <c r="CC157" s="80">
        <v>0</v>
      </c>
    </row>
    <row r="158" spans="1:81">
      <c r="A158" s="80" t="s">
        <v>1827</v>
      </c>
      <c r="B158" s="80">
        <v>340</v>
      </c>
      <c r="C158" s="80">
        <v>17</v>
      </c>
      <c r="D158" s="80">
        <v>20</v>
      </c>
      <c r="E158" s="80">
        <v>2020</v>
      </c>
      <c r="F158" s="80" t="s">
        <v>218</v>
      </c>
      <c r="G158" s="174" t="s">
        <v>1810</v>
      </c>
      <c r="H158" s="80" t="s">
        <v>1811</v>
      </c>
      <c r="I158" s="177"/>
      <c r="J158" s="81">
        <v>99.549845899785069</v>
      </c>
      <c r="K158" s="81">
        <v>10.813183985271625</v>
      </c>
      <c r="L158" s="81">
        <v>0.51598684953485463</v>
      </c>
      <c r="M158" s="81">
        <v>294.45862565882175</v>
      </c>
      <c r="N158" s="81">
        <v>161.73745823674872</v>
      </c>
      <c r="O158" s="81">
        <v>98.723063107767629</v>
      </c>
      <c r="P158" s="81">
        <v>77.224513766881287</v>
      </c>
      <c r="Q158" s="81">
        <v>6.8130764887393802</v>
      </c>
      <c r="R158" s="81">
        <v>48.910911178688643</v>
      </c>
      <c r="S158" s="81">
        <v>14.4072337818</v>
      </c>
      <c r="T158" s="82"/>
      <c r="U158" s="81">
        <v>6377046</v>
      </c>
      <c r="V158" s="81">
        <v>4519</v>
      </c>
      <c r="W158" s="81">
        <v>13</v>
      </c>
      <c r="X158" s="81">
        <v>57531</v>
      </c>
      <c r="Y158" s="81">
        <v>51494</v>
      </c>
      <c r="Z158" s="81">
        <v>70545</v>
      </c>
      <c r="AA158" s="81">
        <v>17422</v>
      </c>
      <c r="AB158" s="81">
        <v>115548</v>
      </c>
      <c r="AC158" s="81">
        <v>8669848.5</v>
      </c>
      <c r="AD158" s="81">
        <v>14.4072337818</v>
      </c>
      <c r="AE158" s="82"/>
      <c r="AF158" s="81">
        <v>84928504.446403235</v>
      </c>
      <c r="AG158" s="81">
        <v>6187899.9197180141</v>
      </c>
      <c r="AH158" s="81">
        <v>129359.16940320205</v>
      </c>
      <c r="AI158" s="81">
        <v>330722673.57808113</v>
      </c>
      <c r="AJ158" s="81">
        <v>192137245.25152674</v>
      </c>
      <c r="AK158" s="81"/>
      <c r="AL158" s="81"/>
      <c r="AM158" s="81">
        <v>15080297.765055548</v>
      </c>
      <c r="AN158" s="81"/>
      <c r="AO158" s="81"/>
      <c r="AP158" s="82"/>
      <c r="AQ158" s="81">
        <v>935</v>
      </c>
      <c r="AR158" s="81">
        <v>349</v>
      </c>
      <c r="AS158" s="81">
        <v>0</v>
      </c>
      <c r="AT158" s="81">
        <v>0</v>
      </c>
      <c r="AU158" s="81">
        <v>0</v>
      </c>
      <c r="AV158" s="81">
        <v>0</v>
      </c>
      <c r="AW158" s="81">
        <v>0</v>
      </c>
      <c r="AX158" s="82"/>
      <c r="AY158" s="81">
        <v>4627.1810000000032</v>
      </c>
      <c r="AZ158" s="81">
        <v>7289.4800000000023</v>
      </c>
      <c r="BA158" s="81">
        <v>0</v>
      </c>
      <c r="BB158" s="81">
        <v>0</v>
      </c>
      <c r="BC158" s="81">
        <v>0</v>
      </c>
      <c r="BD158" s="81">
        <v>0</v>
      </c>
      <c r="BE158" s="81">
        <v>0</v>
      </c>
      <c r="BF158" s="82"/>
      <c r="BG158" s="81">
        <v>0</v>
      </c>
      <c r="BH158" s="81">
        <v>0</v>
      </c>
      <c r="BI158" s="81">
        <v>17.818999999999999</v>
      </c>
      <c r="BJ158" s="81">
        <v>30.164999999999999</v>
      </c>
      <c r="BK158" s="81">
        <v>71.876000000000005</v>
      </c>
      <c r="BL158" s="81">
        <v>0</v>
      </c>
      <c r="BM158" s="82"/>
      <c r="BN158" s="81">
        <v>0</v>
      </c>
      <c r="BO158" s="81">
        <v>0</v>
      </c>
      <c r="BP158" s="81">
        <v>3</v>
      </c>
      <c r="BQ158" s="81">
        <v>1</v>
      </c>
      <c r="BR158" s="81">
        <v>6</v>
      </c>
      <c r="BS158" s="81">
        <v>0</v>
      </c>
      <c r="BT158"/>
      <c r="BU158" s="80">
        <v>98.063999999999993</v>
      </c>
      <c r="BV158" s="80">
        <v>21.795999999999999</v>
      </c>
      <c r="BW158" s="80">
        <v>0</v>
      </c>
      <c r="BX158" s="80">
        <v>0</v>
      </c>
      <c r="BY158" s="80">
        <v>0</v>
      </c>
      <c r="BZ158" s="80">
        <v>0</v>
      </c>
      <c r="CA158" s="80">
        <v>0</v>
      </c>
      <c r="CB158" s="80">
        <v>0</v>
      </c>
      <c r="CC158" s="80">
        <v>0</v>
      </c>
    </row>
    <row r="159" spans="1:81">
      <c r="A159" s="80" t="s">
        <v>1828</v>
      </c>
      <c r="B159" s="80">
        <v>340</v>
      </c>
      <c r="C159" s="80">
        <v>18</v>
      </c>
      <c r="D159" s="80">
        <v>20</v>
      </c>
      <c r="E159" s="80">
        <v>2021</v>
      </c>
      <c r="F159" s="80" t="s">
        <v>75</v>
      </c>
      <c r="G159" s="174" t="s">
        <v>1810</v>
      </c>
      <c r="H159" s="80" t="s">
        <v>1811</v>
      </c>
      <c r="I159" s="177"/>
      <c r="J159" s="81">
        <v>87.004168380486746</v>
      </c>
      <c r="K159" s="81">
        <v>11.450850958927157</v>
      </c>
      <c r="L159" s="81">
        <v>0.55621957555952839</v>
      </c>
      <c r="M159" s="81">
        <v>316.98408218691117</v>
      </c>
      <c r="N159" s="81">
        <v>161.96839427040712</v>
      </c>
      <c r="O159" s="81">
        <v>94.614334413923018</v>
      </c>
      <c r="P159" s="81">
        <v>79.024445178217775</v>
      </c>
      <c r="Q159" s="81">
        <v>6.9065344035883536</v>
      </c>
      <c r="R159" s="81">
        <v>50.109445484939712</v>
      </c>
      <c r="S159" s="81">
        <v>15.316266186549999</v>
      </c>
      <c r="T159" s="82"/>
      <c r="U159" s="81">
        <v>5903343</v>
      </c>
      <c r="V159" s="81">
        <v>4519</v>
      </c>
      <c r="W159" s="81">
        <v>13</v>
      </c>
      <c r="X159" s="81">
        <v>57531</v>
      </c>
      <c r="Y159" s="81">
        <v>52156</v>
      </c>
      <c r="Z159" s="81">
        <v>69616</v>
      </c>
      <c r="AA159" s="81">
        <v>17386</v>
      </c>
      <c r="AB159" s="81">
        <v>115744</v>
      </c>
      <c r="AC159" s="81">
        <v>8609289.9999999981</v>
      </c>
      <c r="AD159" s="81">
        <v>15.316266186549999</v>
      </c>
      <c r="AE159" s="82"/>
      <c r="AF159" s="81">
        <v>73514204.709035352</v>
      </c>
      <c r="AG159" s="81">
        <v>6631312.2149075745</v>
      </c>
      <c r="AH159" s="81">
        <v>136778.61394296438</v>
      </c>
      <c r="AI159" s="81">
        <v>362377443.41330564</v>
      </c>
      <c r="AJ159" s="81">
        <v>193010587.70452678</v>
      </c>
      <c r="AK159" s="81">
        <v>0</v>
      </c>
      <c r="AL159" s="81">
        <v>0</v>
      </c>
      <c r="AM159" s="81">
        <v>15193007.430426341</v>
      </c>
      <c r="AN159" s="81">
        <v>0</v>
      </c>
      <c r="AO159" s="81">
        <v>0</v>
      </c>
      <c r="AP159" s="82"/>
      <c r="AQ159" s="81">
        <v>968</v>
      </c>
      <c r="AR159" s="81">
        <v>349</v>
      </c>
      <c r="AS159" s="81">
        <v>0</v>
      </c>
      <c r="AT159" s="81">
        <v>0</v>
      </c>
      <c r="AU159" s="81">
        <v>0</v>
      </c>
      <c r="AV159" s="81">
        <v>0</v>
      </c>
      <c r="AW159" s="81"/>
      <c r="AX159" s="82"/>
      <c r="AY159" s="81">
        <v>4822.1410000000033</v>
      </c>
      <c r="AZ159" s="81">
        <v>7289.4800000000023</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1829</v>
      </c>
      <c r="B160" s="80">
        <v>340</v>
      </c>
      <c r="C160" s="80">
        <v>19</v>
      </c>
      <c r="D160" s="80">
        <v>20</v>
      </c>
      <c r="E160" s="80">
        <v>2022</v>
      </c>
      <c r="F160" s="80" t="s">
        <v>568</v>
      </c>
      <c r="G160" s="80" t="s">
        <v>1810</v>
      </c>
      <c r="H160" s="80" t="s">
        <v>1811</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1019</v>
      </c>
      <c r="AR160" s="81">
        <v>351</v>
      </c>
      <c r="AS160" s="81">
        <v>0</v>
      </c>
      <c r="AT160" s="81">
        <v>0</v>
      </c>
      <c r="AU160" s="81">
        <v>0</v>
      </c>
      <c r="AV160" s="81">
        <v>1</v>
      </c>
      <c r="AW160" s="81"/>
      <c r="AX160" s="82"/>
      <c r="AY160" s="81">
        <v>5114.6710000000039</v>
      </c>
      <c r="AZ160" s="81">
        <v>7370.8800000000019</v>
      </c>
      <c r="BA160" s="81">
        <v>0</v>
      </c>
      <c r="BB160" s="81">
        <v>0</v>
      </c>
      <c r="BC160" s="81">
        <v>0</v>
      </c>
      <c r="BD160" s="81">
        <v>49</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1830</v>
      </c>
      <c r="B161" s="80">
        <v>18</v>
      </c>
      <c r="C161" s="80">
        <v>1</v>
      </c>
      <c r="D161" s="80">
        <v>2</v>
      </c>
      <c r="E161" s="80">
        <v>1990</v>
      </c>
      <c r="F161" s="80" t="s">
        <v>562</v>
      </c>
      <c r="G161" s="80" t="s">
        <v>1831</v>
      </c>
      <c r="H161" s="80" t="s">
        <v>1832</v>
      </c>
      <c r="I161" s="177"/>
      <c r="J161" s="81">
        <v>1895.5792821686259</v>
      </c>
      <c r="K161" s="81">
        <v>18.654476845257584</v>
      </c>
      <c r="L161" s="81">
        <v>7.8919842070150263</v>
      </c>
      <c r="M161" s="81">
        <v>97.574635924197295</v>
      </c>
      <c r="N161" s="81">
        <v>102.34268648295919</v>
      </c>
      <c r="O161" s="81">
        <v>88.242081497378791</v>
      </c>
      <c r="P161" s="81">
        <v>115.31598332710934</v>
      </c>
      <c r="Q161" s="81">
        <v>7.9737737266018032</v>
      </c>
      <c r="R161" s="81">
        <v>142.78717377477625</v>
      </c>
      <c r="S161" s="81">
        <v>8.2269101318328079</v>
      </c>
      <c r="T161" s="82"/>
      <c r="U161" s="81">
        <v>48810903</v>
      </c>
      <c r="V161" s="81">
        <v>6312</v>
      </c>
      <c r="W161" s="81">
        <v>89</v>
      </c>
      <c r="X161" s="81">
        <v>38281</v>
      </c>
      <c r="Y161" s="81">
        <v>44439</v>
      </c>
      <c r="Z161" s="81">
        <v>36295</v>
      </c>
      <c r="AA161" s="81">
        <v>28000</v>
      </c>
      <c r="AB161" s="81">
        <v>129467</v>
      </c>
      <c r="AC161" s="81">
        <v>24730995.5</v>
      </c>
      <c r="AD161" s="81">
        <v>8.2269101318328079</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1833</v>
      </c>
      <c r="B162" s="80">
        <v>19</v>
      </c>
      <c r="C162" s="80">
        <v>2</v>
      </c>
      <c r="D162" s="80">
        <v>2</v>
      </c>
      <c r="E162" s="80">
        <v>2005</v>
      </c>
      <c r="F162" s="80" t="s">
        <v>565</v>
      </c>
      <c r="G162" s="80" t="s">
        <v>1831</v>
      </c>
      <c r="H162" s="80" t="s">
        <v>1832</v>
      </c>
      <c r="I162" s="177"/>
      <c r="J162" s="81">
        <v>1840.4367712145392</v>
      </c>
      <c r="K162" s="81">
        <v>12.109341103053437</v>
      </c>
      <c r="L162" s="81">
        <v>6.7998756916804206</v>
      </c>
      <c r="M162" s="81">
        <v>154.66641387906103</v>
      </c>
      <c r="N162" s="81">
        <v>167.88465003021236</v>
      </c>
      <c r="O162" s="81">
        <v>134.48227954285198</v>
      </c>
      <c r="P162" s="81">
        <v>109.24771471204345</v>
      </c>
      <c r="Q162" s="81">
        <v>7.4574946650704126</v>
      </c>
      <c r="R162" s="81">
        <v>119.10076384947283</v>
      </c>
      <c r="S162" s="81">
        <v>11.797539622499999</v>
      </c>
      <c r="T162" s="82"/>
      <c r="U162" s="81">
        <v>57522993</v>
      </c>
      <c r="V162" s="81">
        <v>5519</v>
      </c>
      <c r="W162" s="81">
        <v>80</v>
      </c>
      <c r="X162" s="81">
        <v>34728</v>
      </c>
      <c r="Y162" s="81">
        <v>54308</v>
      </c>
      <c r="Z162" s="81">
        <v>64009</v>
      </c>
      <c r="AA162" s="81">
        <v>21725</v>
      </c>
      <c r="AB162" s="81">
        <v>126581</v>
      </c>
      <c r="AC162" s="81">
        <v>21060504</v>
      </c>
      <c r="AD162" s="81">
        <v>11.797539622499999</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1834</v>
      </c>
      <c r="B163" s="80">
        <v>20</v>
      </c>
      <c r="C163" s="80">
        <v>3</v>
      </c>
      <c r="D163" s="80">
        <v>2</v>
      </c>
      <c r="E163" s="80">
        <v>2006</v>
      </c>
      <c r="F163" s="80" t="s">
        <v>566</v>
      </c>
      <c r="G163" s="80" t="s">
        <v>1831</v>
      </c>
      <c r="H163" s="80" t="s">
        <v>1832</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1835</v>
      </c>
      <c r="B164" s="80">
        <v>21</v>
      </c>
      <c r="C164" s="80">
        <v>4</v>
      </c>
      <c r="D164" s="80">
        <v>2</v>
      </c>
      <c r="E164" s="80">
        <v>2007</v>
      </c>
      <c r="F164" s="80" t="s">
        <v>567</v>
      </c>
      <c r="G164" s="80" t="s">
        <v>1831</v>
      </c>
      <c r="H164" s="80" t="s">
        <v>1832</v>
      </c>
      <c r="I164" s="177"/>
      <c r="J164" s="81">
        <v>2059.3501988298076</v>
      </c>
      <c r="K164" s="81">
        <v>11.863964952536186</v>
      </c>
      <c r="L164" s="81">
        <v>7.4385022178337792</v>
      </c>
      <c r="M164" s="81">
        <v>154.60513616520515</v>
      </c>
      <c r="N164" s="81">
        <v>171.26708856617651</v>
      </c>
      <c r="O164" s="81">
        <v>131.36246057116355</v>
      </c>
      <c r="P164" s="81">
        <v>109.23827817101548</v>
      </c>
      <c r="Q164" s="81">
        <v>7.8392607458351229</v>
      </c>
      <c r="R164" s="81">
        <v>117.80715648567232</v>
      </c>
      <c r="S164" s="81">
        <v>9.7916955264500007</v>
      </c>
      <c r="T164" s="82"/>
      <c r="U164" s="81">
        <v>83170313</v>
      </c>
      <c r="V164" s="81">
        <v>5338</v>
      </c>
      <c r="W164" s="81">
        <v>84</v>
      </c>
      <c r="X164" s="81">
        <v>39225</v>
      </c>
      <c r="Y164" s="81">
        <v>55131</v>
      </c>
      <c r="Z164" s="81">
        <v>64997</v>
      </c>
      <c r="AA164" s="81">
        <v>21392</v>
      </c>
      <c r="AB164" s="81">
        <v>126024</v>
      </c>
      <c r="AC164" s="81">
        <v>21429473</v>
      </c>
      <c r="AD164" s="81">
        <v>9.7916955264500007</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1836</v>
      </c>
      <c r="B165" s="80">
        <v>22</v>
      </c>
      <c r="C165" s="80">
        <v>5</v>
      </c>
      <c r="D165" s="80">
        <v>2</v>
      </c>
      <c r="E165" s="80">
        <v>2008</v>
      </c>
      <c r="F165" s="80" t="s">
        <v>84</v>
      </c>
      <c r="G165" s="80" t="s">
        <v>1831</v>
      </c>
      <c r="H165" s="80" t="s">
        <v>1832</v>
      </c>
      <c r="I165" s="177"/>
      <c r="J165" s="81">
        <v>1669.4889677074709</v>
      </c>
      <c r="K165" s="81">
        <v>8.7804056536947535</v>
      </c>
      <c r="L165" s="81">
        <v>6.4585284356319228</v>
      </c>
      <c r="M165" s="81">
        <v>164.34304256300777</v>
      </c>
      <c r="N165" s="81">
        <v>182.17181995660096</v>
      </c>
      <c r="O165" s="81">
        <v>127.76926808206862</v>
      </c>
      <c r="P165" s="81">
        <v>106.81847817521613</v>
      </c>
      <c r="Q165" s="81">
        <v>7.6920256036634678</v>
      </c>
      <c r="R165" s="81">
        <v>88.00503634841867</v>
      </c>
      <c r="S165" s="81">
        <v>17.332248437920001</v>
      </c>
      <c r="T165" s="82"/>
      <c r="U165" s="81">
        <v>73200631</v>
      </c>
      <c r="V165" s="81">
        <v>5338</v>
      </c>
      <c r="W165" s="81">
        <v>84</v>
      </c>
      <c r="X165" s="81">
        <v>39225</v>
      </c>
      <c r="Y165" s="81">
        <v>55556</v>
      </c>
      <c r="Z165" s="81">
        <v>65438</v>
      </c>
      <c r="AA165" s="81">
        <v>20942</v>
      </c>
      <c r="AB165" s="81">
        <v>125689</v>
      </c>
      <c r="AC165" s="81">
        <v>16622940.5</v>
      </c>
      <c r="AD165" s="81">
        <v>17.332248437920001</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1837</v>
      </c>
      <c r="B166" s="80">
        <v>23</v>
      </c>
      <c r="C166" s="80">
        <v>6</v>
      </c>
      <c r="D166" s="80">
        <v>2</v>
      </c>
      <c r="E166" s="80">
        <v>2009</v>
      </c>
      <c r="F166" s="80" t="s">
        <v>85</v>
      </c>
      <c r="G166" s="80" t="s">
        <v>1831</v>
      </c>
      <c r="H166" s="80" t="s">
        <v>1832</v>
      </c>
      <c r="I166" s="177"/>
      <c r="J166" s="81">
        <v>1456.2687667201974</v>
      </c>
      <c r="K166" s="81">
        <v>10.579377841593866</v>
      </c>
      <c r="L166" s="81">
        <v>6.4876026218829939</v>
      </c>
      <c r="M166" s="81">
        <v>178.54851556999833</v>
      </c>
      <c r="N166" s="81">
        <v>168.82764979196455</v>
      </c>
      <c r="O166" s="81">
        <v>130.67420059710383</v>
      </c>
      <c r="P166" s="81">
        <v>102.04713582502572</v>
      </c>
      <c r="Q166" s="81">
        <v>7.3113543711106885</v>
      </c>
      <c r="R166" s="81">
        <v>85.98992278334903</v>
      </c>
      <c r="S166" s="81">
        <v>19.376433392399999</v>
      </c>
      <c r="T166" s="82"/>
      <c r="U166" s="81">
        <v>54619780</v>
      </c>
      <c r="V166" s="81">
        <v>5811</v>
      </c>
      <c r="W166" s="81">
        <v>101</v>
      </c>
      <c r="X166" s="81">
        <v>42238</v>
      </c>
      <c r="Y166" s="81">
        <v>55833</v>
      </c>
      <c r="Z166" s="81">
        <v>66059</v>
      </c>
      <c r="AA166" s="81">
        <v>20539</v>
      </c>
      <c r="AB166" s="81">
        <v>125413</v>
      </c>
      <c r="AC166" s="81">
        <v>15845678.5</v>
      </c>
      <c r="AD166" s="81">
        <v>19.376433392399999</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2204.8969999999995</v>
      </c>
      <c r="BJ166" s="81">
        <v>248.95500000000001</v>
      </c>
      <c r="BK166" s="81">
        <v>37.182000000000002</v>
      </c>
      <c r="BL166" s="81">
        <v>0</v>
      </c>
      <c r="BM166" s="82"/>
      <c r="BN166" s="81">
        <v>0</v>
      </c>
      <c r="BO166" s="81">
        <v>0</v>
      </c>
      <c r="BP166" s="81">
        <v>22</v>
      </c>
      <c r="BQ166" s="81">
        <v>2</v>
      </c>
      <c r="BR166" s="81">
        <v>5</v>
      </c>
      <c r="BS166" s="81">
        <v>0</v>
      </c>
      <c r="BT166"/>
      <c r="BU166" s="80"/>
      <c r="BV166" s="80"/>
      <c r="BW166" s="80"/>
      <c r="BX166" s="80"/>
      <c r="BY166" s="80"/>
      <c r="BZ166" s="80"/>
      <c r="CA166" s="80"/>
      <c r="CB166" s="80"/>
      <c r="CC166" s="80"/>
    </row>
    <row r="167" spans="1:81">
      <c r="A167" s="80" t="s">
        <v>1838</v>
      </c>
      <c r="B167" s="80">
        <v>24</v>
      </c>
      <c r="C167" s="80">
        <v>7</v>
      </c>
      <c r="D167" s="80">
        <v>2</v>
      </c>
      <c r="E167" s="80">
        <v>2010</v>
      </c>
      <c r="F167" s="80" t="s">
        <v>86</v>
      </c>
      <c r="G167" s="80" t="s">
        <v>1831</v>
      </c>
      <c r="H167" s="80" t="s">
        <v>1832</v>
      </c>
      <c r="I167" s="177"/>
      <c r="J167" s="81">
        <v>1490.0546475502874</v>
      </c>
      <c r="K167" s="81">
        <v>10.204352552825799</v>
      </c>
      <c r="L167" s="81">
        <v>6.0439329131855271</v>
      </c>
      <c r="M167" s="81">
        <v>159.40999345193862</v>
      </c>
      <c r="N167" s="81">
        <v>153.90650093678286</v>
      </c>
      <c r="O167" s="81">
        <v>130.92433585906747</v>
      </c>
      <c r="P167" s="81">
        <v>102.90288284746924</v>
      </c>
      <c r="Q167" s="81">
        <v>7.6009611496858174</v>
      </c>
      <c r="R167" s="81">
        <v>107.95713979364351</v>
      </c>
      <c r="S167" s="81">
        <v>12.864991235040002</v>
      </c>
      <c r="T167" s="82"/>
      <c r="U167" s="81">
        <v>61504731</v>
      </c>
      <c r="V167" s="81">
        <v>5811</v>
      </c>
      <c r="W167" s="81">
        <v>101</v>
      </c>
      <c r="X167" s="81">
        <v>42238</v>
      </c>
      <c r="Y167" s="81">
        <v>56147</v>
      </c>
      <c r="Z167" s="81">
        <v>66493</v>
      </c>
      <c r="AA167" s="81">
        <v>20194</v>
      </c>
      <c r="AB167" s="81">
        <v>124931</v>
      </c>
      <c r="AC167" s="81">
        <v>18852400.5</v>
      </c>
      <c r="AD167" s="81">
        <v>12.864991235040002</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2154.4810000000002</v>
      </c>
      <c r="BJ167" s="81">
        <v>186.422</v>
      </c>
      <c r="BK167" s="81">
        <v>28.795999999999999</v>
      </c>
      <c r="BL167" s="81">
        <v>0</v>
      </c>
      <c r="BM167" s="82"/>
      <c r="BN167" s="81">
        <v>0</v>
      </c>
      <c r="BO167" s="81">
        <v>0</v>
      </c>
      <c r="BP167" s="81">
        <v>20</v>
      </c>
      <c r="BQ167" s="81">
        <v>2</v>
      </c>
      <c r="BR167" s="81">
        <v>5</v>
      </c>
      <c r="BS167" s="81">
        <v>0</v>
      </c>
      <c r="BT167"/>
      <c r="BU167" s="80">
        <v>2265.0219999999999</v>
      </c>
      <c r="BV167" s="80">
        <v>5.4770000000000003</v>
      </c>
      <c r="BW167" s="80">
        <v>51.2</v>
      </c>
      <c r="BX167" s="80">
        <v>0</v>
      </c>
      <c r="BY167" s="80">
        <v>48</v>
      </c>
      <c r="BZ167" s="80">
        <v>0</v>
      </c>
      <c r="CA167" s="80">
        <v>0</v>
      </c>
      <c r="CB167" s="80">
        <v>0</v>
      </c>
      <c r="CC167" s="80">
        <v>0</v>
      </c>
    </row>
    <row r="168" spans="1:81">
      <c r="A168" s="80" t="s">
        <v>1839</v>
      </c>
      <c r="B168" s="80">
        <v>25</v>
      </c>
      <c r="C168" s="80">
        <v>8</v>
      </c>
      <c r="D168" s="80">
        <v>2</v>
      </c>
      <c r="E168" s="80">
        <v>2011</v>
      </c>
      <c r="F168" s="80" t="s">
        <v>87</v>
      </c>
      <c r="G168" s="80" t="s">
        <v>1831</v>
      </c>
      <c r="H168" s="80" t="s">
        <v>1832</v>
      </c>
      <c r="I168" s="177"/>
      <c r="J168" s="81">
        <v>1799.4541025947008</v>
      </c>
      <c r="K168" s="81">
        <v>14.672188747710415</v>
      </c>
      <c r="L168" s="81">
        <v>4.8436923175730344</v>
      </c>
      <c r="M168" s="81">
        <v>221.22169550246883</v>
      </c>
      <c r="N168" s="81">
        <v>221.42393414541959</v>
      </c>
      <c r="O168" s="81">
        <v>129.36613640257625</v>
      </c>
      <c r="P168" s="81">
        <v>98.696984507948187</v>
      </c>
      <c r="Q168" s="81">
        <v>8.7328492579232719</v>
      </c>
      <c r="R168" s="81">
        <v>109.53115275326277</v>
      </c>
      <c r="S168" s="81">
        <v>12.65514629332</v>
      </c>
      <c r="T168" s="82"/>
      <c r="U168" s="81">
        <v>69930052</v>
      </c>
      <c r="V168" s="81">
        <v>5811</v>
      </c>
      <c r="W168" s="81">
        <v>101</v>
      </c>
      <c r="X168" s="81">
        <v>42238</v>
      </c>
      <c r="Y168" s="81">
        <v>56429</v>
      </c>
      <c r="Z168" s="81">
        <v>67129</v>
      </c>
      <c r="AA168" s="81">
        <v>19945</v>
      </c>
      <c r="AB168" s="81">
        <v>124438</v>
      </c>
      <c r="AC168" s="81">
        <v>19095634</v>
      </c>
      <c r="AD168" s="81">
        <v>12.65514629332</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2025.585</v>
      </c>
      <c r="BJ168" s="81">
        <v>263.49799999999999</v>
      </c>
      <c r="BK168" s="81">
        <v>24.771999999999998</v>
      </c>
      <c r="BL168" s="81">
        <v>0</v>
      </c>
      <c r="BM168" s="82"/>
      <c r="BN168" s="81">
        <v>0</v>
      </c>
      <c r="BO168" s="81">
        <v>0</v>
      </c>
      <c r="BP168" s="81">
        <v>21</v>
      </c>
      <c r="BQ168" s="81">
        <v>2</v>
      </c>
      <c r="BR168" s="81">
        <v>6</v>
      </c>
      <c r="BS168" s="81">
        <v>0</v>
      </c>
      <c r="BT168"/>
      <c r="BU168" s="80">
        <v>2147.0239999999999</v>
      </c>
      <c r="BV168" s="80">
        <v>6.3159999999999998</v>
      </c>
      <c r="BW168" s="80">
        <v>30.4</v>
      </c>
      <c r="BX168" s="80">
        <v>0</v>
      </c>
      <c r="BY168" s="80">
        <v>130.11500000000001</v>
      </c>
      <c r="BZ168" s="80">
        <v>0</v>
      </c>
      <c r="CA168" s="80">
        <v>0</v>
      </c>
      <c r="CB168" s="80">
        <v>0</v>
      </c>
      <c r="CC168" s="80">
        <v>0</v>
      </c>
    </row>
    <row r="169" spans="1:81">
      <c r="A169" s="80" t="s">
        <v>1840</v>
      </c>
      <c r="B169" s="80">
        <v>26</v>
      </c>
      <c r="C169" s="80">
        <v>9</v>
      </c>
      <c r="D169" s="80">
        <v>2</v>
      </c>
      <c r="E169" s="80">
        <v>2012</v>
      </c>
      <c r="F169" s="80" t="s">
        <v>88</v>
      </c>
      <c r="G169" s="80" t="s">
        <v>1831</v>
      </c>
      <c r="H169" s="80" t="s">
        <v>1832</v>
      </c>
      <c r="I169" s="177"/>
      <c r="J169" s="81">
        <v>1973.2421863668944</v>
      </c>
      <c r="K169" s="81">
        <v>14.766309969491443</v>
      </c>
      <c r="L169" s="81">
        <v>4.8139984867410952</v>
      </c>
      <c r="M169" s="81">
        <v>248.05643759201243</v>
      </c>
      <c r="N169" s="81">
        <v>254.09829936350465</v>
      </c>
      <c r="O169" s="81">
        <v>129.79357305743338</v>
      </c>
      <c r="P169" s="81">
        <v>97.442069814742055</v>
      </c>
      <c r="Q169" s="81">
        <v>9.4842196338858802</v>
      </c>
      <c r="R169" s="81">
        <v>107.79332556215424</v>
      </c>
      <c r="S169" s="81">
        <v>14.148960516600003</v>
      </c>
      <c r="T169" s="82"/>
      <c r="U169" s="81">
        <v>60195255</v>
      </c>
      <c r="V169" s="81">
        <v>5811</v>
      </c>
      <c r="W169" s="81">
        <v>101</v>
      </c>
      <c r="X169" s="81">
        <v>42238</v>
      </c>
      <c r="Y169" s="81">
        <v>56952</v>
      </c>
      <c r="Z169" s="81">
        <v>67885</v>
      </c>
      <c r="AA169" s="81">
        <v>19580</v>
      </c>
      <c r="AB169" s="81">
        <v>124388</v>
      </c>
      <c r="AC169" s="81">
        <v>18305916.5</v>
      </c>
      <c r="AD169" s="81">
        <v>14.148960516600003</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2009.4480000000001</v>
      </c>
      <c r="BJ169" s="81">
        <v>276.58699999999999</v>
      </c>
      <c r="BK169" s="81">
        <v>31.061999999999998</v>
      </c>
      <c r="BL169" s="81">
        <v>0</v>
      </c>
      <c r="BM169" s="82"/>
      <c r="BN169" s="81">
        <v>0</v>
      </c>
      <c r="BO169" s="81">
        <v>0</v>
      </c>
      <c r="BP169" s="81">
        <v>21</v>
      </c>
      <c r="BQ169" s="81">
        <v>2</v>
      </c>
      <c r="BR169" s="81">
        <v>6</v>
      </c>
      <c r="BS169" s="81">
        <v>0</v>
      </c>
      <c r="BT169"/>
      <c r="BU169" s="80">
        <v>2158.3890000000001</v>
      </c>
      <c r="BV169" s="80">
        <v>6.4630000000000001</v>
      </c>
      <c r="BW169" s="80">
        <v>12.8</v>
      </c>
      <c r="BX169" s="80">
        <v>0</v>
      </c>
      <c r="BY169" s="80">
        <v>139.44499999999999</v>
      </c>
      <c r="BZ169" s="80">
        <v>0</v>
      </c>
      <c r="CA169" s="80">
        <v>0</v>
      </c>
      <c r="CB169" s="80">
        <v>0</v>
      </c>
      <c r="CC169" s="80">
        <v>0</v>
      </c>
    </row>
    <row r="170" spans="1:81">
      <c r="A170" s="80" t="s">
        <v>1841</v>
      </c>
      <c r="B170" s="80">
        <v>27</v>
      </c>
      <c r="C170" s="80">
        <v>10</v>
      </c>
      <c r="D170" s="80">
        <v>2</v>
      </c>
      <c r="E170" s="80">
        <v>2013</v>
      </c>
      <c r="F170" s="80" t="s">
        <v>89</v>
      </c>
      <c r="G170" s="80" t="s">
        <v>1831</v>
      </c>
      <c r="H170" s="80" t="s">
        <v>1832</v>
      </c>
      <c r="I170" s="177"/>
      <c r="J170" s="81">
        <v>1950.2616238369112</v>
      </c>
      <c r="K170" s="81">
        <v>12.307429741329939</v>
      </c>
      <c r="L170" s="81">
        <v>4.9757640067839564</v>
      </c>
      <c r="M170" s="81">
        <v>251.88958218972363</v>
      </c>
      <c r="N170" s="81">
        <v>266.55191698657262</v>
      </c>
      <c r="O170" s="81">
        <v>125.66281828497989</v>
      </c>
      <c r="P170" s="81">
        <v>97.089888681805832</v>
      </c>
      <c r="Q170" s="81">
        <v>9.6063269256836286</v>
      </c>
      <c r="R170" s="81">
        <v>86.283883390713697</v>
      </c>
      <c r="S170" s="81">
        <v>13.191436772880003</v>
      </c>
      <c r="T170" s="82"/>
      <c r="U170" s="81">
        <v>65821531</v>
      </c>
      <c r="V170" s="81">
        <v>5811</v>
      </c>
      <c r="W170" s="81">
        <v>101</v>
      </c>
      <c r="X170" s="81">
        <v>42238</v>
      </c>
      <c r="Y170" s="81">
        <v>57113</v>
      </c>
      <c r="Z170" s="81">
        <v>68659</v>
      </c>
      <c r="AA170" s="81">
        <v>19436</v>
      </c>
      <c r="AB170" s="81">
        <v>124183</v>
      </c>
      <c r="AC170" s="81">
        <v>14303435.5</v>
      </c>
      <c r="AD170" s="81">
        <v>13.191436772880003</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2101.634</v>
      </c>
      <c r="BJ170" s="81">
        <v>285.48700000000002</v>
      </c>
      <c r="BK170" s="81">
        <v>47.890999999999998</v>
      </c>
      <c r="BL170" s="81">
        <v>0</v>
      </c>
      <c r="BM170" s="82"/>
      <c r="BN170" s="81">
        <v>0</v>
      </c>
      <c r="BO170" s="81">
        <v>0</v>
      </c>
      <c r="BP170" s="81">
        <v>22</v>
      </c>
      <c r="BQ170" s="81">
        <v>2</v>
      </c>
      <c r="BR170" s="81">
        <v>7</v>
      </c>
      <c r="BS170" s="81">
        <v>0</v>
      </c>
      <c r="BT170"/>
      <c r="BU170" s="80">
        <v>2262.0149999999999</v>
      </c>
      <c r="BV170" s="80">
        <v>18.454999999999998</v>
      </c>
      <c r="BW170" s="80">
        <v>11.202999999999999</v>
      </c>
      <c r="BX170" s="80">
        <v>0</v>
      </c>
      <c r="BY170" s="80">
        <v>143.339</v>
      </c>
      <c r="BZ170" s="80">
        <v>0</v>
      </c>
      <c r="CA170" s="80">
        <v>0</v>
      </c>
      <c r="CB170" s="80">
        <v>0</v>
      </c>
      <c r="CC170" s="80">
        <v>0</v>
      </c>
    </row>
    <row r="171" spans="1:81">
      <c r="A171" s="80" t="s">
        <v>1842</v>
      </c>
      <c r="B171" s="80">
        <v>28</v>
      </c>
      <c r="C171" s="80">
        <v>11</v>
      </c>
      <c r="D171" s="80">
        <v>2</v>
      </c>
      <c r="E171" s="80">
        <v>2014</v>
      </c>
      <c r="F171" s="80" t="s">
        <v>90</v>
      </c>
      <c r="G171" s="80" t="s">
        <v>1831</v>
      </c>
      <c r="H171" s="80" t="s">
        <v>1832</v>
      </c>
      <c r="I171" s="177"/>
      <c r="J171" s="81">
        <v>1883.8458286007367</v>
      </c>
      <c r="K171" s="81">
        <v>11.865963434215336</v>
      </c>
      <c r="L171" s="81">
        <v>9.7074470738602958</v>
      </c>
      <c r="M171" s="81">
        <v>236.55185412317417</v>
      </c>
      <c r="N171" s="81">
        <v>244.94619798181239</v>
      </c>
      <c r="O171" s="81">
        <v>120.29234394965823</v>
      </c>
      <c r="P171" s="81">
        <v>96.374674597591124</v>
      </c>
      <c r="Q171" s="81">
        <v>9.1535274182975055</v>
      </c>
      <c r="R171" s="81">
        <v>82.210000995886205</v>
      </c>
      <c r="S171" s="81">
        <v>13.563995294090402</v>
      </c>
      <c r="T171" s="82"/>
      <c r="U171" s="81">
        <v>72984126</v>
      </c>
      <c r="V171" s="81">
        <v>4732</v>
      </c>
      <c r="W171" s="81">
        <v>168</v>
      </c>
      <c r="X171" s="81">
        <v>41363</v>
      </c>
      <c r="Y171" s="81">
        <v>57159</v>
      </c>
      <c r="Z171" s="81">
        <v>69222</v>
      </c>
      <c r="AA171" s="81">
        <v>19193</v>
      </c>
      <c r="AB171" s="81">
        <v>123330</v>
      </c>
      <c r="AC171" s="81">
        <v>13670952.5</v>
      </c>
      <c r="AD171" s="81">
        <v>13.563995294090402</v>
      </c>
      <c r="AE171" s="82"/>
      <c r="AF171" s="81">
        <v>877798398.705773</v>
      </c>
      <c r="AG171" s="81">
        <v>9099676.321980834</v>
      </c>
      <c r="AH171" s="81">
        <v>2247301.8022572929</v>
      </c>
      <c r="AI171" s="81">
        <v>242347007.70333818</v>
      </c>
      <c r="AJ171" s="81">
        <v>307340789.63008302</v>
      </c>
      <c r="AK171" s="81">
        <v>0</v>
      </c>
      <c r="AL171" s="81">
        <v>0</v>
      </c>
      <c r="AM171" s="81">
        <v>16931366.053298056</v>
      </c>
      <c r="AN171" s="81">
        <v>0</v>
      </c>
      <c r="AO171" s="81">
        <v>0</v>
      </c>
      <c r="AP171" s="82"/>
      <c r="AQ171" s="81">
        <v>2584</v>
      </c>
      <c r="AR171" s="81">
        <v>476</v>
      </c>
      <c r="AS171" s="81">
        <v>0</v>
      </c>
      <c r="AT171" s="81">
        <v>0</v>
      </c>
      <c r="AU171" s="81">
        <v>0</v>
      </c>
      <c r="AV171" s="81">
        <v>0</v>
      </c>
      <c r="AW171" s="81" t="s">
        <v>564</v>
      </c>
      <c r="AX171" s="82"/>
      <c r="AY171" s="81">
        <v>10968.848999999998</v>
      </c>
      <c r="AZ171" s="81">
        <v>19507.579999999998</v>
      </c>
      <c r="BA171" s="81">
        <v>0</v>
      </c>
      <c r="BB171" s="81">
        <v>0</v>
      </c>
      <c r="BC171" s="81">
        <v>0</v>
      </c>
      <c r="BD171" s="81">
        <v>0</v>
      </c>
      <c r="BE171" s="81" t="s">
        <v>564</v>
      </c>
      <c r="BF171" s="82"/>
      <c r="BG171" s="81">
        <v>0</v>
      </c>
      <c r="BH171" s="81">
        <v>0</v>
      </c>
      <c r="BI171" s="81">
        <v>2157.9859999999999</v>
      </c>
      <c r="BJ171" s="81">
        <v>304.28399999999999</v>
      </c>
      <c r="BK171" s="81">
        <v>61.152000000000001</v>
      </c>
      <c r="BL171" s="81">
        <v>0</v>
      </c>
      <c r="BM171" s="82"/>
      <c r="BN171" s="81">
        <v>0</v>
      </c>
      <c r="BO171" s="81">
        <v>0</v>
      </c>
      <c r="BP171" s="81">
        <v>23</v>
      </c>
      <c r="BQ171" s="81">
        <v>2</v>
      </c>
      <c r="BR171" s="81">
        <v>7</v>
      </c>
      <c r="BS171" s="81">
        <v>0</v>
      </c>
      <c r="BT171"/>
      <c r="BU171" s="80">
        <v>2323.509</v>
      </c>
      <c r="BV171" s="80">
        <v>25.588000000000001</v>
      </c>
      <c r="BW171" s="80">
        <v>12.287000000000001</v>
      </c>
      <c r="BX171" s="80">
        <v>0</v>
      </c>
      <c r="BY171" s="80">
        <v>162.03800000000001</v>
      </c>
      <c r="BZ171" s="80">
        <v>0</v>
      </c>
      <c r="CA171" s="80">
        <v>0</v>
      </c>
      <c r="CB171" s="80">
        <v>0</v>
      </c>
      <c r="CC171" s="80">
        <v>0</v>
      </c>
    </row>
    <row r="172" spans="1:81">
      <c r="A172" s="80" t="s">
        <v>1843</v>
      </c>
      <c r="B172" s="80">
        <v>29</v>
      </c>
      <c r="C172" s="80">
        <v>12</v>
      </c>
      <c r="D172" s="80">
        <v>2</v>
      </c>
      <c r="E172" s="80">
        <v>2015</v>
      </c>
      <c r="F172" s="80" t="s">
        <v>91</v>
      </c>
      <c r="G172" s="80" t="s">
        <v>1831</v>
      </c>
      <c r="H172" s="80" t="s">
        <v>1832</v>
      </c>
      <c r="I172" s="177"/>
      <c r="J172" s="81">
        <v>1908.639422713813</v>
      </c>
      <c r="K172" s="81">
        <v>11.139651980548493</v>
      </c>
      <c r="L172" s="81">
        <v>7.7896265053313227</v>
      </c>
      <c r="M172" s="81">
        <v>222.2610807117166</v>
      </c>
      <c r="N172" s="81">
        <v>213.28548294708696</v>
      </c>
      <c r="O172" s="81">
        <v>119.75716068800253</v>
      </c>
      <c r="P172" s="81">
        <v>95.947974220999768</v>
      </c>
      <c r="Q172" s="81">
        <v>8.8894266116290037</v>
      </c>
      <c r="R172" s="81">
        <v>84.530313847347244</v>
      </c>
      <c r="S172" s="81">
        <v>11.591223636468001</v>
      </c>
      <c r="T172" s="82"/>
      <c r="U172" s="81">
        <v>70393522</v>
      </c>
      <c r="V172" s="81">
        <v>4732</v>
      </c>
      <c r="W172" s="81">
        <v>168</v>
      </c>
      <c r="X172" s="81">
        <v>41363</v>
      </c>
      <c r="Y172" s="81">
        <v>57144</v>
      </c>
      <c r="Z172" s="81">
        <v>69578</v>
      </c>
      <c r="AA172" s="81">
        <v>19093</v>
      </c>
      <c r="AB172" s="81">
        <v>122347</v>
      </c>
      <c r="AC172" s="81">
        <v>14480279</v>
      </c>
      <c r="AD172" s="81">
        <v>11.591223636468001</v>
      </c>
      <c r="AE172" s="82"/>
      <c r="AF172" s="81">
        <v>881554866.6440444</v>
      </c>
      <c r="AG172" s="81">
        <v>8013043.6921076095</v>
      </c>
      <c r="AH172" s="81">
        <v>1629477.6990700699</v>
      </c>
      <c r="AI172" s="81">
        <v>243025972.83998376</v>
      </c>
      <c r="AJ172" s="81">
        <v>273100671.39391017</v>
      </c>
      <c r="AK172" s="81">
        <v>0</v>
      </c>
      <c r="AL172" s="81">
        <v>0</v>
      </c>
      <c r="AM172" s="81">
        <v>16767143.12363781</v>
      </c>
      <c r="AN172" s="81">
        <v>0</v>
      </c>
      <c r="AO172" s="81">
        <v>0</v>
      </c>
      <c r="AP172" s="82"/>
      <c r="AQ172" s="81">
        <v>2789</v>
      </c>
      <c r="AR172" s="81">
        <v>616</v>
      </c>
      <c r="AS172" s="81">
        <v>0</v>
      </c>
      <c r="AT172" s="81">
        <v>0</v>
      </c>
      <c r="AU172" s="81">
        <v>0</v>
      </c>
      <c r="AV172" s="81">
        <v>0</v>
      </c>
      <c r="AW172" s="81" t="s">
        <v>564</v>
      </c>
      <c r="AX172" s="82"/>
      <c r="AY172" s="81">
        <v>11965.286</v>
      </c>
      <c r="AZ172" s="81">
        <v>25252.579999999998</v>
      </c>
      <c r="BA172" s="81">
        <v>0</v>
      </c>
      <c r="BB172" s="81">
        <v>0</v>
      </c>
      <c r="BC172" s="81">
        <v>0</v>
      </c>
      <c r="BD172" s="81">
        <v>0</v>
      </c>
      <c r="BE172" s="81" t="s">
        <v>564</v>
      </c>
      <c r="BF172" s="82"/>
      <c r="BG172" s="81">
        <v>0</v>
      </c>
      <c r="BH172" s="81">
        <v>0</v>
      </c>
      <c r="BI172" s="81">
        <v>2113.2959999999998</v>
      </c>
      <c r="BJ172" s="81">
        <v>276.351</v>
      </c>
      <c r="BK172" s="81">
        <v>53.628</v>
      </c>
      <c r="BL172" s="81">
        <v>0</v>
      </c>
      <c r="BM172" s="82"/>
      <c r="BN172" s="81">
        <v>0</v>
      </c>
      <c r="BO172" s="81">
        <v>0</v>
      </c>
      <c r="BP172" s="81">
        <v>23</v>
      </c>
      <c r="BQ172" s="81">
        <v>2</v>
      </c>
      <c r="BR172" s="81">
        <v>6</v>
      </c>
      <c r="BS172" s="81">
        <v>0</v>
      </c>
      <c r="BT172"/>
      <c r="BU172" s="80">
        <v>2267.1610000000001</v>
      </c>
      <c r="BV172" s="80">
        <v>22.262</v>
      </c>
      <c r="BW172" s="80">
        <v>13.696</v>
      </c>
      <c r="BX172" s="80">
        <v>0</v>
      </c>
      <c r="BY172" s="80">
        <v>140.15600000000001</v>
      </c>
      <c r="BZ172" s="80">
        <v>0</v>
      </c>
      <c r="CA172" s="80">
        <v>0</v>
      </c>
      <c r="CB172" s="80">
        <v>0</v>
      </c>
      <c r="CC172" s="80">
        <v>0</v>
      </c>
    </row>
    <row r="173" spans="1:81">
      <c r="A173" s="80" t="s">
        <v>1844</v>
      </c>
      <c r="B173" s="80">
        <v>30</v>
      </c>
      <c r="C173" s="80">
        <v>13</v>
      </c>
      <c r="D173" s="80">
        <v>2</v>
      </c>
      <c r="E173" s="80">
        <v>2016</v>
      </c>
      <c r="F173" s="80" t="s">
        <v>92</v>
      </c>
      <c r="G173" s="80" t="s">
        <v>1831</v>
      </c>
      <c r="H173" s="80" t="s">
        <v>1832</v>
      </c>
      <c r="I173" s="177"/>
      <c r="J173" s="81">
        <v>1840.5350358553628</v>
      </c>
      <c r="K173" s="81">
        <v>10.340593380146464</v>
      </c>
      <c r="L173" s="81">
        <v>7.7861201558862927</v>
      </c>
      <c r="M173" s="81">
        <v>169.18591591811008</v>
      </c>
      <c r="N173" s="81">
        <v>179.74675119937015</v>
      </c>
      <c r="O173" s="81">
        <v>119.03742199527726</v>
      </c>
      <c r="P173" s="81">
        <v>93.710169942229072</v>
      </c>
      <c r="Q173" s="81">
        <v>8.5914679717493172</v>
      </c>
      <c r="R173" s="81">
        <v>82.856162854979402</v>
      </c>
      <c r="S173" s="81">
        <v>18.098403171655999</v>
      </c>
      <c r="T173" s="82"/>
      <c r="U173" s="81">
        <v>70241576</v>
      </c>
      <c r="V173" s="81">
        <v>4732</v>
      </c>
      <c r="W173" s="81">
        <v>168</v>
      </c>
      <c r="X173" s="81">
        <v>41363</v>
      </c>
      <c r="Y173" s="81">
        <v>57361</v>
      </c>
      <c r="Z173" s="81">
        <v>70010</v>
      </c>
      <c r="AA173" s="81">
        <v>19287</v>
      </c>
      <c r="AB173" s="81">
        <v>121637</v>
      </c>
      <c r="AC173" s="81">
        <v>14151017.022644609</v>
      </c>
      <c r="AD173" s="81">
        <v>18.098403171655999</v>
      </c>
      <c r="AE173" s="82"/>
      <c r="AF173" s="81">
        <v>844789657.66800547</v>
      </c>
      <c r="AG173" s="81">
        <v>7798209.0464232024</v>
      </c>
      <c r="AH173" s="81">
        <v>1322739.6101663499</v>
      </c>
      <c r="AI173" s="81">
        <v>244119007.92956349</v>
      </c>
      <c r="AJ173" s="81">
        <v>283886415.59025419</v>
      </c>
      <c r="AK173" s="81">
        <v>0</v>
      </c>
      <c r="AL173" s="81">
        <v>0</v>
      </c>
      <c r="AM173" s="81">
        <v>16682791.43249343</v>
      </c>
      <c r="AN173" s="81">
        <v>0</v>
      </c>
      <c r="AO173" s="81">
        <v>0</v>
      </c>
      <c r="AP173" s="82"/>
      <c r="AQ173" s="81">
        <v>2997</v>
      </c>
      <c r="AR173" s="81">
        <v>696</v>
      </c>
      <c r="AS173" s="81">
        <v>0</v>
      </c>
      <c r="AT173" s="81">
        <v>1</v>
      </c>
      <c r="AU173" s="81">
        <v>0</v>
      </c>
      <c r="AV173" s="81">
        <v>0</v>
      </c>
      <c r="AW173" s="81" t="s">
        <v>564</v>
      </c>
      <c r="AX173" s="82"/>
      <c r="AY173" s="81">
        <v>13039.884</v>
      </c>
      <c r="AZ173" s="81">
        <v>29503.38</v>
      </c>
      <c r="BA173" s="81">
        <v>0</v>
      </c>
      <c r="BB173" s="81">
        <v>157</v>
      </c>
      <c r="BC173" s="81">
        <v>0</v>
      </c>
      <c r="BD173" s="81">
        <v>0</v>
      </c>
      <c r="BE173" s="81" t="s">
        <v>564</v>
      </c>
      <c r="BF173" s="82"/>
      <c r="BG173" s="81">
        <v>0</v>
      </c>
      <c r="BH173" s="81">
        <v>0</v>
      </c>
      <c r="BI173" s="81">
        <v>2107.654</v>
      </c>
      <c r="BJ173" s="81">
        <v>276.83499999999998</v>
      </c>
      <c r="BK173" s="81">
        <v>51.62</v>
      </c>
      <c r="BL173" s="81">
        <v>0</v>
      </c>
      <c r="BM173" s="82"/>
      <c r="BN173" s="81">
        <v>0</v>
      </c>
      <c r="BO173" s="81">
        <v>0</v>
      </c>
      <c r="BP173" s="81">
        <v>25</v>
      </c>
      <c r="BQ173" s="81">
        <v>2</v>
      </c>
      <c r="BR173" s="81">
        <v>6</v>
      </c>
      <c r="BS173" s="81">
        <v>0</v>
      </c>
      <c r="BT173"/>
      <c r="BU173" s="80">
        <v>2281.634</v>
      </c>
      <c r="BV173" s="80">
        <v>22.606999999999999</v>
      </c>
      <c r="BW173" s="80">
        <v>13.835000000000001</v>
      </c>
      <c r="BX173" s="80">
        <v>0</v>
      </c>
      <c r="BY173" s="80">
        <v>118.033</v>
      </c>
      <c r="BZ173" s="80">
        <v>0</v>
      </c>
      <c r="CA173" s="80">
        <v>0</v>
      </c>
      <c r="CB173" s="80">
        <v>0</v>
      </c>
      <c r="CC173" s="80">
        <v>0</v>
      </c>
    </row>
    <row r="174" spans="1:81">
      <c r="A174" s="80" t="s">
        <v>1845</v>
      </c>
      <c r="B174" s="80">
        <v>31</v>
      </c>
      <c r="C174" s="80">
        <v>14</v>
      </c>
      <c r="D174" s="80">
        <v>2</v>
      </c>
      <c r="E174" s="80">
        <v>2017</v>
      </c>
      <c r="F174" s="80" t="s">
        <v>71</v>
      </c>
      <c r="G174" s="80" t="s">
        <v>1831</v>
      </c>
      <c r="H174" s="80" t="s">
        <v>1832</v>
      </c>
      <c r="I174" s="177"/>
      <c r="J174" s="81">
        <v>1856.6708428329491</v>
      </c>
      <c r="K174" s="81">
        <v>10.394581087529827</v>
      </c>
      <c r="L174" s="81">
        <v>7.1289513205995227</v>
      </c>
      <c r="M174" s="81">
        <v>164.21736240027397</v>
      </c>
      <c r="N174" s="81">
        <v>192.17333997609853</v>
      </c>
      <c r="O174" s="81">
        <v>117.88612963117227</v>
      </c>
      <c r="P174" s="81">
        <v>93.029646492356733</v>
      </c>
      <c r="Q174" s="81">
        <v>8.2585741667158494</v>
      </c>
      <c r="R174" s="81">
        <v>80.504799078203973</v>
      </c>
      <c r="S174" s="81">
        <v>19.577010327513598</v>
      </c>
      <c r="T174" s="82"/>
      <c r="U174" s="81">
        <v>79736038</v>
      </c>
      <c r="V174" s="81">
        <v>4732</v>
      </c>
      <c r="W174" s="81">
        <v>168</v>
      </c>
      <c r="X174" s="81">
        <v>41363</v>
      </c>
      <c r="Y174" s="81">
        <v>57565</v>
      </c>
      <c r="Z174" s="81">
        <v>70483</v>
      </c>
      <c r="AA174" s="81">
        <v>19269</v>
      </c>
      <c r="AB174" s="81">
        <v>120915</v>
      </c>
      <c r="AC174" s="81">
        <v>14022244.499999991</v>
      </c>
      <c r="AD174" s="81">
        <v>19.577010327513602</v>
      </c>
      <c r="AE174" s="82"/>
      <c r="AF174" s="81">
        <v>826334859.58023798</v>
      </c>
      <c r="AG174" s="81">
        <v>7850631.8938646354</v>
      </c>
      <c r="AH174" s="81">
        <v>1544058.1067157469</v>
      </c>
      <c r="AI174" s="81">
        <v>239279108.9593586</v>
      </c>
      <c r="AJ174" s="81">
        <v>304910068.98217922</v>
      </c>
      <c r="AK174" s="81">
        <v>0</v>
      </c>
      <c r="AL174" s="81">
        <v>0</v>
      </c>
      <c r="AM174" s="81">
        <v>16609716.55824201</v>
      </c>
      <c r="AN174" s="81">
        <v>0</v>
      </c>
      <c r="AO174" s="81">
        <v>0</v>
      </c>
      <c r="AP174" s="82"/>
      <c r="AQ174" s="81">
        <v>3209</v>
      </c>
      <c r="AR174" s="81">
        <v>754</v>
      </c>
      <c r="AS174" s="81">
        <v>0</v>
      </c>
      <c r="AT174" s="81">
        <v>1</v>
      </c>
      <c r="AU174" s="81">
        <v>0</v>
      </c>
      <c r="AV174" s="81">
        <v>0</v>
      </c>
      <c r="AW174" s="81" t="s">
        <v>564</v>
      </c>
      <c r="AX174" s="82"/>
      <c r="AY174" s="81">
        <v>14206.171</v>
      </c>
      <c r="AZ174" s="81">
        <v>34181.98000000001</v>
      </c>
      <c r="BA174" s="81">
        <v>0</v>
      </c>
      <c r="BB174" s="81">
        <v>157</v>
      </c>
      <c r="BC174" s="81">
        <v>0</v>
      </c>
      <c r="BD174" s="81">
        <v>0</v>
      </c>
      <c r="BE174" s="81" t="s">
        <v>564</v>
      </c>
      <c r="BF174" s="82"/>
      <c r="BG174" s="81">
        <v>0</v>
      </c>
      <c r="BH174" s="81">
        <v>0</v>
      </c>
      <c r="BI174" s="81">
        <v>2173.5639999999999</v>
      </c>
      <c r="BJ174" s="81">
        <v>269.92500000000001</v>
      </c>
      <c r="BK174" s="81">
        <v>56.363</v>
      </c>
      <c r="BL174" s="81">
        <v>0</v>
      </c>
      <c r="BM174" s="82"/>
      <c r="BN174" s="81">
        <v>0</v>
      </c>
      <c r="BO174" s="81">
        <v>0</v>
      </c>
      <c r="BP174" s="81">
        <v>25</v>
      </c>
      <c r="BQ174" s="81">
        <v>2</v>
      </c>
      <c r="BR174" s="81">
        <v>6</v>
      </c>
      <c r="BS174" s="81">
        <v>0</v>
      </c>
      <c r="BT174"/>
      <c r="BU174" s="80">
        <v>2307.8519999999999</v>
      </c>
      <c r="BV174" s="80">
        <v>29.113</v>
      </c>
      <c r="BW174" s="80">
        <v>59.448999999999998</v>
      </c>
      <c r="BX174" s="80">
        <v>0</v>
      </c>
      <c r="BY174" s="80">
        <v>103.438</v>
      </c>
      <c r="BZ174" s="80">
        <v>0</v>
      </c>
      <c r="CA174" s="80">
        <v>0</v>
      </c>
      <c r="CB174" s="80">
        <v>0</v>
      </c>
      <c r="CC174" s="80">
        <v>0</v>
      </c>
    </row>
    <row r="175" spans="1:81">
      <c r="A175" s="80" t="s">
        <v>1846</v>
      </c>
      <c r="B175" s="80">
        <v>32</v>
      </c>
      <c r="C175" s="80">
        <v>15</v>
      </c>
      <c r="D175" s="80">
        <v>2</v>
      </c>
      <c r="E175" s="80">
        <v>2018</v>
      </c>
      <c r="F175" s="80" t="s">
        <v>93</v>
      </c>
      <c r="G175" s="80" t="s">
        <v>1831</v>
      </c>
      <c r="H175" s="80" t="s">
        <v>1832</v>
      </c>
      <c r="I175" s="177"/>
      <c r="J175" s="81">
        <v>2014.4128626993645</v>
      </c>
      <c r="K175" s="81">
        <v>9.7845030942709261</v>
      </c>
      <c r="L175" s="81">
        <v>6.442899907663393</v>
      </c>
      <c r="M175" s="81">
        <v>164.01675957409435</v>
      </c>
      <c r="N175" s="81">
        <v>165.51688324483442</v>
      </c>
      <c r="O175" s="81">
        <v>116.12097436988016</v>
      </c>
      <c r="P175" s="81">
        <v>92.103607309943555</v>
      </c>
      <c r="Q175" s="81">
        <v>7.5987661354991118</v>
      </c>
      <c r="R175" s="81">
        <v>80.402725589450299</v>
      </c>
      <c r="S175" s="81">
        <v>17.640157007708797</v>
      </c>
      <c r="T175" s="82"/>
      <c r="U175" s="81">
        <v>89537581</v>
      </c>
      <c r="V175" s="81">
        <v>4732</v>
      </c>
      <c r="W175" s="81">
        <v>168</v>
      </c>
      <c r="X175" s="81">
        <v>41363</v>
      </c>
      <c r="Y175" s="81">
        <v>57621</v>
      </c>
      <c r="Z175" s="81">
        <v>70757</v>
      </c>
      <c r="AA175" s="81">
        <v>19269</v>
      </c>
      <c r="AB175" s="81">
        <v>119893</v>
      </c>
      <c r="AC175" s="81">
        <v>13949580</v>
      </c>
      <c r="AD175" s="81">
        <v>17.640157007708801</v>
      </c>
      <c r="AE175" s="82"/>
      <c r="AF175" s="81">
        <v>976981523.13338554</v>
      </c>
      <c r="AG175" s="81">
        <v>7000703.3114082227</v>
      </c>
      <c r="AH175" s="81">
        <v>1351816.92501985</v>
      </c>
      <c r="AI175" s="81">
        <v>235074915.8494156</v>
      </c>
      <c r="AJ175" s="81">
        <v>266191718.99803811</v>
      </c>
      <c r="AK175" s="81">
        <v>0</v>
      </c>
      <c r="AL175" s="81">
        <v>0</v>
      </c>
      <c r="AM175" s="81">
        <v>16503404.61655172</v>
      </c>
      <c r="AN175" s="81">
        <v>0</v>
      </c>
      <c r="AO175" s="81">
        <v>0</v>
      </c>
      <c r="AP175" s="82"/>
      <c r="AQ175" s="81">
        <v>3455</v>
      </c>
      <c r="AR175" s="81">
        <v>820</v>
      </c>
      <c r="AS175" s="81">
        <v>0</v>
      </c>
      <c r="AT175" s="81">
        <v>1</v>
      </c>
      <c r="AU175" s="81">
        <v>0</v>
      </c>
      <c r="AV175" s="81">
        <v>1</v>
      </c>
      <c r="AW175" s="81" t="s">
        <v>564</v>
      </c>
      <c r="AX175" s="82"/>
      <c r="AY175" s="81">
        <v>15615.19099999999</v>
      </c>
      <c r="AZ175" s="81">
        <v>36909.980000000003</v>
      </c>
      <c r="BA175" s="81">
        <v>0</v>
      </c>
      <c r="BB175" s="81">
        <v>157</v>
      </c>
      <c r="BC175" s="81">
        <v>0</v>
      </c>
      <c r="BD175" s="81">
        <v>500</v>
      </c>
      <c r="BE175" s="81" t="s">
        <v>564</v>
      </c>
      <c r="BF175" s="82"/>
      <c r="BG175" s="81">
        <v>0</v>
      </c>
      <c r="BH175" s="81">
        <v>0</v>
      </c>
      <c r="BI175" s="81">
        <v>2402.768</v>
      </c>
      <c r="BJ175" s="81">
        <v>267.70100000000002</v>
      </c>
      <c r="BK175" s="81">
        <v>46.237000000000002</v>
      </c>
      <c r="BL175" s="81">
        <v>0</v>
      </c>
      <c r="BM175" s="82"/>
      <c r="BN175" s="81">
        <v>0</v>
      </c>
      <c r="BO175" s="81">
        <v>0</v>
      </c>
      <c r="BP175" s="81">
        <v>25</v>
      </c>
      <c r="BQ175" s="81">
        <v>2</v>
      </c>
      <c r="BR175" s="81">
        <v>6</v>
      </c>
      <c r="BS175" s="81">
        <v>0</v>
      </c>
      <c r="BT175"/>
      <c r="BU175" s="80">
        <v>2499.732</v>
      </c>
      <c r="BV175" s="80">
        <v>23.501000000000001</v>
      </c>
      <c r="BW175" s="80">
        <v>102.273</v>
      </c>
      <c r="BX175" s="80">
        <v>0</v>
      </c>
      <c r="BY175" s="80">
        <v>91.2</v>
      </c>
      <c r="BZ175" s="80">
        <v>0</v>
      </c>
      <c r="CA175" s="80">
        <v>0</v>
      </c>
      <c r="CB175" s="80">
        <v>0</v>
      </c>
      <c r="CC175" s="80">
        <v>0</v>
      </c>
    </row>
    <row r="176" spans="1:81">
      <c r="A176" s="80" t="s">
        <v>1847</v>
      </c>
      <c r="B176" s="80">
        <v>33</v>
      </c>
      <c r="C176" s="80">
        <v>16</v>
      </c>
      <c r="D176" s="80">
        <v>2</v>
      </c>
      <c r="E176" s="80">
        <v>2019</v>
      </c>
      <c r="F176" s="80" t="s">
        <v>73</v>
      </c>
      <c r="G176" s="80" t="s">
        <v>1831</v>
      </c>
      <c r="H176" s="80" t="s">
        <v>1832</v>
      </c>
      <c r="I176" s="177"/>
      <c r="J176" s="81">
        <v>1816.1085047524339</v>
      </c>
      <c r="K176" s="81">
        <v>8.203236161463531</v>
      </c>
      <c r="L176" s="81">
        <v>6.3431215566933039</v>
      </c>
      <c r="M176" s="81">
        <v>131.65457350077747</v>
      </c>
      <c r="N176" s="81">
        <v>135.8150299214285</v>
      </c>
      <c r="O176" s="81">
        <v>113.22083364586766</v>
      </c>
      <c r="P176" s="81">
        <v>91.854228046292633</v>
      </c>
      <c r="Q176" s="81">
        <v>7.3414947368765819</v>
      </c>
      <c r="R176" s="81">
        <v>82.740312935984804</v>
      </c>
      <c r="S176" s="81">
        <v>19.594488657303398</v>
      </c>
      <c r="T176" s="82"/>
      <c r="U176" s="81">
        <v>85002404</v>
      </c>
      <c r="V176" s="81">
        <v>4732</v>
      </c>
      <c r="W176" s="81">
        <v>168</v>
      </c>
      <c r="X176" s="81">
        <v>41363</v>
      </c>
      <c r="Y176" s="81">
        <v>57741</v>
      </c>
      <c r="Z176" s="81">
        <v>70884</v>
      </c>
      <c r="AA176" s="81">
        <v>19073</v>
      </c>
      <c r="AB176" s="81">
        <v>118970</v>
      </c>
      <c r="AC176" s="81">
        <v>14590263</v>
      </c>
      <c r="AD176" s="81">
        <v>19.594488657303401</v>
      </c>
      <c r="AE176" s="82"/>
      <c r="AF176" s="81">
        <v>905872766.92199028</v>
      </c>
      <c r="AG176" s="81">
        <v>6757141.7507546246</v>
      </c>
      <c r="AH176" s="81">
        <v>1577807.0452726791</v>
      </c>
      <c r="AI176" s="81">
        <v>235847180.58535701</v>
      </c>
      <c r="AJ176" s="81">
        <v>267935115.65861088</v>
      </c>
      <c r="AK176" s="81">
        <v>0</v>
      </c>
      <c r="AL176" s="81">
        <v>0</v>
      </c>
      <c r="AM176" s="81">
        <v>16202818.394319504</v>
      </c>
      <c r="AN176" s="81">
        <v>0</v>
      </c>
      <c r="AO176" s="81">
        <v>0</v>
      </c>
      <c r="AP176" s="82"/>
      <c r="AQ176" s="81">
        <v>3663</v>
      </c>
      <c r="AR176" s="81">
        <v>889</v>
      </c>
      <c r="AS176" s="81">
        <v>0</v>
      </c>
      <c r="AT176" s="81">
        <v>1</v>
      </c>
      <c r="AU176" s="81">
        <v>0</v>
      </c>
      <c r="AV176" s="81">
        <v>1</v>
      </c>
      <c r="AW176" s="81" t="s">
        <v>564</v>
      </c>
      <c r="AX176" s="82"/>
      <c r="AY176" s="81">
        <v>16766.54999999997</v>
      </c>
      <c r="AZ176" s="81">
        <v>41858.280000000013</v>
      </c>
      <c r="BA176" s="81">
        <v>0</v>
      </c>
      <c r="BB176" s="81">
        <v>157</v>
      </c>
      <c r="BC176" s="81">
        <v>0</v>
      </c>
      <c r="BD176" s="81">
        <v>500</v>
      </c>
      <c r="BE176" s="81" t="s">
        <v>564</v>
      </c>
      <c r="BF176" s="82"/>
      <c r="BG176" s="81">
        <v>0</v>
      </c>
      <c r="BH176" s="81">
        <v>0</v>
      </c>
      <c r="BI176" s="81">
        <v>2468.9929999999999</v>
      </c>
      <c r="BJ176" s="81">
        <v>250.00700000000001</v>
      </c>
      <c r="BK176" s="81">
        <v>28.094000000000001</v>
      </c>
      <c r="BL176" s="81">
        <v>0</v>
      </c>
      <c r="BM176" s="82"/>
      <c r="BN176" s="81">
        <v>0</v>
      </c>
      <c r="BO176" s="81">
        <v>0</v>
      </c>
      <c r="BP176" s="81">
        <v>25</v>
      </c>
      <c r="BQ176" s="81">
        <v>2</v>
      </c>
      <c r="BR176" s="81">
        <v>5</v>
      </c>
      <c r="BS176" s="81">
        <v>0</v>
      </c>
      <c r="BT176"/>
      <c r="BU176" s="80">
        <v>2574.5700000000002</v>
      </c>
      <c r="BV176" s="80">
        <v>22.265999999999998</v>
      </c>
      <c r="BW176" s="80">
        <v>70.024000000000001</v>
      </c>
      <c r="BX176" s="80">
        <v>0</v>
      </c>
      <c r="BY176" s="80">
        <v>79.093000000000004</v>
      </c>
      <c r="BZ176" s="80">
        <v>1.141</v>
      </c>
      <c r="CA176" s="80">
        <v>0</v>
      </c>
      <c r="CB176" s="80">
        <v>0</v>
      </c>
      <c r="CC176" s="80">
        <v>0</v>
      </c>
    </row>
    <row r="177" spans="1:81">
      <c r="A177" s="80" t="s">
        <v>1848</v>
      </c>
      <c r="B177" s="80">
        <v>34</v>
      </c>
      <c r="C177" s="80">
        <v>17</v>
      </c>
      <c r="D177" s="80">
        <v>2</v>
      </c>
      <c r="E177" s="80">
        <v>2020</v>
      </c>
      <c r="F177" s="80" t="s">
        <v>218</v>
      </c>
      <c r="G177" s="80" t="s">
        <v>1831</v>
      </c>
      <c r="H177" s="80" t="s">
        <v>1832</v>
      </c>
      <c r="I177" s="177"/>
      <c r="J177" s="81">
        <v>2118.3422546639099</v>
      </c>
      <c r="K177" s="81">
        <v>9.9283065226222345</v>
      </c>
      <c r="L177" s="81">
        <v>4.3222412063233504</v>
      </c>
      <c r="M177" s="81">
        <v>167.06857647175366</v>
      </c>
      <c r="N177" s="81">
        <v>186.13643698653314</v>
      </c>
      <c r="O177" s="81">
        <v>99.622899093001081</v>
      </c>
      <c r="P177" s="81">
        <v>86.67035459096715</v>
      </c>
      <c r="Q177" s="81">
        <v>6.9485738558173313</v>
      </c>
      <c r="R177" s="81">
        <v>79.50516431245066</v>
      </c>
      <c r="S177" s="81">
        <v>17.197674791023189</v>
      </c>
      <c r="T177" s="82"/>
      <c r="U177" s="81">
        <v>86517289</v>
      </c>
      <c r="V177" s="81">
        <v>4593</v>
      </c>
      <c r="W177" s="81">
        <v>94</v>
      </c>
      <c r="X177" s="81">
        <v>41763</v>
      </c>
      <c r="Y177" s="81">
        <v>57740</v>
      </c>
      <c r="Z177" s="81">
        <v>71188</v>
      </c>
      <c r="AA177" s="81">
        <v>19553</v>
      </c>
      <c r="AB177" s="81">
        <v>117846</v>
      </c>
      <c r="AC177" s="81">
        <v>14092923.500000002</v>
      </c>
      <c r="AD177" s="81">
        <v>17.197674791023189</v>
      </c>
      <c r="AE177" s="82"/>
      <c r="AF177" s="81">
        <v>1016938546.0686949</v>
      </c>
      <c r="AG177" s="81">
        <v>6772718.0367433466</v>
      </c>
      <c r="AH177" s="81">
        <v>1224938.9965790517</v>
      </c>
      <c r="AI177" s="81">
        <v>230965763.88933715</v>
      </c>
      <c r="AJ177" s="81">
        <v>278064729.23523897</v>
      </c>
      <c r="AK177" s="81"/>
      <c r="AL177" s="81"/>
      <c r="AM177" s="81">
        <v>15380212.296368055</v>
      </c>
      <c r="AN177" s="81"/>
      <c r="AO177" s="81"/>
      <c r="AP177" s="82"/>
      <c r="AQ177" s="81">
        <v>3839</v>
      </c>
      <c r="AR177" s="81">
        <v>949</v>
      </c>
      <c r="AS177" s="81">
        <v>0</v>
      </c>
      <c r="AT177" s="81">
        <v>1</v>
      </c>
      <c r="AU177" s="81">
        <v>0</v>
      </c>
      <c r="AV177" s="81">
        <v>1</v>
      </c>
      <c r="AW177" s="81">
        <v>0</v>
      </c>
      <c r="AX177" s="82"/>
      <c r="AY177" s="81">
        <v>17844.084999999948</v>
      </c>
      <c r="AZ177" s="81">
        <v>49334.379999999983</v>
      </c>
      <c r="BA177" s="81">
        <v>0</v>
      </c>
      <c r="BB177" s="81">
        <v>157</v>
      </c>
      <c r="BC177" s="81">
        <v>0</v>
      </c>
      <c r="BD177" s="81">
        <v>500</v>
      </c>
      <c r="BE177" s="81">
        <v>0</v>
      </c>
      <c r="BF177" s="82"/>
      <c r="BG177" s="81">
        <v>0</v>
      </c>
      <c r="BH177" s="81">
        <v>0</v>
      </c>
      <c r="BI177" s="81">
        <v>2413.346</v>
      </c>
      <c r="BJ177" s="81">
        <v>267.18799999999999</v>
      </c>
      <c r="BK177" s="81">
        <v>10.802</v>
      </c>
      <c r="BL177" s="81">
        <v>0</v>
      </c>
      <c r="BM177" s="82"/>
      <c r="BN177" s="81">
        <v>0</v>
      </c>
      <c r="BO177" s="81">
        <v>0</v>
      </c>
      <c r="BP177" s="81">
        <v>24</v>
      </c>
      <c r="BQ177" s="81">
        <v>2</v>
      </c>
      <c r="BR177" s="81">
        <v>4</v>
      </c>
      <c r="BS177" s="81">
        <v>0</v>
      </c>
      <c r="BT177"/>
      <c r="BU177" s="80">
        <v>2517.2930000000001</v>
      </c>
      <c r="BV177" s="80">
        <v>8.2159999999999993</v>
      </c>
      <c r="BW177" s="80">
        <v>78.977999999999994</v>
      </c>
      <c r="BX177" s="80">
        <v>0</v>
      </c>
      <c r="BY177" s="80">
        <v>84.117999999999995</v>
      </c>
      <c r="BZ177" s="80">
        <v>2.7309999999999999</v>
      </c>
      <c r="CA177" s="80">
        <v>0</v>
      </c>
      <c r="CB177" s="80">
        <v>0</v>
      </c>
      <c r="CC177" s="80">
        <v>0</v>
      </c>
    </row>
    <row r="178" spans="1:81">
      <c r="A178" s="80" t="s">
        <v>1849</v>
      </c>
      <c r="B178" s="80">
        <v>34</v>
      </c>
      <c r="C178" s="80">
        <v>18</v>
      </c>
      <c r="D178" s="80">
        <v>2</v>
      </c>
      <c r="E178" s="80">
        <v>2021</v>
      </c>
      <c r="F178" s="80" t="s">
        <v>75</v>
      </c>
      <c r="G178" s="174" t="s">
        <v>1831</v>
      </c>
      <c r="H178" s="80" t="s">
        <v>1832</v>
      </c>
      <c r="I178" s="177"/>
      <c r="J178" s="81">
        <v>2058.0640999593234</v>
      </c>
      <c r="K178" s="81">
        <v>10.144657056594662</v>
      </c>
      <c r="L178" s="81">
        <v>4.0056182070287196</v>
      </c>
      <c r="M178" s="81">
        <v>180.85653428974032</v>
      </c>
      <c r="N178" s="81">
        <v>169.53006016097501</v>
      </c>
      <c r="O178" s="81">
        <v>96.72364042131224</v>
      </c>
      <c r="P178" s="81">
        <v>89.596794165019489</v>
      </c>
      <c r="Q178" s="81">
        <v>6.959044687276128</v>
      </c>
      <c r="R178" s="81">
        <v>79.32673821023792</v>
      </c>
      <c r="S178" s="81">
        <v>18.380722055850001</v>
      </c>
      <c r="T178" s="82"/>
      <c r="U178" s="81">
        <v>105527760</v>
      </c>
      <c r="V178" s="81">
        <v>4593</v>
      </c>
      <c r="W178" s="81">
        <v>94</v>
      </c>
      <c r="X178" s="81">
        <v>41763</v>
      </c>
      <c r="Y178" s="81">
        <v>57614</v>
      </c>
      <c r="Z178" s="81">
        <v>71168</v>
      </c>
      <c r="AA178" s="81">
        <v>19712</v>
      </c>
      <c r="AB178" s="81">
        <v>116624</v>
      </c>
      <c r="AC178" s="81">
        <v>13629104.999999998</v>
      </c>
      <c r="AD178" s="81">
        <v>18.380722055850001</v>
      </c>
      <c r="AE178" s="82"/>
      <c r="AF178" s="81">
        <v>980746984.8253783</v>
      </c>
      <c r="AG178" s="81">
        <v>7239677.3370657479</v>
      </c>
      <c r="AH178" s="81">
        <v>1204263.9053660012</v>
      </c>
      <c r="AI178" s="81">
        <v>281756403.88322771</v>
      </c>
      <c r="AJ178" s="81">
        <v>269299547.21633965</v>
      </c>
      <c r="AK178" s="81">
        <v>0</v>
      </c>
      <c r="AL178" s="81">
        <v>0</v>
      </c>
      <c r="AM178" s="81">
        <v>15308519.651697209</v>
      </c>
      <c r="AN178" s="81">
        <v>0</v>
      </c>
      <c r="AO178" s="81">
        <v>0</v>
      </c>
      <c r="AP178" s="82"/>
      <c r="AQ178" s="81">
        <v>4023</v>
      </c>
      <c r="AR178" s="81">
        <v>991</v>
      </c>
      <c r="AS178" s="81">
        <v>0</v>
      </c>
      <c r="AT178" s="81">
        <v>1</v>
      </c>
      <c r="AU178" s="81">
        <v>0</v>
      </c>
      <c r="AV178" s="81">
        <v>1</v>
      </c>
      <c r="AW178" s="81"/>
      <c r="AX178" s="82"/>
      <c r="AY178" s="81">
        <v>18923.887999999941</v>
      </c>
      <c r="AZ178" s="81">
        <v>102168.2799999999</v>
      </c>
      <c r="BA178" s="81">
        <v>0</v>
      </c>
      <c r="BB178" s="81">
        <v>157</v>
      </c>
      <c r="BC178" s="81">
        <v>0</v>
      </c>
      <c r="BD178" s="81">
        <v>500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1850</v>
      </c>
      <c r="B179" s="80">
        <v>34</v>
      </c>
      <c r="C179" s="80">
        <v>19</v>
      </c>
      <c r="D179" s="80">
        <v>2</v>
      </c>
      <c r="E179" s="80">
        <v>2022</v>
      </c>
      <c r="F179" s="80" t="s">
        <v>568</v>
      </c>
      <c r="G179" s="174" t="s">
        <v>1831</v>
      </c>
      <c r="H179" s="80" t="s">
        <v>1832</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4293</v>
      </c>
      <c r="AR179" s="81">
        <v>1017</v>
      </c>
      <c r="AS179" s="81">
        <v>0</v>
      </c>
      <c r="AT179" s="81">
        <v>1</v>
      </c>
      <c r="AU179" s="81">
        <v>0</v>
      </c>
      <c r="AV179" s="81">
        <v>1</v>
      </c>
      <c r="AW179" s="81"/>
      <c r="AX179" s="82"/>
      <c r="AY179" s="81">
        <v>20537.597999999918</v>
      </c>
      <c r="AZ179" s="81">
        <v>104015.7799999999</v>
      </c>
      <c r="BA179" s="81">
        <v>0</v>
      </c>
      <c r="BB179" s="81">
        <v>157</v>
      </c>
      <c r="BC179" s="81">
        <v>0</v>
      </c>
      <c r="BD179" s="81">
        <v>500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1851</v>
      </c>
      <c r="B180" s="80">
        <v>69</v>
      </c>
      <c r="C180" s="80">
        <v>1</v>
      </c>
      <c r="D180" s="80">
        <v>5</v>
      </c>
      <c r="E180" s="80">
        <v>1990</v>
      </c>
      <c r="F180" s="80" t="s">
        <v>562</v>
      </c>
      <c r="G180" s="80" t="s">
        <v>1852</v>
      </c>
      <c r="H180" s="80" t="s">
        <v>1853</v>
      </c>
      <c r="I180" s="177"/>
      <c r="J180" s="81">
        <v>343.71992123618759</v>
      </c>
      <c r="K180" s="81">
        <v>20.752016332501281</v>
      </c>
      <c r="L180" s="81">
        <v>9.1647449588114878</v>
      </c>
      <c r="M180" s="81">
        <v>94.376866623875188</v>
      </c>
      <c r="N180" s="81">
        <v>123.50549582115872</v>
      </c>
      <c r="O180" s="81">
        <v>116.61472486628389</v>
      </c>
      <c r="P180" s="81">
        <v>118.7919365388265</v>
      </c>
      <c r="Q180" s="81">
        <v>7.9004209455194996</v>
      </c>
      <c r="R180" s="81">
        <v>0</v>
      </c>
      <c r="S180" s="81">
        <v>9.1798831606351499</v>
      </c>
      <c r="T180" s="82"/>
      <c r="U180" s="81">
        <v>47241978</v>
      </c>
      <c r="V180" s="81">
        <v>4635</v>
      </c>
      <c r="W180" s="81">
        <v>106</v>
      </c>
      <c r="X180" s="81">
        <v>30634</v>
      </c>
      <c r="Y180" s="81">
        <v>38357</v>
      </c>
      <c r="Z180" s="81">
        <v>47965</v>
      </c>
      <c r="AA180" s="81">
        <v>28844</v>
      </c>
      <c r="AB180" s="81">
        <v>128276</v>
      </c>
      <c r="AC180" s="81">
        <v>0</v>
      </c>
      <c r="AD180" s="81">
        <v>9.1798831606351499</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1854</v>
      </c>
      <c r="B181" s="80">
        <v>70</v>
      </c>
      <c r="C181" s="80">
        <v>2</v>
      </c>
      <c r="D181" s="80">
        <v>5</v>
      </c>
      <c r="E181" s="80">
        <v>2005</v>
      </c>
      <c r="F181" s="80" t="s">
        <v>565</v>
      </c>
      <c r="G181" s="80" t="s">
        <v>1852</v>
      </c>
      <c r="H181" s="80" t="s">
        <v>1853</v>
      </c>
      <c r="I181" s="177"/>
      <c r="J181" s="81">
        <v>250.71679448769444</v>
      </c>
      <c r="K181" s="81">
        <v>13.364193722632853</v>
      </c>
      <c r="L181" s="81">
        <v>2.1099655911195776</v>
      </c>
      <c r="M181" s="81">
        <v>171.06738847529166</v>
      </c>
      <c r="N181" s="81">
        <v>177.99323526829792</v>
      </c>
      <c r="O181" s="81">
        <v>159.82442292653053</v>
      </c>
      <c r="P181" s="81">
        <v>115.82017791704418</v>
      </c>
      <c r="Q181" s="81">
        <v>7.3760744074715037</v>
      </c>
      <c r="R181" s="81">
        <v>0</v>
      </c>
      <c r="S181" s="81">
        <v>6.1990770240000002</v>
      </c>
      <c r="T181" s="82"/>
      <c r="U181" s="81">
        <v>36962181</v>
      </c>
      <c r="V181" s="81">
        <v>4100</v>
      </c>
      <c r="W181" s="81">
        <v>28</v>
      </c>
      <c r="X181" s="81">
        <v>32010</v>
      </c>
      <c r="Y181" s="81">
        <v>45685</v>
      </c>
      <c r="Z181" s="81">
        <v>76071</v>
      </c>
      <c r="AA181" s="81">
        <v>23032</v>
      </c>
      <c r="AB181" s="81">
        <v>125199</v>
      </c>
      <c r="AC181" s="81">
        <v>0</v>
      </c>
      <c r="AD181" s="81">
        <v>6.1990770240000002</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1855</v>
      </c>
      <c r="B182" s="80">
        <v>71</v>
      </c>
      <c r="C182" s="80">
        <v>3</v>
      </c>
      <c r="D182" s="80">
        <v>5</v>
      </c>
      <c r="E182" s="80">
        <v>2006</v>
      </c>
      <c r="F182" s="80" t="s">
        <v>566</v>
      </c>
      <c r="G182" s="80" t="s">
        <v>1852</v>
      </c>
      <c r="H182" s="80" t="s">
        <v>1853</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1856</v>
      </c>
      <c r="B183" s="80">
        <v>72</v>
      </c>
      <c r="C183" s="80">
        <v>4</v>
      </c>
      <c r="D183" s="80">
        <v>5</v>
      </c>
      <c r="E183" s="80">
        <v>2007</v>
      </c>
      <c r="F183" s="80" t="s">
        <v>567</v>
      </c>
      <c r="G183" s="80" t="s">
        <v>1852</v>
      </c>
      <c r="H183" s="80" t="s">
        <v>1853</v>
      </c>
      <c r="I183" s="177"/>
      <c r="J183" s="81">
        <v>241.3732190229527</v>
      </c>
      <c r="K183" s="81">
        <v>12.3510123428709</v>
      </c>
      <c r="L183" s="81">
        <v>6.6672787205071353</v>
      </c>
      <c r="M183" s="81">
        <v>156.04702989978756</v>
      </c>
      <c r="N183" s="81">
        <v>192.11784022177395</v>
      </c>
      <c r="O183" s="81">
        <v>156.51245917644624</v>
      </c>
      <c r="P183" s="81">
        <v>114.84011021821088</v>
      </c>
      <c r="Q183" s="81">
        <v>7.7166556632314842</v>
      </c>
      <c r="R183" s="81">
        <v>0</v>
      </c>
      <c r="S183" s="81">
        <v>14.828020824000001</v>
      </c>
      <c r="T183" s="82"/>
      <c r="U183" s="81">
        <v>38990883</v>
      </c>
      <c r="V183" s="81">
        <v>3969</v>
      </c>
      <c r="W183" s="81">
        <v>104</v>
      </c>
      <c r="X183" s="81">
        <v>36720</v>
      </c>
      <c r="Y183" s="81">
        <v>46594</v>
      </c>
      <c r="Z183" s="81">
        <v>77441</v>
      </c>
      <c r="AA183" s="81">
        <v>22489</v>
      </c>
      <c r="AB183" s="81">
        <v>124053</v>
      </c>
      <c r="AC183" s="81">
        <v>0</v>
      </c>
      <c r="AD183" s="81">
        <v>14.828020824000001</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1857</v>
      </c>
      <c r="B184" s="80">
        <v>73</v>
      </c>
      <c r="C184" s="80">
        <v>5</v>
      </c>
      <c r="D184" s="80">
        <v>5</v>
      </c>
      <c r="E184" s="80">
        <v>2008</v>
      </c>
      <c r="F184" s="80" t="s">
        <v>84</v>
      </c>
      <c r="G184" s="80" t="s">
        <v>1852</v>
      </c>
      <c r="H184" s="80" t="s">
        <v>1853</v>
      </c>
      <c r="I184" s="177"/>
      <c r="J184" s="81">
        <v>227.09120519313709</v>
      </c>
      <c r="K184" s="81">
        <v>8.8535263025513053</v>
      </c>
      <c r="L184" s="81">
        <v>5.9566157664009678</v>
      </c>
      <c r="M184" s="81">
        <v>173.16108293799971</v>
      </c>
      <c r="N184" s="81">
        <v>175.14901276308419</v>
      </c>
      <c r="O184" s="81">
        <v>152.59170619336999</v>
      </c>
      <c r="P184" s="81">
        <v>110.87862088496075</v>
      </c>
      <c r="Q184" s="81">
        <v>7.5454542941552845</v>
      </c>
      <c r="R184" s="81">
        <v>0</v>
      </c>
      <c r="S184" s="81">
        <v>17.209866194839996</v>
      </c>
      <c r="T184" s="82"/>
      <c r="U184" s="81">
        <v>38565843</v>
      </c>
      <c r="V184" s="81">
        <v>3969</v>
      </c>
      <c r="W184" s="81">
        <v>104</v>
      </c>
      <c r="X184" s="81">
        <v>36720</v>
      </c>
      <c r="Y184" s="81">
        <v>46867</v>
      </c>
      <c r="Z184" s="81">
        <v>78151</v>
      </c>
      <c r="AA184" s="81">
        <v>21738</v>
      </c>
      <c r="AB184" s="81">
        <v>123294</v>
      </c>
      <c r="AC184" s="81">
        <v>0</v>
      </c>
      <c r="AD184" s="81">
        <v>17.209866194839996</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1858</v>
      </c>
      <c r="B185" s="80">
        <v>74</v>
      </c>
      <c r="C185" s="80">
        <v>6</v>
      </c>
      <c r="D185" s="80">
        <v>5</v>
      </c>
      <c r="E185" s="80">
        <v>2009</v>
      </c>
      <c r="F185" s="80" t="s">
        <v>85</v>
      </c>
      <c r="G185" s="80" t="s">
        <v>1852</v>
      </c>
      <c r="H185" s="80" t="s">
        <v>1853</v>
      </c>
      <c r="I185" s="177"/>
      <c r="J185" s="81">
        <v>194.29571867527017</v>
      </c>
      <c r="K185" s="81">
        <v>9.8592826828202167</v>
      </c>
      <c r="L185" s="81">
        <v>6.9373867317089166</v>
      </c>
      <c r="M185" s="81">
        <v>170.55549332926213</v>
      </c>
      <c r="N185" s="81">
        <v>152.67730193261968</v>
      </c>
      <c r="O185" s="81">
        <v>155.04295394117085</v>
      </c>
      <c r="P185" s="81">
        <v>105.39090730417477</v>
      </c>
      <c r="Q185" s="81">
        <v>7.1599538998535257</v>
      </c>
      <c r="R185" s="81">
        <v>0</v>
      </c>
      <c r="S185" s="81">
        <v>15.90601820923</v>
      </c>
      <c r="T185" s="82"/>
      <c r="U185" s="81">
        <v>31940851</v>
      </c>
      <c r="V185" s="81">
        <v>4199</v>
      </c>
      <c r="W185" s="81">
        <v>142</v>
      </c>
      <c r="X185" s="81">
        <v>39473</v>
      </c>
      <c r="Y185" s="81">
        <v>47144</v>
      </c>
      <c r="Z185" s="81">
        <v>78378</v>
      </c>
      <c r="AA185" s="81">
        <v>21212</v>
      </c>
      <c r="AB185" s="81">
        <v>122816</v>
      </c>
      <c r="AC185" s="81">
        <v>0</v>
      </c>
      <c r="AD185" s="81">
        <v>15.90601820923</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16.602</v>
      </c>
      <c r="BI185" s="81">
        <v>1518.4630000000002</v>
      </c>
      <c r="BJ185" s="81">
        <v>0</v>
      </c>
      <c r="BK185" s="81">
        <v>18.27</v>
      </c>
      <c r="BL185" s="81">
        <v>0</v>
      </c>
      <c r="BM185" s="82"/>
      <c r="BN185" s="81">
        <v>0</v>
      </c>
      <c r="BO185" s="81">
        <v>3</v>
      </c>
      <c r="BP185" s="81">
        <v>20</v>
      </c>
      <c r="BQ185" s="81">
        <v>0</v>
      </c>
      <c r="BR185" s="81">
        <v>3</v>
      </c>
      <c r="BS185" s="81">
        <v>0</v>
      </c>
      <c r="BT185"/>
      <c r="BU185" s="80"/>
      <c r="BV185" s="80"/>
      <c r="BW185" s="80"/>
      <c r="BX185" s="80"/>
      <c r="BY185" s="80"/>
      <c r="BZ185" s="80"/>
      <c r="CA185" s="80"/>
      <c r="CB185" s="80"/>
      <c r="CC185" s="80"/>
    </row>
    <row r="186" spans="1:81">
      <c r="A186" s="80" t="s">
        <v>1859</v>
      </c>
      <c r="B186" s="80">
        <v>75</v>
      </c>
      <c r="C186" s="80">
        <v>7</v>
      </c>
      <c r="D186" s="80">
        <v>5</v>
      </c>
      <c r="E186" s="80">
        <v>2010</v>
      </c>
      <c r="F186" s="80" t="s">
        <v>86</v>
      </c>
      <c r="G186" s="80" t="s">
        <v>1852</v>
      </c>
      <c r="H186" s="80" t="s">
        <v>1853</v>
      </c>
      <c r="I186" s="177"/>
      <c r="J186" s="81">
        <v>176.6458791439498</v>
      </c>
      <c r="K186" s="81">
        <v>9.596883984648457</v>
      </c>
      <c r="L186" s="81">
        <v>6.1381414351859913</v>
      </c>
      <c r="M186" s="81">
        <v>171.22041028286586</v>
      </c>
      <c r="N186" s="81">
        <v>180.22540685694</v>
      </c>
      <c r="O186" s="81">
        <v>155.63521392189057</v>
      </c>
      <c r="P186" s="81">
        <v>105.86349366921728</v>
      </c>
      <c r="Q186" s="81">
        <v>7.4365680284712985</v>
      </c>
      <c r="R186" s="81">
        <v>0</v>
      </c>
      <c r="S186" s="81">
        <v>15.182059184900002</v>
      </c>
      <c r="T186" s="82"/>
      <c r="U186" s="81">
        <v>32545352</v>
      </c>
      <c r="V186" s="81">
        <v>4199</v>
      </c>
      <c r="W186" s="81">
        <v>142</v>
      </c>
      <c r="X186" s="81">
        <v>39473</v>
      </c>
      <c r="Y186" s="81">
        <v>47413</v>
      </c>
      <c r="Z186" s="81">
        <v>79043</v>
      </c>
      <c r="AA186" s="81">
        <v>20775</v>
      </c>
      <c r="AB186" s="81">
        <v>122229</v>
      </c>
      <c r="AC186" s="81">
        <v>0</v>
      </c>
      <c r="AD186" s="81">
        <v>15.182059184900002</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15.91</v>
      </c>
      <c r="BI186" s="81">
        <v>1505.2639999999999</v>
      </c>
      <c r="BJ186" s="81">
        <v>0</v>
      </c>
      <c r="BK186" s="81">
        <v>17.39</v>
      </c>
      <c r="BL186" s="81">
        <v>0</v>
      </c>
      <c r="BM186" s="82"/>
      <c r="BN186" s="81">
        <v>0</v>
      </c>
      <c r="BO186" s="81">
        <v>3</v>
      </c>
      <c r="BP186" s="81">
        <v>22</v>
      </c>
      <c r="BQ186" s="81">
        <v>0</v>
      </c>
      <c r="BR186" s="81">
        <v>3</v>
      </c>
      <c r="BS186" s="81">
        <v>0</v>
      </c>
      <c r="BT186"/>
      <c r="BU186" s="80">
        <v>528.49800000000005</v>
      </c>
      <c r="BV186" s="80">
        <v>769.91800000000001</v>
      </c>
      <c r="BW186" s="80">
        <v>195.76499999999999</v>
      </c>
      <c r="BX186" s="80">
        <v>3.4790000000000001</v>
      </c>
      <c r="BY186" s="80">
        <v>40.904000000000003</v>
      </c>
      <c r="BZ186" s="80">
        <v>0</v>
      </c>
      <c r="CA186" s="80">
        <v>0</v>
      </c>
      <c r="CB186" s="80">
        <v>0</v>
      </c>
      <c r="CC186" s="80">
        <v>0</v>
      </c>
    </row>
    <row r="187" spans="1:81">
      <c r="A187" s="80" t="s">
        <v>1860</v>
      </c>
      <c r="B187" s="80">
        <v>76</v>
      </c>
      <c r="C187" s="80">
        <v>8</v>
      </c>
      <c r="D187" s="80">
        <v>5</v>
      </c>
      <c r="E187" s="80">
        <v>2011</v>
      </c>
      <c r="F187" s="80" t="s">
        <v>87</v>
      </c>
      <c r="G187" s="80" t="s">
        <v>1852</v>
      </c>
      <c r="H187" s="80" t="s">
        <v>1853</v>
      </c>
      <c r="I187" s="177"/>
      <c r="J187" s="81">
        <v>215.51453525647182</v>
      </c>
      <c r="K187" s="81">
        <v>12.914650876053198</v>
      </c>
      <c r="L187" s="81">
        <v>5.8965829502084608</v>
      </c>
      <c r="M187" s="81">
        <v>219.53334697936361</v>
      </c>
      <c r="N187" s="81">
        <v>180.76405392610337</v>
      </c>
      <c r="O187" s="81">
        <v>154.41108431909342</v>
      </c>
      <c r="P187" s="81">
        <v>101.12667713233539</v>
      </c>
      <c r="Q187" s="81">
        <v>8.5421747739732119</v>
      </c>
      <c r="R187" s="81">
        <v>0</v>
      </c>
      <c r="S187" s="81">
        <v>15.98395092788</v>
      </c>
      <c r="T187" s="82"/>
      <c r="U187" s="81">
        <v>33725925</v>
      </c>
      <c r="V187" s="81">
        <v>4199</v>
      </c>
      <c r="W187" s="81">
        <v>142</v>
      </c>
      <c r="X187" s="81">
        <v>39473</v>
      </c>
      <c r="Y187" s="81">
        <v>47730</v>
      </c>
      <c r="Z187" s="81">
        <v>80125</v>
      </c>
      <c r="AA187" s="81">
        <v>20436</v>
      </c>
      <c r="AB187" s="81">
        <v>121721</v>
      </c>
      <c r="AC187" s="81">
        <v>0</v>
      </c>
      <c r="AD187" s="81">
        <v>15.98395092788</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8.9540000000000006</v>
      </c>
      <c r="BI187" s="81">
        <v>1284.037</v>
      </c>
      <c r="BJ187" s="81">
        <v>0</v>
      </c>
      <c r="BK187" s="81">
        <v>20.7</v>
      </c>
      <c r="BL187" s="81">
        <v>0</v>
      </c>
      <c r="BM187" s="82"/>
      <c r="BN187" s="81">
        <v>0</v>
      </c>
      <c r="BO187" s="81">
        <v>2</v>
      </c>
      <c r="BP187" s="81">
        <v>22</v>
      </c>
      <c r="BQ187" s="81">
        <v>0</v>
      </c>
      <c r="BR187" s="81">
        <v>4</v>
      </c>
      <c r="BS187" s="81">
        <v>0</v>
      </c>
      <c r="BT187"/>
      <c r="BU187" s="80">
        <v>424.29199999999997</v>
      </c>
      <c r="BV187" s="80">
        <v>674.83100000000002</v>
      </c>
      <c r="BW187" s="80">
        <v>167.98500000000001</v>
      </c>
      <c r="BX187" s="80">
        <v>3.9</v>
      </c>
      <c r="BY187" s="80">
        <v>42.683</v>
      </c>
      <c r="BZ187" s="80">
        <v>0</v>
      </c>
      <c r="CA187" s="80">
        <v>0</v>
      </c>
      <c r="CB187" s="80">
        <v>0</v>
      </c>
      <c r="CC187" s="80">
        <v>0</v>
      </c>
    </row>
    <row r="188" spans="1:81">
      <c r="A188" s="80" t="s">
        <v>1861</v>
      </c>
      <c r="B188" s="80">
        <v>77</v>
      </c>
      <c r="C188" s="80">
        <v>9</v>
      </c>
      <c r="D188" s="80">
        <v>5</v>
      </c>
      <c r="E188" s="80">
        <v>2012</v>
      </c>
      <c r="F188" s="80" t="s">
        <v>88</v>
      </c>
      <c r="G188" s="80" t="s">
        <v>1852</v>
      </c>
      <c r="H188" s="80" t="s">
        <v>1853</v>
      </c>
      <c r="I188" s="177"/>
      <c r="J188" s="81">
        <v>247.24859336884847</v>
      </c>
      <c r="K188" s="81">
        <v>11.473059215579351</v>
      </c>
      <c r="L188" s="81">
        <v>5.8481795708028832</v>
      </c>
      <c r="M188" s="81">
        <v>208.31019281224241</v>
      </c>
      <c r="N188" s="81">
        <v>178.83592745572139</v>
      </c>
      <c r="O188" s="81">
        <v>155.39092675991429</v>
      </c>
      <c r="P188" s="81">
        <v>100.18915983199116</v>
      </c>
      <c r="Q188" s="81">
        <v>9.3922656762817187</v>
      </c>
      <c r="R188" s="81">
        <v>0</v>
      </c>
      <c r="S188" s="81">
        <v>15.953191083520002</v>
      </c>
      <c r="T188" s="82"/>
      <c r="U188" s="81">
        <v>32724990</v>
      </c>
      <c r="V188" s="81">
        <v>4199</v>
      </c>
      <c r="W188" s="81">
        <v>142</v>
      </c>
      <c r="X188" s="81">
        <v>39473</v>
      </c>
      <c r="Y188" s="81">
        <v>49170</v>
      </c>
      <c r="Z188" s="81">
        <v>81273</v>
      </c>
      <c r="AA188" s="81">
        <v>20132</v>
      </c>
      <c r="AB188" s="81">
        <v>123182</v>
      </c>
      <c r="AC188" s="81">
        <v>0</v>
      </c>
      <c r="AD188" s="81">
        <v>15.953191083520002</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17.05</v>
      </c>
      <c r="BI188" s="81">
        <v>1205.18</v>
      </c>
      <c r="BJ188" s="81">
        <v>0</v>
      </c>
      <c r="BK188" s="81">
        <v>23.942</v>
      </c>
      <c r="BL188" s="81">
        <v>0</v>
      </c>
      <c r="BM188" s="82"/>
      <c r="BN188" s="81">
        <v>0</v>
      </c>
      <c r="BO188" s="81">
        <v>3</v>
      </c>
      <c r="BP188" s="81">
        <v>23</v>
      </c>
      <c r="BQ188" s="81">
        <v>0</v>
      </c>
      <c r="BR188" s="81">
        <v>4</v>
      </c>
      <c r="BS188" s="81">
        <v>0</v>
      </c>
      <c r="BT188"/>
      <c r="BU188" s="80">
        <v>414.91699999999997</v>
      </c>
      <c r="BV188" s="80">
        <v>628.69500000000005</v>
      </c>
      <c r="BW188" s="80">
        <v>155.71100000000001</v>
      </c>
      <c r="BX188" s="80">
        <v>3.875</v>
      </c>
      <c r="BY188" s="80">
        <v>42.973999999999997</v>
      </c>
      <c r="BZ188" s="80">
        <v>0</v>
      </c>
      <c r="CA188" s="80">
        <v>0</v>
      </c>
      <c r="CB188" s="80">
        <v>0</v>
      </c>
      <c r="CC188" s="80">
        <v>0</v>
      </c>
    </row>
    <row r="189" spans="1:81">
      <c r="A189" s="80" t="s">
        <v>1862</v>
      </c>
      <c r="B189" s="80">
        <v>78</v>
      </c>
      <c r="C189" s="80">
        <v>10</v>
      </c>
      <c r="D189" s="80">
        <v>5</v>
      </c>
      <c r="E189" s="80">
        <v>2013</v>
      </c>
      <c r="F189" s="80" t="s">
        <v>89</v>
      </c>
      <c r="G189" s="80" t="s">
        <v>1852</v>
      </c>
      <c r="H189" s="80" t="s">
        <v>1853</v>
      </c>
      <c r="I189" s="177"/>
      <c r="J189" s="81">
        <v>232.02563063617723</v>
      </c>
      <c r="K189" s="81">
        <v>9.7325717588201055</v>
      </c>
      <c r="L189" s="81">
        <v>5.5511277317717456</v>
      </c>
      <c r="M189" s="81">
        <v>207.40086009967294</v>
      </c>
      <c r="N189" s="81">
        <v>206.01040897762621</v>
      </c>
      <c r="O189" s="81">
        <v>151.41071044235326</v>
      </c>
      <c r="P189" s="81">
        <v>100.04214862268601</v>
      </c>
      <c r="Q189" s="81">
        <v>9.5070015448136402</v>
      </c>
      <c r="R189" s="81">
        <v>0</v>
      </c>
      <c r="S189" s="81">
        <v>17.948337841420003</v>
      </c>
      <c r="T189" s="82"/>
      <c r="U189" s="81">
        <v>34218876</v>
      </c>
      <c r="V189" s="81">
        <v>4199</v>
      </c>
      <c r="W189" s="81">
        <v>142</v>
      </c>
      <c r="X189" s="81">
        <v>39473</v>
      </c>
      <c r="Y189" s="81">
        <v>49479</v>
      </c>
      <c r="Z189" s="81">
        <v>82727</v>
      </c>
      <c r="AA189" s="81">
        <v>20027</v>
      </c>
      <c r="AB189" s="81">
        <v>122899</v>
      </c>
      <c r="AC189" s="81">
        <v>0</v>
      </c>
      <c r="AD189" s="81">
        <v>17.948337841420003</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19.751999999999999</v>
      </c>
      <c r="BI189" s="81">
        <v>1212.8779999999999</v>
      </c>
      <c r="BJ189" s="81">
        <v>0</v>
      </c>
      <c r="BK189" s="81">
        <v>24.062999999999999</v>
      </c>
      <c r="BL189" s="81">
        <v>0</v>
      </c>
      <c r="BM189" s="82"/>
      <c r="BN189" s="81">
        <v>0</v>
      </c>
      <c r="BO189" s="81">
        <v>3</v>
      </c>
      <c r="BP189" s="81">
        <v>23</v>
      </c>
      <c r="BQ189" s="81">
        <v>0</v>
      </c>
      <c r="BR189" s="81">
        <v>4</v>
      </c>
      <c r="BS189" s="81">
        <v>0</v>
      </c>
      <c r="BT189"/>
      <c r="BU189" s="80">
        <v>422.40499999999997</v>
      </c>
      <c r="BV189" s="80">
        <v>635.89700000000005</v>
      </c>
      <c r="BW189" s="80">
        <v>149.51599999999999</v>
      </c>
      <c r="BX189" s="80">
        <v>4.1159999999999997</v>
      </c>
      <c r="BY189" s="80">
        <v>44.759</v>
      </c>
      <c r="BZ189" s="80">
        <v>0</v>
      </c>
      <c r="CA189" s="80">
        <v>0</v>
      </c>
      <c r="CB189" s="80">
        <v>0</v>
      </c>
      <c r="CC189" s="80">
        <v>0</v>
      </c>
    </row>
    <row r="190" spans="1:81">
      <c r="A190" s="80" t="s">
        <v>1863</v>
      </c>
      <c r="B190" s="80">
        <v>79</v>
      </c>
      <c r="C190" s="80">
        <v>11</v>
      </c>
      <c r="D190" s="80">
        <v>5</v>
      </c>
      <c r="E190" s="80">
        <v>2014</v>
      </c>
      <c r="F190" s="80" t="s">
        <v>90</v>
      </c>
      <c r="G190" s="80" t="s">
        <v>1852</v>
      </c>
      <c r="H190" s="80" t="s">
        <v>1853</v>
      </c>
      <c r="I190" s="177"/>
      <c r="J190" s="81">
        <v>242.69763273349432</v>
      </c>
      <c r="K190" s="81">
        <v>9.7730461656323317</v>
      </c>
      <c r="L190" s="81">
        <v>9.7045026977102591</v>
      </c>
      <c r="M190" s="81">
        <v>189.17621913599871</v>
      </c>
      <c r="N190" s="81">
        <v>188.47626339834059</v>
      </c>
      <c r="O190" s="81">
        <v>145.17208577057147</v>
      </c>
      <c r="P190" s="81">
        <v>100.19591814309035</v>
      </c>
      <c r="Q190" s="81">
        <v>9.0522916168010497</v>
      </c>
      <c r="R190" s="81">
        <v>0</v>
      </c>
      <c r="S190" s="81">
        <v>16.37730838685</v>
      </c>
      <c r="T190" s="82"/>
      <c r="U190" s="81">
        <v>38184242</v>
      </c>
      <c r="V190" s="81">
        <v>3850</v>
      </c>
      <c r="W190" s="81">
        <v>236</v>
      </c>
      <c r="X190" s="81">
        <v>37277</v>
      </c>
      <c r="Y190" s="81">
        <v>49722</v>
      </c>
      <c r="Z190" s="81">
        <v>83539</v>
      </c>
      <c r="AA190" s="81">
        <v>19954</v>
      </c>
      <c r="AB190" s="81">
        <v>121966</v>
      </c>
      <c r="AC190" s="81">
        <v>0</v>
      </c>
      <c r="AD190" s="81">
        <v>16.37730838685</v>
      </c>
      <c r="AE190" s="82"/>
      <c r="AF190" s="81">
        <v>305855179.679317</v>
      </c>
      <c r="AG190" s="81">
        <v>8281251.0927896211</v>
      </c>
      <c r="AH190" s="81">
        <v>2511974.7166733672</v>
      </c>
      <c r="AI190" s="81">
        <v>246834180.9004581</v>
      </c>
      <c r="AJ190" s="81">
        <v>253658495.2481916</v>
      </c>
      <c r="AK190" s="81">
        <v>0</v>
      </c>
      <c r="AL190" s="81">
        <v>0</v>
      </c>
      <c r="AM190" s="81">
        <v>16744109.235843271</v>
      </c>
      <c r="AN190" s="81">
        <v>0</v>
      </c>
      <c r="AO190" s="81">
        <v>0</v>
      </c>
      <c r="AP190" s="82"/>
      <c r="AQ190" s="81">
        <v>3237</v>
      </c>
      <c r="AR190" s="81">
        <v>833</v>
      </c>
      <c r="AS190" s="81">
        <v>0</v>
      </c>
      <c r="AT190" s="81">
        <v>0</v>
      </c>
      <c r="AU190" s="81">
        <v>0</v>
      </c>
      <c r="AV190" s="81">
        <v>2</v>
      </c>
      <c r="AW190" s="81" t="s">
        <v>564</v>
      </c>
      <c r="AX190" s="82"/>
      <c r="AY190" s="81">
        <v>12943.1</v>
      </c>
      <c r="AZ190" s="81">
        <v>47074.2</v>
      </c>
      <c r="BA190" s="81">
        <v>0</v>
      </c>
      <c r="BB190" s="81">
        <v>0</v>
      </c>
      <c r="BC190" s="81">
        <v>0</v>
      </c>
      <c r="BD190" s="81">
        <v>19125.599999999999</v>
      </c>
      <c r="BE190" s="81" t="s">
        <v>564</v>
      </c>
      <c r="BF190" s="82"/>
      <c r="BG190" s="81">
        <v>0</v>
      </c>
      <c r="BH190" s="81">
        <v>20.606999999999999</v>
      </c>
      <c r="BI190" s="81">
        <v>1212.3800000000001</v>
      </c>
      <c r="BJ190" s="81">
        <v>0</v>
      </c>
      <c r="BK190" s="81">
        <v>23.576000000000001</v>
      </c>
      <c r="BL190" s="81">
        <v>0</v>
      </c>
      <c r="BM190" s="82"/>
      <c r="BN190" s="81">
        <v>0</v>
      </c>
      <c r="BO190" s="81">
        <v>3</v>
      </c>
      <c r="BP190" s="81">
        <v>24</v>
      </c>
      <c r="BQ190" s="81">
        <v>0</v>
      </c>
      <c r="BR190" s="81">
        <v>4</v>
      </c>
      <c r="BS190" s="81">
        <v>0</v>
      </c>
      <c r="BT190"/>
      <c r="BU190" s="80">
        <v>424.37299999999999</v>
      </c>
      <c r="BV190" s="80">
        <v>637.78</v>
      </c>
      <c r="BW190" s="80">
        <v>142.88999999999999</v>
      </c>
      <c r="BX190" s="80">
        <v>4.2510000000000003</v>
      </c>
      <c r="BY190" s="80">
        <v>47.268999999999998</v>
      </c>
      <c r="BZ190" s="80">
        <v>0</v>
      </c>
      <c r="CA190" s="80">
        <v>0</v>
      </c>
      <c r="CB190" s="80">
        <v>0</v>
      </c>
      <c r="CC190" s="80">
        <v>0</v>
      </c>
    </row>
    <row r="191" spans="1:81">
      <c r="A191" s="80" t="s">
        <v>1864</v>
      </c>
      <c r="B191" s="80">
        <v>80</v>
      </c>
      <c r="C191" s="80">
        <v>12</v>
      </c>
      <c r="D191" s="80">
        <v>5</v>
      </c>
      <c r="E191" s="80">
        <v>2015</v>
      </c>
      <c r="F191" s="80" t="s">
        <v>91</v>
      </c>
      <c r="G191" s="80" t="s">
        <v>1852</v>
      </c>
      <c r="H191" s="80" t="s">
        <v>1853</v>
      </c>
      <c r="I191" s="177"/>
      <c r="J191" s="81">
        <v>222.19171882235057</v>
      </c>
      <c r="K191" s="81">
        <v>9.709947456447912</v>
      </c>
      <c r="L191" s="81">
        <v>9.0503716808948695</v>
      </c>
      <c r="M191" s="81">
        <v>169.33733913429464</v>
      </c>
      <c r="N191" s="81">
        <v>171.0596549331608</v>
      </c>
      <c r="O191" s="81">
        <v>144.75576659550993</v>
      </c>
      <c r="P191" s="81">
        <v>99.214416542460512</v>
      </c>
      <c r="Q191" s="81">
        <v>8.8048532867748079</v>
      </c>
      <c r="R191" s="81">
        <v>0</v>
      </c>
      <c r="S191" s="81">
        <v>18.7295285362</v>
      </c>
      <c r="T191" s="82"/>
      <c r="U191" s="81">
        <v>39923053</v>
      </c>
      <c r="V191" s="81">
        <v>3850</v>
      </c>
      <c r="W191" s="81">
        <v>236</v>
      </c>
      <c r="X191" s="81">
        <v>37277</v>
      </c>
      <c r="Y191" s="81">
        <v>50101</v>
      </c>
      <c r="Z191" s="81">
        <v>84102</v>
      </c>
      <c r="AA191" s="81">
        <v>19743</v>
      </c>
      <c r="AB191" s="81">
        <v>121183</v>
      </c>
      <c r="AC191" s="81">
        <v>0</v>
      </c>
      <c r="AD191" s="81">
        <v>18.7295285362</v>
      </c>
      <c r="AE191" s="82"/>
      <c r="AF191" s="81">
        <v>274794385.12286633</v>
      </c>
      <c r="AG191" s="81">
        <v>7418661.4134316808</v>
      </c>
      <c r="AH191" s="81">
        <v>1923103.4866921974</v>
      </c>
      <c r="AI191" s="81">
        <v>234772526.2961331</v>
      </c>
      <c r="AJ191" s="81">
        <v>249101916.63672483</v>
      </c>
      <c r="AK191" s="81">
        <v>0</v>
      </c>
      <c r="AL191" s="81">
        <v>0</v>
      </c>
      <c r="AM191" s="81">
        <v>16607621.806434168</v>
      </c>
      <c r="AN191" s="81">
        <v>0</v>
      </c>
      <c r="AO191" s="81">
        <v>0</v>
      </c>
      <c r="AP191" s="82"/>
      <c r="AQ191" s="81">
        <v>3527</v>
      </c>
      <c r="AR191" s="81">
        <v>1358</v>
      </c>
      <c r="AS191" s="81">
        <v>0</v>
      </c>
      <c r="AT191" s="81">
        <v>0</v>
      </c>
      <c r="AU191" s="81">
        <v>0</v>
      </c>
      <c r="AV191" s="81">
        <v>2</v>
      </c>
      <c r="AW191" s="81" t="s">
        <v>564</v>
      </c>
      <c r="AX191" s="82"/>
      <c r="AY191" s="81">
        <v>14287.2</v>
      </c>
      <c r="AZ191" s="81">
        <v>77341.2</v>
      </c>
      <c r="BA191" s="81">
        <v>0</v>
      </c>
      <c r="BB191" s="81">
        <v>0</v>
      </c>
      <c r="BC191" s="81">
        <v>0</v>
      </c>
      <c r="BD191" s="81">
        <v>19125.599999999999</v>
      </c>
      <c r="BE191" s="81" t="s">
        <v>564</v>
      </c>
      <c r="BF191" s="82"/>
      <c r="BG191" s="81">
        <v>0</v>
      </c>
      <c r="BH191" s="81">
        <v>26.975999999999999</v>
      </c>
      <c r="BI191" s="81">
        <v>1181.511</v>
      </c>
      <c r="BJ191" s="81">
        <v>0</v>
      </c>
      <c r="BK191" s="81">
        <v>38.01</v>
      </c>
      <c r="BL191" s="81">
        <v>0</v>
      </c>
      <c r="BM191" s="82"/>
      <c r="BN191" s="81">
        <v>0</v>
      </c>
      <c r="BO191" s="81">
        <v>4</v>
      </c>
      <c r="BP191" s="81">
        <v>24</v>
      </c>
      <c r="BQ191" s="81">
        <v>0</v>
      </c>
      <c r="BR191" s="81">
        <v>5</v>
      </c>
      <c r="BS191" s="81">
        <v>0</v>
      </c>
      <c r="BT191"/>
      <c r="BU191" s="80">
        <v>408.11399999999998</v>
      </c>
      <c r="BV191" s="80">
        <v>648.928</v>
      </c>
      <c r="BW191" s="80">
        <v>135.648</v>
      </c>
      <c r="BX191" s="80">
        <v>4.2249999999999996</v>
      </c>
      <c r="BY191" s="80">
        <v>49.582000000000001</v>
      </c>
      <c r="BZ191" s="80">
        <v>0</v>
      </c>
      <c r="CA191" s="80">
        <v>0</v>
      </c>
      <c r="CB191" s="80">
        <v>0</v>
      </c>
      <c r="CC191" s="80">
        <v>0</v>
      </c>
    </row>
    <row r="192" spans="1:81">
      <c r="A192" s="80" t="s">
        <v>1865</v>
      </c>
      <c r="B192" s="80">
        <v>81</v>
      </c>
      <c r="C192" s="80">
        <v>13</v>
      </c>
      <c r="D192" s="80">
        <v>5</v>
      </c>
      <c r="E192" s="80">
        <v>2016</v>
      </c>
      <c r="F192" s="80" t="s">
        <v>92</v>
      </c>
      <c r="G192" s="80" t="s">
        <v>1852</v>
      </c>
      <c r="H192" s="80" t="s">
        <v>1853</v>
      </c>
      <c r="I192" s="177"/>
      <c r="J192" s="81">
        <v>205.73428228216881</v>
      </c>
      <c r="K192" s="81">
        <v>10.665799762024923</v>
      </c>
      <c r="L192" s="81">
        <v>9.3061947247095471</v>
      </c>
      <c r="M192" s="81">
        <v>155.93596499578712</v>
      </c>
      <c r="N192" s="81">
        <v>181.2608313299279</v>
      </c>
      <c r="O192" s="81">
        <v>143.30738573703684</v>
      </c>
      <c r="P192" s="81">
        <v>95.984051807369497</v>
      </c>
      <c r="Q192" s="81">
        <v>8.5067095383277511</v>
      </c>
      <c r="R192" s="81">
        <v>0</v>
      </c>
      <c r="S192" s="81">
        <v>17.978609369100003</v>
      </c>
      <c r="T192" s="82"/>
      <c r="U192" s="81">
        <v>38649082</v>
      </c>
      <c r="V192" s="81">
        <v>3850</v>
      </c>
      <c r="W192" s="81">
        <v>236</v>
      </c>
      <c r="X192" s="81">
        <v>37277</v>
      </c>
      <c r="Y192" s="81">
        <v>50518</v>
      </c>
      <c r="Z192" s="81">
        <v>84284</v>
      </c>
      <c r="AA192" s="81">
        <v>19755</v>
      </c>
      <c r="AB192" s="81">
        <v>120437</v>
      </c>
      <c r="AC192" s="81">
        <v>0</v>
      </c>
      <c r="AD192" s="81">
        <v>17.978609369099999</v>
      </c>
      <c r="AE192" s="82"/>
      <c r="AF192" s="81">
        <v>266070095.44888759</v>
      </c>
      <c r="AG192" s="81">
        <v>8156785.2696023611</v>
      </c>
      <c r="AH192" s="81">
        <v>1536055.7422402969</v>
      </c>
      <c r="AI192" s="81">
        <v>237547644.5132958</v>
      </c>
      <c r="AJ192" s="81">
        <v>263667189.65639019</v>
      </c>
      <c r="AK192" s="81">
        <v>0</v>
      </c>
      <c r="AL192" s="81">
        <v>0</v>
      </c>
      <c r="AM192" s="81">
        <v>16518208.700931549</v>
      </c>
      <c r="AN192" s="81">
        <v>0</v>
      </c>
      <c r="AO192" s="81">
        <v>0</v>
      </c>
      <c r="AP192" s="82"/>
      <c r="AQ192" s="81">
        <v>3780</v>
      </c>
      <c r="AR192" s="81">
        <v>1682</v>
      </c>
      <c r="AS192" s="81">
        <v>0</v>
      </c>
      <c r="AT192" s="81">
        <v>0</v>
      </c>
      <c r="AU192" s="81">
        <v>0</v>
      </c>
      <c r="AV192" s="81">
        <v>3</v>
      </c>
      <c r="AW192" s="81" t="s">
        <v>564</v>
      </c>
      <c r="AX192" s="82"/>
      <c r="AY192" s="81">
        <v>15568.8</v>
      </c>
      <c r="AZ192" s="81">
        <v>92911.599999999991</v>
      </c>
      <c r="BA192" s="81">
        <v>0</v>
      </c>
      <c r="BB192" s="81">
        <v>0</v>
      </c>
      <c r="BC192" s="81">
        <v>0</v>
      </c>
      <c r="BD192" s="81">
        <v>19375.599999999999</v>
      </c>
      <c r="BE192" s="81" t="s">
        <v>564</v>
      </c>
      <c r="BF192" s="82"/>
      <c r="BG192" s="81">
        <v>0</v>
      </c>
      <c r="BH192" s="81">
        <v>20.268999999999998</v>
      </c>
      <c r="BI192" s="81">
        <v>1195.3030000000001</v>
      </c>
      <c r="BJ192" s="81">
        <v>0</v>
      </c>
      <c r="BK192" s="81">
        <v>41.311</v>
      </c>
      <c r="BL192" s="81">
        <v>0</v>
      </c>
      <c r="BM192" s="82"/>
      <c r="BN192" s="81">
        <v>0</v>
      </c>
      <c r="BO192" s="81">
        <v>3</v>
      </c>
      <c r="BP192" s="81">
        <v>25</v>
      </c>
      <c r="BQ192" s="81">
        <v>0</v>
      </c>
      <c r="BR192" s="81">
        <v>6</v>
      </c>
      <c r="BS192" s="81">
        <v>0</v>
      </c>
      <c r="BT192"/>
      <c r="BU192" s="80">
        <v>398.54</v>
      </c>
      <c r="BV192" s="80">
        <v>640.21799999999996</v>
      </c>
      <c r="BW192" s="80">
        <v>164.74199999999999</v>
      </c>
      <c r="BX192" s="80">
        <v>4.516</v>
      </c>
      <c r="BY192" s="80">
        <v>48.866999999999997</v>
      </c>
      <c r="BZ192" s="80">
        <v>0</v>
      </c>
      <c r="CA192" s="80">
        <v>0</v>
      </c>
      <c r="CB192" s="80">
        <v>0</v>
      </c>
      <c r="CC192" s="80">
        <v>0</v>
      </c>
    </row>
    <row r="193" spans="1:81">
      <c r="A193" s="80" t="s">
        <v>1866</v>
      </c>
      <c r="B193" s="80">
        <v>82</v>
      </c>
      <c r="C193" s="80">
        <v>14</v>
      </c>
      <c r="D193" s="80">
        <v>5</v>
      </c>
      <c r="E193" s="80">
        <v>2017</v>
      </c>
      <c r="F193" s="80" t="s">
        <v>71</v>
      </c>
      <c r="G193" s="80" t="s">
        <v>1852</v>
      </c>
      <c r="H193" s="80" t="s">
        <v>1853</v>
      </c>
      <c r="I193" s="177"/>
      <c r="J193" s="81">
        <v>208.33011775101517</v>
      </c>
      <c r="K193" s="81">
        <v>10.56061180845129</v>
      </c>
      <c r="L193" s="81">
        <v>10.693260668468962</v>
      </c>
      <c r="M193" s="81">
        <v>153.40878915718574</v>
      </c>
      <c r="N193" s="81">
        <v>179.8995332830913</v>
      </c>
      <c r="O193" s="81">
        <v>142.22168836354115</v>
      </c>
      <c r="P193" s="81">
        <v>94.70011500065273</v>
      </c>
      <c r="Q193" s="81">
        <v>8.1820774287865454</v>
      </c>
      <c r="R193" s="81">
        <v>0</v>
      </c>
      <c r="S193" s="81">
        <v>17.4136779062</v>
      </c>
      <c r="T193" s="82"/>
      <c r="U193" s="81">
        <v>38753084</v>
      </c>
      <c r="V193" s="81">
        <v>3850</v>
      </c>
      <c r="W193" s="81">
        <v>236</v>
      </c>
      <c r="X193" s="81">
        <v>37277</v>
      </c>
      <c r="Y193" s="81">
        <v>51007</v>
      </c>
      <c r="Z193" s="81">
        <v>85033</v>
      </c>
      <c r="AA193" s="81">
        <v>19615</v>
      </c>
      <c r="AB193" s="81">
        <v>119795</v>
      </c>
      <c r="AC193" s="81">
        <v>0</v>
      </c>
      <c r="AD193" s="81">
        <v>17.4136779062</v>
      </c>
      <c r="AE193" s="82"/>
      <c r="AF193" s="81">
        <v>279000170.07999158</v>
      </c>
      <c r="AG193" s="81">
        <v>8302918.2118238294</v>
      </c>
      <c r="AH193" s="81">
        <v>2318580.7315514088</v>
      </c>
      <c r="AI193" s="81">
        <v>248557146.86152381</v>
      </c>
      <c r="AJ193" s="81">
        <v>250746876.71307829</v>
      </c>
      <c r="AK193" s="81">
        <v>0</v>
      </c>
      <c r="AL193" s="81">
        <v>0</v>
      </c>
      <c r="AM193" s="81">
        <v>16455865.65020553</v>
      </c>
      <c r="AN193" s="81">
        <v>0</v>
      </c>
      <c r="AO193" s="81">
        <v>0</v>
      </c>
      <c r="AP193" s="82"/>
      <c r="AQ193" s="81">
        <v>4003</v>
      </c>
      <c r="AR193" s="81">
        <v>1898</v>
      </c>
      <c r="AS193" s="81">
        <v>0</v>
      </c>
      <c r="AT193" s="81">
        <v>0</v>
      </c>
      <c r="AU193" s="81">
        <v>0</v>
      </c>
      <c r="AV193" s="81">
        <v>3</v>
      </c>
      <c r="AW193" s="81" t="s">
        <v>564</v>
      </c>
      <c r="AX193" s="82"/>
      <c r="AY193" s="81">
        <v>16748.400000000001</v>
      </c>
      <c r="AZ193" s="81">
        <v>113327.0999999999</v>
      </c>
      <c r="BA193" s="81">
        <v>0</v>
      </c>
      <c r="BB193" s="81">
        <v>0</v>
      </c>
      <c r="BC193" s="81">
        <v>0</v>
      </c>
      <c r="BD193" s="81">
        <v>19375.599999999999</v>
      </c>
      <c r="BE193" s="81" t="s">
        <v>564</v>
      </c>
      <c r="BF193" s="82"/>
      <c r="BG193" s="81">
        <v>0</v>
      </c>
      <c r="BH193" s="81">
        <v>19.850999999999999</v>
      </c>
      <c r="BI193" s="81">
        <v>1239.8009999999999</v>
      </c>
      <c r="BJ193" s="81">
        <v>0</v>
      </c>
      <c r="BK193" s="81">
        <v>38.902999999999999</v>
      </c>
      <c r="BL193" s="81">
        <v>0</v>
      </c>
      <c r="BM193" s="82"/>
      <c r="BN193" s="81">
        <v>0</v>
      </c>
      <c r="BO193" s="81">
        <v>3</v>
      </c>
      <c r="BP193" s="81">
        <v>25</v>
      </c>
      <c r="BQ193" s="81">
        <v>0</v>
      </c>
      <c r="BR193" s="81">
        <v>6</v>
      </c>
      <c r="BS193" s="81">
        <v>0</v>
      </c>
      <c r="BT193"/>
      <c r="BU193" s="80">
        <v>408.57499999999999</v>
      </c>
      <c r="BV193" s="80">
        <v>677.10900000000004</v>
      </c>
      <c r="BW193" s="80">
        <v>161.928</v>
      </c>
      <c r="BX193" s="80">
        <v>4.4210000000000003</v>
      </c>
      <c r="BY193" s="80">
        <v>46.521999999999998</v>
      </c>
      <c r="BZ193" s="80">
        <v>0</v>
      </c>
      <c r="CA193" s="80">
        <v>0</v>
      </c>
      <c r="CB193" s="80">
        <v>0</v>
      </c>
      <c r="CC193" s="80">
        <v>0</v>
      </c>
    </row>
    <row r="194" spans="1:81">
      <c r="A194" s="80" t="s">
        <v>1867</v>
      </c>
      <c r="B194" s="80">
        <v>83</v>
      </c>
      <c r="C194" s="80">
        <v>15</v>
      </c>
      <c r="D194" s="80">
        <v>5</v>
      </c>
      <c r="E194" s="80">
        <v>2018</v>
      </c>
      <c r="F194" s="80" t="s">
        <v>93</v>
      </c>
      <c r="G194" s="80" t="s">
        <v>1852</v>
      </c>
      <c r="H194" s="80" t="s">
        <v>1853</v>
      </c>
      <c r="I194" s="177"/>
      <c r="J194" s="81">
        <v>224.72097671050807</v>
      </c>
      <c r="K194" s="81">
        <v>9.525494575964208</v>
      </c>
      <c r="L194" s="81">
        <v>9.9079422340009611</v>
      </c>
      <c r="M194" s="81">
        <v>151.33796372443641</v>
      </c>
      <c r="N194" s="81">
        <v>158.48037093494781</v>
      </c>
      <c r="O194" s="81">
        <v>140.44406552886082</v>
      </c>
      <c r="P194" s="81">
        <v>93.379836649906977</v>
      </c>
      <c r="Q194" s="81">
        <v>7.5390625856701803</v>
      </c>
      <c r="R194" s="81">
        <v>0</v>
      </c>
      <c r="S194" s="81">
        <v>16.226669022480003</v>
      </c>
      <c r="T194" s="82"/>
      <c r="U194" s="81">
        <v>41628234</v>
      </c>
      <c r="V194" s="81">
        <v>3850</v>
      </c>
      <c r="W194" s="81">
        <v>236</v>
      </c>
      <c r="X194" s="81">
        <v>37277</v>
      </c>
      <c r="Y194" s="81">
        <v>51368</v>
      </c>
      <c r="Z194" s="81">
        <v>85578</v>
      </c>
      <c r="AA194" s="81">
        <v>19536</v>
      </c>
      <c r="AB194" s="81">
        <v>118951</v>
      </c>
      <c r="AC194" s="81">
        <v>0</v>
      </c>
      <c r="AD194" s="81">
        <v>16.226669022479999</v>
      </c>
      <c r="AE194" s="82"/>
      <c r="AF194" s="81">
        <v>305393963.91874099</v>
      </c>
      <c r="AG194" s="81">
        <v>7168075.3720919853</v>
      </c>
      <c r="AH194" s="81">
        <v>2195244.4820835851</v>
      </c>
      <c r="AI194" s="81">
        <v>240154120.63527241</v>
      </c>
      <c r="AJ194" s="81">
        <v>238243143.06596899</v>
      </c>
      <c r="AK194" s="81">
        <v>0</v>
      </c>
      <c r="AL194" s="81">
        <v>0</v>
      </c>
      <c r="AM194" s="81">
        <v>16373737.27026134</v>
      </c>
      <c r="AN194" s="81">
        <v>0</v>
      </c>
      <c r="AO194" s="81">
        <v>0</v>
      </c>
      <c r="AP194" s="82"/>
      <c r="AQ194" s="81">
        <v>4253</v>
      </c>
      <c r="AR194" s="81">
        <v>2120</v>
      </c>
      <c r="AS194" s="81">
        <v>0</v>
      </c>
      <c r="AT194" s="81">
        <v>0</v>
      </c>
      <c r="AU194" s="81">
        <v>0</v>
      </c>
      <c r="AV194" s="81">
        <v>3</v>
      </c>
      <c r="AW194" s="81" t="s">
        <v>564</v>
      </c>
      <c r="AX194" s="82"/>
      <c r="AY194" s="81">
        <v>18023</v>
      </c>
      <c r="AZ194" s="81">
        <v>135071.20000000001</v>
      </c>
      <c r="BA194" s="81">
        <v>0</v>
      </c>
      <c r="BB194" s="81">
        <v>0</v>
      </c>
      <c r="BC194" s="81">
        <v>0</v>
      </c>
      <c r="BD194" s="81">
        <v>25125.599999999999</v>
      </c>
      <c r="BE194" s="81" t="s">
        <v>564</v>
      </c>
      <c r="BF194" s="82"/>
      <c r="BG194" s="81">
        <v>0</v>
      </c>
      <c r="BH194" s="81">
        <v>19.815999999999999</v>
      </c>
      <c r="BI194" s="81">
        <v>1234.2159999999999</v>
      </c>
      <c r="BJ194" s="81">
        <v>0</v>
      </c>
      <c r="BK194" s="81">
        <v>33.302</v>
      </c>
      <c r="BL194" s="81">
        <v>0</v>
      </c>
      <c r="BM194" s="82"/>
      <c r="BN194" s="81">
        <v>0</v>
      </c>
      <c r="BO194" s="81">
        <v>3</v>
      </c>
      <c r="BP194" s="81">
        <v>26</v>
      </c>
      <c r="BQ194" s="81">
        <v>0</v>
      </c>
      <c r="BR194" s="81">
        <v>5</v>
      </c>
      <c r="BS194" s="81">
        <v>0</v>
      </c>
      <c r="BT194"/>
      <c r="BU194" s="80">
        <v>403.327</v>
      </c>
      <c r="BV194" s="80">
        <v>663.16399999999999</v>
      </c>
      <c r="BW194" s="80">
        <v>171.642</v>
      </c>
      <c r="BX194" s="80">
        <v>4.2779999999999996</v>
      </c>
      <c r="BY194" s="80">
        <v>44.923000000000002</v>
      </c>
      <c r="BZ194" s="80">
        <v>0</v>
      </c>
      <c r="CA194" s="80">
        <v>0</v>
      </c>
      <c r="CB194" s="80">
        <v>0</v>
      </c>
      <c r="CC194" s="80">
        <v>0</v>
      </c>
    </row>
    <row r="195" spans="1:81">
      <c r="A195" s="80" t="s">
        <v>1868</v>
      </c>
      <c r="B195" s="80">
        <v>84</v>
      </c>
      <c r="C195" s="80">
        <v>16</v>
      </c>
      <c r="D195" s="80">
        <v>5</v>
      </c>
      <c r="E195" s="80">
        <v>2019</v>
      </c>
      <c r="F195" s="80" t="s">
        <v>73</v>
      </c>
      <c r="G195" s="80" t="s">
        <v>1852</v>
      </c>
      <c r="H195" s="80" t="s">
        <v>1853</v>
      </c>
      <c r="I195" s="177"/>
      <c r="J195" s="81">
        <v>208.15214723628827</v>
      </c>
      <c r="K195" s="81">
        <v>8.7979990434066853</v>
      </c>
      <c r="L195" s="81">
        <v>9.9918840088247318</v>
      </c>
      <c r="M195" s="81">
        <v>146.73597155630159</v>
      </c>
      <c r="N195" s="81">
        <v>163.3527276402483</v>
      </c>
      <c r="O195" s="81">
        <v>136.79173599494598</v>
      </c>
      <c r="P195" s="81">
        <v>92.721095400580495</v>
      </c>
      <c r="Q195" s="81">
        <v>7.2796625293759494</v>
      </c>
      <c r="R195" s="81">
        <v>0</v>
      </c>
      <c r="S195" s="81">
        <v>20.047368700749999</v>
      </c>
      <c r="T195" s="82"/>
      <c r="U195" s="81">
        <v>40786741</v>
      </c>
      <c r="V195" s="81">
        <v>3850</v>
      </c>
      <c r="W195" s="81">
        <v>236</v>
      </c>
      <c r="X195" s="81">
        <v>37277</v>
      </c>
      <c r="Y195" s="81">
        <v>51708</v>
      </c>
      <c r="Z195" s="81">
        <v>85641</v>
      </c>
      <c r="AA195" s="81">
        <v>19253</v>
      </c>
      <c r="AB195" s="81">
        <v>117968</v>
      </c>
      <c r="AC195" s="81">
        <v>0</v>
      </c>
      <c r="AD195" s="81">
        <v>20.047368700749999</v>
      </c>
      <c r="AE195" s="82"/>
      <c r="AF195" s="81">
        <v>289389698.14498961</v>
      </c>
      <c r="AG195" s="81">
        <v>6919045.7317162389</v>
      </c>
      <c r="AH195" s="81">
        <v>2343783.5697446829</v>
      </c>
      <c r="AI195" s="81">
        <v>242542677.58832601</v>
      </c>
      <c r="AJ195" s="81">
        <v>236041889.20205384</v>
      </c>
      <c r="AK195" s="81">
        <v>0</v>
      </c>
      <c r="AL195" s="81">
        <v>0</v>
      </c>
      <c r="AM195" s="81">
        <v>16066353.537371466</v>
      </c>
      <c r="AN195" s="81">
        <v>0</v>
      </c>
      <c r="AO195" s="81">
        <v>0</v>
      </c>
      <c r="AP195" s="82"/>
      <c r="AQ195" s="81">
        <v>4530</v>
      </c>
      <c r="AR195" s="81">
        <v>2303</v>
      </c>
      <c r="AS195" s="81">
        <v>0</v>
      </c>
      <c r="AT195" s="81">
        <v>0</v>
      </c>
      <c r="AU195" s="81">
        <v>0</v>
      </c>
      <c r="AV195" s="81">
        <v>3</v>
      </c>
      <c r="AW195" s="81" t="s">
        <v>564</v>
      </c>
      <c r="AX195" s="82"/>
      <c r="AY195" s="81">
        <v>19428.19999999995</v>
      </c>
      <c r="AZ195" s="81">
        <v>142372.79999999999</v>
      </c>
      <c r="BA195" s="81">
        <v>0</v>
      </c>
      <c r="BB195" s="81">
        <v>0</v>
      </c>
      <c r="BC195" s="81">
        <v>0</v>
      </c>
      <c r="BD195" s="81">
        <v>25125.599999999999</v>
      </c>
      <c r="BE195" s="81" t="s">
        <v>564</v>
      </c>
      <c r="BF195" s="82"/>
      <c r="BG195" s="81">
        <v>0</v>
      </c>
      <c r="BH195" s="81">
        <v>19.353000000000002</v>
      </c>
      <c r="BI195" s="81">
        <v>910.71699999999998</v>
      </c>
      <c r="BJ195" s="81">
        <v>0</v>
      </c>
      <c r="BK195" s="81">
        <v>39.768000000000001</v>
      </c>
      <c r="BL195" s="81">
        <v>0</v>
      </c>
      <c r="BM195" s="82"/>
      <c r="BN195" s="81">
        <v>0</v>
      </c>
      <c r="BO195" s="81">
        <v>3</v>
      </c>
      <c r="BP195" s="81">
        <v>26</v>
      </c>
      <c r="BQ195" s="81">
        <v>0</v>
      </c>
      <c r="BR195" s="81">
        <v>7</v>
      </c>
      <c r="BS195" s="81">
        <v>0</v>
      </c>
      <c r="BT195"/>
      <c r="BU195" s="80">
        <v>371.52800000000002</v>
      </c>
      <c r="BV195" s="80">
        <v>424.92200000000003</v>
      </c>
      <c r="BW195" s="80">
        <v>125.25700000000001</v>
      </c>
      <c r="BX195" s="80">
        <v>4.085</v>
      </c>
      <c r="BY195" s="80">
        <v>44.045999999999999</v>
      </c>
      <c r="BZ195" s="80">
        <v>0</v>
      </c>
      <c r="CA195" s="80">
        <v>0</v>
      </c>
      <c r="CB195" s="80">
        <v>0</v>
      </c>
      <c r="CC195" s="80">
        <v>0</v>
      </c>
    </row>
    <row r="196" spans="1:81">
      <c r="A196" s="80" t="s">
        <v>1869</v>
      </c>
      <c r="B196" s="80">
        <v>85</v>
      </c>
      <c r="C196" s="80">
        <v>17</v>
      </c>
      <c r="D196" s="80">
        <v>5</v>
      </c>
      <c r="E196" s="80">
        <v>2020</v>
      </c>
      <c r="F196" s="80" t="s">
        <v>218</v>
      </c>
      <c r="G196" s="80" t="s">
        <v>1852</v>
      </c>
      <c r="H196" s="80" t="s">
        <v>1853</v>
      </c>
      <c r="I196" s="177"/>
      <c r="J196" s="81">
        <v>238.06703420210101</v>
      </c>
      <c r="K196" s="81">
        <v>8.9396753812503054</v>
      </c>
      <c r="L196" s="81">
        <v>7.4895228061409451</v>
      </c>
      <c r="M196" s="81">
        <v>145.10022651877614</v>
      </c>
      <c r="N196" s="81">
        <v>155.25730519621089</v>
      </c>
      <c r="O196" s="81">
        <v>118.74896193932416</v>
      </c>
      <c r="P196" s="81">
        <v>86.085253235369152</v>
      </c>
      <c r="Q196" s="81">
        <v>6.9197998283438586</v>
      </c>
      <c r="R196" s="81">
        <v>0</v>
      </c>
      <c r="S196" s="81">
        <v>18.931882611719999</v>
      </c>
      <c r="T196" s="82"/>
      <c r="U196" s="81">
        <v>43276751</v>
      </c>
      <c r="V196" s="81">
        <v>3346</v>
      </c>
      <c r="W196" s="81">
        <v>214</v>
      </c>
      <c r="X196" s="81">
        <v>38571</v>
      </c>
      <c r="Y196" s="81">
        <v>52158</v>
      </c>
      <c r="Z196" s="81">
        <v>84855</v>
      </c>
      <c r="AA196" s="81">
        <v>19421</v>
      </c>
      <c r="AB196" s="81">
        <v>117358</v>
      </c>
      <c r="AC196" s="81">
        <v>0</v>
      </c>
      <c r="AD196" s="81">
        <v>18.931882611719999</v>
      </c>
      <c r="AE196" s="82"/>
      <c r="AF196" s="81">
        <v>336677009.33628899</v>
      </c>
      <c r="AG196" s="81">
        <v>6796590.1614324506</v>
      </c>
      <c r="AH196" s="81">
        <v>1844467.5699711449</v>
      </c>
      <c r="AI196" s="81">
        <v>237123210.66920999</v>
      </c>
      <c r="AJ196" s="81">
        <v>211598963.054405</v>
      </c>
      <c r="AK196" s="81"/>
      <c r="AL196" s="81"/>
      <c r="AM196" s="81">
        <v>15316522.874574972</v>
      </c>
      <c r="AN196" s="81"/>
      <c r="AO196" s="81"/>
      <c r="AP196" s="82"/>
      <c r="AQ196" s="81">
        <v>4739</v>
      </c>
      <c r="AR196" s="81">
        <v>2438</v>
      </c>
      <c r="AS196" s="81">
        <v>0</v>
      </c>
      <c r="AT196" s="81">
        <v>0</v>
      </c>
      <c r="AU196" s="81">
        <v>0</v>
      </c>
      <c r="AV196" s="81">
        <v>3</v>
      </c>
      <c r="AW196" s="81">
        <v>0</v>
      </c>
      <c r="AX196" s="82"/>
      <c r="AY196" s="81">
        <v>20622.69999999991</v>
      </c>
      <c r="AZ196" s="81">
        <v>148759.49999999971</v>
      </c>
      <c r="BA196" s="81">
        <v>0</v>
      </c>
      <c r="BB196" s="81">
        <v>0</v>
      </c>
      <c r="BC196" s="81">
        <v>0</v>
      </c>
      <c r="BD196" s="81">
        <v>25125.599999999999</v>
      </c>
      <c r="BE196" s="81">
        <v>0</v>
      </c>
      <c r="BF196" s="82"/>
      <c r="BG196" s="81">
        <v>0</v>
      </c>
      <c r="BH196" s="81">
        <v>18.468</v>
      </c>
      <c r="BI196" s="81">
        <v>1135.0060000000001</v>
      </c>
      <c r="BJ196" s="81">
        <v>0</v>
      </c>
      <c r="BK196" s="81">
        <v>39.521999999999998</v>
      </c>
      <c r="BL196" s="81">
        <v>0</v>
      </c>
      <c r="BM196" s="82"/>
      <c r="BN196" s="81">
        <v>0</v>
      </c>
      <c r="BO196" s="81">
        <v>3</v>
      </c>
      <c r="BP196" s="81">
        <v>26</v>
      </c>
      <c r="BQ196" s="81">
        <v>0</v>
      </c>
      <c r="BR196" s="81">
        <v>8</v>
      </c>
      <c r="BS196" s="81">
        <v>0</v>
      </c>
      <c r="BT196"/>
      <c r="BU196" s="80">
        <v>365.08699999999999</v>
      </c>
      <c r="BV196" s="80">
        <v>611.11300000000006</v>
      </c>
      <c r="BW196" s="80">
        <v>175.39599999999999</v>
      </c>
      <c r="BX196" s="80">
        <v>3.8359999999999999</v>
      </c>
      <c r="BY196" s="80">
        <v>37.564</v>
      </c>
      <c r="BZ196" s="80">
        <v>0</v>
      </c>
      <c r="CA196" s="80">
        <v>0</v>
      </c>
      <c r="CB196" s="80">
        <v>0</v>
      </c>
      <c r="CC196" s="80">
        <v>0</v>
      </c>
    </row>
    <row r="197" spans="1:81">
      <c r="A197" s="80" t="s">
        <v>1870</v>
      </c>
      <c r="B197" s="80">
        <v>85</v>
      </c>
      <c r="C197" s="80">
        <v>18</v>
      </c>
      <c r="D197" s="80">
        <v>5</v>
      </c>
      <c r="E197" s="80">
        <v>2021</v>
      </c>
      <c r="F197" s="80" t="s">
        <v>75</v>
      </c>
      <c r="G197" s="174" t="s">
        <v>1852</v>
      </c>
      <c r="H197" s="80" t="s">
        <v>1853</v>
      </c>
      <c r="I197" s="177"/>
      <c r="J197" s="81">
        <v>244.82261617181612</v>
      </c>
      <c r="K197" s="81">
        <v>10.24151346160261</v>
      </c>
      <c r="L197" s="81">
        <v>6.281220246546205</v>
      </c>
      <c r="M197" s="81">
        <v>160.88579977054044</v>
      </c>
      <c r="N197" s="81">
        <v>144.45384917806089</v>
      </c>
      <c r="O197" s="81">
        <v>116.04037127377559</v>
      </c>
      <c r="P197" s="81">
        <v>88.387746516485848</v>
      </c>
      <c r="Q197" s="81">
        <v>6.9360714381627266</v>
      </c>
      <c r="R197" s="81">
        <v>0</v>
      </c>
      <c r="S197" s="81">
        <v>18.572238668720001</v>
      </c>
      <c r="T197" s="82"/>
      <c r="U197" s="81">
        <v>45607349</v>
      </c>
      <c r="V197" s="81">
        <v>3346</v>
      </c>
      <c r="W197" s="81">
        <v>214</v>
      </c>
      <c r="X197" s="81">
        <v>38571</v>
      </c>
      <c r="Y197" s="81">
        <v>52307</v>
      </c>
      <c r="Z197" s="81">
        <v>85381</v>
      </c>
      <c r="AA197" s="81">
        <v>19446</v>
      </c>
      <c r="AB197" s="81">
        <v>116239</v>
      </c>
      <c r="AC197" s="81">
        <v>0</v>
      </c>
      <c r="AD197" s="81">
        <v>18.572238668720001</v>
      </c>
      <c r="AE197" s="82"/>
      <c r="AF197" s="81">
        <v>341756815.67687249</v>
      </c>
      <c r="AG197" s="81">
        <v>8863217.0132387206</v>
      </c>
      <c r="AH197" s="81">
        <v>1483792.2700052268</v>
      </c>
      <c r="AI197" s="81">
        <v>263830333.55820391</v>
      </c>
      <c r="AJ197" s="81">
        <v>213493025.67460421</v>
      </c>
      <c r="AK197" s="81">
        <v>0</v>
      </c>
      <c r="AL197" s="81">
        <v>0</v>
      </c>
      <c r="AM197" s="81">
        <v>15257983.054891204</v>
      </c>
      <c r="AN197" s="81">
        <v>0</v>
      </c>
      <c r="AO197" s="81">
        <v>0</v>
      </c>
      <c r="AP197" s="82"/>
      <c r="AQ197" s="81">
        <v>4944</v>
      </c>
      <c r="AR197" s="81">
        <v>2512</v>
      </c>
      <c r="AS197" s="81">
        <v>0</v>
      </c>
      <c r="AT197" s="81">
        <v>0</v>
      </c>
      <c r="AU197" s="81">
        <v>0</v>
      </c>
      <c r="AV197" s="81">
        <v>3</v>
      </c>
      <c r="AW197" s="81"/>
      <c r="AX197" s="82"/>
      <c r="AY197" s="81">
        <v>21855.79999999989</v>
      </c>
      <c r="AZ197" s="81">
        <v>187287.7999999999</v>
      </c>
      <c r="BA197" s="81">
        <v>0</v>
      </c>
      <c r="BB197" s="81">
        <v>0</v>
      </c>
      <c r="BC197" s="81">
        <v>0</v>
      </c>
      <c r="BD197" s="81">
        <v>25125.599999999999</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1871</v>
      </c>
      <c r="B198" s="80">
        <v>85</v>
      </c>
      <c r="C198" s="80">
        <v>19</v>
      </c>
      <c r="D198" s="80">
        <v>5</v>
      </c>
      <c r="E198" s="80">
        <v>2022</v>
      </c>
      <c r="F198" s="80" t="s">
        <v>568</v>
      </c>
      <c r="G198" s="174" t="s">
        <v>1852</v>
      </c>
      <c r="H198" s="80" t="s">
        <v>1853</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5177</v>
      </c>
      <c r="AR198" s="81">
        <v>2556</v>
      </c>
      <c r="AS198" s="81">
        <v>0</v>
      </c>
      <c r="AT198" s="81">
        <v>0</v>
      </c>
      <c r="AU198" s="81">
        <v>0</v>
      </c>
      <c r="AV198" s="81">
        <v>3</v>
      </c>
      <c r="AW198" s="81"/>
      <c r="AX198" s="82"/>
      <c r="AY198" s="81">
        <v>23295.199999999866</v>
      </c>
      <c r="AZ198" s="81">
        <v>229377.09999999998</v>
      </c>
      <c r="BA198" s="81">
        <v>0</v>
      </c>
      <c r="BB198" s="81">
        <v>0</v>
      </c>
      <c r="BC198" s="81">
        <v>0</v>
      </c>
      <c r="BD198" s="81">
        <v>25125.599999999999</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1872</v>
      </c>
      <c r="B199" s="80">
        <v>103</v>
      </c>
      <c r="C199" s="80">
        <v>1</v>
      </c>
      <c r="D199" s="80">
        <v>7</v>
      </c>
      <c r="E199" s="80">
        <v>1990</v>
      </c>
      <c r="F199" s="80" t="s">
        <v>562</v>
      </c>
      <c r="G199" s="80" t="s">
        <v>1873</v>
      </c>
      <c r="H199" s="80" t="s">
        <v>1874</v>
      </c>
      <c r="I199" s="177"/>
      <c r="J199" s="81">
        <v>447.23518847444319</v>
      </c>
      <c r="K199" s="81">
        <v>13.469803986843241</v>
      </c>
      <c r="L199" s="81">
        <v>62.431763407269017</v>
      </c>
      <c r="M199" s="81">
        <v>76.691596314791525</v>
      </c>
      <c r="N199" s="81">
        <v>97.850366887173749</v>
      </c>
      <c r="O199" s="81">
        <v>95.183289450954121</v>
      </c>
      <c r="P199" s="81">
        <v>131.29960230184187</v>
      </c>
      <c r="Q199" s="81">
        <v>7.4819220811582392</v>
      </c>
      <c r="R199" s="81">
        <v>2.0633734765601952</v>
      </c>
      <c r="S199" s="81">
        <v>6.3369748932642134</v>
      </c>
      <c r="T199" s="82"/>
      <c r="U199" s="81">
        <v>60994030</v>
      </c>
      <c r="V199" s="81">
        <v>4721</v>
      </c>
      <c r="W199" s="81">
        <v>673</v>
      </c>
      <c r="X199" s="81">
        <v>30007</v>
      </c>
      <c r="Y199" s="81">
        <v>33120</v>
      </c>
      <c r="Z199" s="81">
        <v>39150</v>
      </c>
      <c r="AA199" s="81">
        <v>31881</v>
      </c>
      <c r="AB199" s="81">
        <v>121481</v>
      </c>
      <c r="AC199" s="81">
        <v>357380</v>
      </c>
      <c r="AD199" s="81">
        <v>6.3369748932642134</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1875</v>
      </c>
      <c r="B200" s="80">
        <v>104</v>
      </c>
      <c r="C200" s="80">
        <v>2</v>
      </c>
      <c r="D200" s="80">
        <v>7</v>
      </c>
      <c r="E200" s="80">
        <v>2005</v>
      </c>
      <c r="F200" s="80" t="s">
        <v>565</v>
      </c>
      <c r="G200" s="80" t="s">
        <v>1873</v>
      </c>
      <c r="H200" s="80" t="s">
        <v>1874</v>
      </c>
      <c r="I200" s="177"/>
      <c r="J200" s="81">
        <v>417.66010033598207</v>
      </c>
      <c r="K200" s="81">
        <v>9.2117399045631103</v>
      </c>
      <c r="L200" s="81">
        <v>16.898681685339149</v>
      </c>
      <c r="M200" s="81">
        <v>135.07913387273607</v>
      </c>
      <c r="N200" s="81">
        <v>137.85131510669467</v>
      </c>
      <c r="O200" s="81">
        <v>148.80893148558982</v>
      </c>
      <c r="P200" s="81">
        <v>128.91481769196528</v>
      </c>
      <c r="Q200" s="81">
        <v>7.2538261914673567</v>
      </c>
      <c r="R200" s="81">
        <v>4.5674615399246417</v>
      </c>
      <c r="S200" s="81">
        <v>10.492621483307088</v>
      </c>
      <c r="T200" s="82"/>
      <c r="U200" s="81">
        <v>63432091</v>
      </c>
      <c r="V200" s="81">
        <v>4390</v>
      </c>
      <c r="W200" s="81">
        <v>202</v>
      </c>
      <c r="X200" s="81">
        <v>27586</v>
      </c>
      <c r="Y200" s="81">
        <v>39430</v>
      </c>
      <c r="Z200" s="81">
        <v>70828</v>
      </c>
      <c r="AA200" s="81">
        <v>25636</v>
      </c>
      <c r="AB200" s="81">
        <v>123124</v>
      </c>
      <c r="AC200" s="81">
        <v>807661</v>
      </c>
      <c r="AD200" s="81">
        <v>10.492621483307088</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1876</v>
      </c>
      <c r="B201" s="80">
        <v>105</v>
      </c>
      <c r="C201" s="80">
        <v>3</v>
      </c>
      <c r="D201" s="80">
        <v>7</v>
      </c>
      <c r="E201" s="80">
        <v>2006</v>
      </c>
      <c r="F201" s="80" t="s">
        <v>566</v>
      </c>
      <c r="G201" s="80" t="s">
        <v>1873</v>
      </c>
      <c r="H201" s="80" t="s">
        <v>1874</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1877</v>
      </c>
      <c r="B202" s="80">
        <v>106</v>
      </c>
      <c r="C202" s="80">
        <v>4</v>
      </c>
      <c r="D202" s="80">
        <v>7</v>
      </c>
      <c r="E202" s="80">
        <v>2007</v>
      </c>
      <c r="F202" s="80" t="s">
        <v>567</v>
      </c>
      <c r="G202" s="80" t="s">
        <v>1873</v>
      </c>
      <c r="H202" s="80" t="s">
        <v>1874</v>
      </c>
      <c r="I202" s="177"/>
      <c r="J202" s="81">
        <v>416.90309391947494</v>
      </c>
      <c r="K202" s="81">
        <v>8.9368393593255657</v>
      </c>
      <c r="L202" s="81">
        <v>46.967225253404223</v>
      </c>
      <c r="M202" s="81">
        <v>144.62404252825536</v>
      </c>
      <c r="N202" s="81">
        <v>140.42799169329894</v>
      </c>
      <c r="O202" s="81">
        <v>145.15211345478968</v>
      </c>
      <c r="P202" s="81">
        <v>126.68208698890015</v>
      </c>
      <c r="Q202" s="81">
        <v>7.650843295197669</v>
      </c>
      <c r="R202" s="81">
        <v>4.3451514303524617</v>
      </c>
      <c r="S202" s="81">
        <v>11.482658604491389</v>
      </c>
      <c r="T202" s="82"/>
      <c r="U202" s="81">
        <v>67931452</v>
      </c>
      <c r="V202" s="81">
        <v>4081</v>
      </c>
      <c r="W202" s="81">
        <v>530</v>
      </c>
      <c r="X202" s="81">
        <v>34694</v>
      </c>
      <c r="Y202" s="81">
        <v>40761</v>
      </c>
      <c r="Z202" s="81">
        <v>71820</v>
      </c>
      <c r="AA202" s="81">
        <v>24808</v>
      </c>
      <c r="AB202" s="81">
        <v>122995</v>
      </c>
      <c r="AC202" s="81">
        <v>790396</v>
      </c>
      <c r="AD202" s="81">
        <v>11.482658604491389</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1878</v>
      </c>
      <c r="B203" s="80">
        <v>107</v>
      </c>
      <c r="C203" s="80">
        <v>5</v>
      </c>
      <c r="D203" s="80">
        <v>7</v>
      </c>
      <c r="E203" s="80">
        <v>2008</v>
      </c>
      <c r="F203" s="80" t="s">
        <v>84</v>
      </c>
      <c r="G203" s="80" t="s">
        <v>1873</v>
      </c>
      <c r="H203" s="80" t="s">
        <v>1874</v>
      </c>
      <c r="I203" s="177"/>
      <c r="J203" s="81">
        <v>361.87879522084575</v>
      </c>
      <c r="K203" s="81">
        <v>6.6986090996802607</v>
      </c>
      <c r="L203" s="81">
        <v>40.301312576848069</v>
      </c>
      <c r="M203" s="81">
        <v>151.7338426290747</v>
      </c>
      <c r="N203" s="81">
        <v>140.92533921059635</v>
      </c>
      <c r="O203" s="81">
        <v>141.5892332320561</v>
      </c>
      <c r="P203" s="81">
        <v>121.37582402146133</v>
      </c>
      <c r="Q203" s="81">
        <v>7.5048794389553155</v>
      </c>
      <c r="R203" s="81">
        <v>3.8945557724227267</v>
      </c>
      <c r="S203" s="81">
        <v>16.099039662623028</v>
      </c>
      <c r="T203" s="82"/>
      <c r="U203" s="81">
        <v>69133592</v>
      </c>
      <c r="V203" s="81">
        <v>4081</v>
      </c>
      <c r="W203" s="81">
        <v>530</v>
      </c>
      <c r="X203" s="81">
        <v>34694</v>
      </c>
      <c r="Y203" s="81">
        <v>41243</v>
      </c>
      <c r="Z203" s="81">
        <v>72516</v>
      </c>
      <c r="AA203" s="81">
        <v>23796</v>
      </c>
      <c r="AB203" s="81">
        <v>122631</v>
      </c>
      <c r="AC203" s="81">
        <v>735628</v>
      </c>
      <c r="AD203" s="81">
        <v>16.099039662623028</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1879</v>
      </c>
      <c r="B204" s="80">
        <v>108</v>
      </c>
      <c r="C204" s="80">
        <v>6</v>
      </c>
      <c r="D204" s="80">
        <v>7</v>
      </c>
      <c r="E204" s="80">
        <v>2009</v>
      </c>
      <c r="F204" s="80" t="s">
        <v>85</v>
      </c>
      <c r="G204" s="80" t="s">
        <v>1873</v>
      </c>
      <c r="H204" s="80" t="s">
        <v>1874</v>
      </c>
      <c r="I204" s="177"/>
      <c r="J204" s="81">
        <v>255.70728120289417</v>
      </c>
      <c r="K204" s="81">
        <v>5.8536249728447025</v>
      </c>
      <c r="L204" s="81">
        <v>23.54912289372697</v>
      </c>
      <c r="M204" s="81">
        <v>142.95975257745741</v>
      </c>
      <c r="N204" s="81">
        <v>118.04739870100458</v>
      </c>
      <c r="O204" s="81">
        <v>143.8822666802547</v>
      </c>
      <c r="P204" s="81">
        <v>116.17245873025715</v>
      </c>
      <c r="Q204" s="81">
        <v>7.1221766548113088</v>
      </c>
      <c r="R204" s="81">
        <v>3.8878804930546758</v>
      </c>
      <c r="S204" s="81">
        <v>13.925157615383011</v>
      </c>
      <c r="T204" s="82"/>
      <c r="U204" s="81">
        <v>46009471</v>
      </c>
      <c r="V204" s="81">
        <v>3938</v>
      </c>
      <c r="W204" s="81">
        <v>421</v>
      </c>
      <c r="X204" s="81">
        <v>40365</v>
      </c>
      <c r="Y204" s="81">
        <v>41549</v>
      </c>
      <c r="Z204" s="81">
        <v>72736</v>
      </c>
      <c r="AA204" s="81">
        <v>23382</v>
      </c>
      <c r="AB204" s="81">
        <v>122168</v>
      </c>
      <c r="AC204" s="81">
        <v>716434</v>
      </c>
      <c r="AD204" s="81">
        <v>13.925157615383011</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602.55700000000002</v>
      </c>
      <c r="BJ204" s="81">
        <v>0</v>
      </c>
      <c r="BK204" s="81">
        <v>21.762999999999998</v>
      </c>
      <c r="BL204" s="81">
        <v>0</v>
      </c>
      <c r="BM204" s="82"/>
      <c r="BN204" s="81">
        <v>0</v>
      </c>
      <c r="BO204" s="81">
        <v>0</v>
      </c>
      <c r="BP204" s="81">
        <v>23</v>
      </c>
      <c r="BQ204" s="81">
        <v>0</v>
      </c>
      <c r="BR204" s="81">
        <v>6</v>
      </c>
      <c r="BS204" s="81">
        <v>0</v>
      </c>
      <c r="BT204"/>
      <c r="BU204" s="80"/>
      <c r="BV204" s="80"/>
      <c r="BW204" s="80"/>
      <c r="BX204" s="80"/>
      <c r="BY204" s="80"/>
      <c r="BZ204" s="80"/>
      <c r="CA204" s="80"/>
      <c r="CB204" s="80"/>
      <c r="CC204" s="80"/>
    </row>
    <row r="205" spans="1:81">
      <c r="A205" s="80" t="s">
        <v>1880</v>
      </c>
      <c r="B205" s="80">
        <v>109</v>
      </c>
      <c r="C205" s="80">
        <v>7</v>
      </c>
      <c r="D205" s="80">
        <v>7</v>
      </c>
      <c r="E205" s="80">
        <v>2010</v>
      </c>
      <c r="F205" s="80" t="s">
        <v>86</v>
      </c>
      <c r="G205" s="80" t="s">
        <v>1873</v>
      </c>
      <c r="H205" s="80" t="s">
        <v>1874</v>
      </c>
      <c r="I205" s="177"/>
      <c r="J205" s="81">
        <v>309.02387460946733</v>
      </c>
      <c r="K205" s="81">
        <v>6.6553449314352697</v>
      </c>
      <c r="L205" s="81">
        <v>22.547258906094481</v>
      </c>
      <c r="M205" s="81">
        <v>154.43997581337166</v>
      </c>
      <c r="N205" s="81">
        <v>135.30100792186698</v>
      </c>
      <c r="O205" s="81">
        <v>144.63247395256346</v>
      </c>
      <c r="P205" s="81">
        <v>117.2880882688026</v>
      </c>
      <c r="Q205" s="81">
        <v>7.4131441381428047</v>
      </c>
      <c r="R205" s="81">
        <v>4.0415953506439735</v>
      </c>
      <c r="S205" s="81">
        <v>13.416959184216207</v>
      </c>
      <c r="T205" s="82"/>
      <c r="U205" s="81">
        <v>56917018</v>
      </c>
      <c r="V205" s="81">
        <v>3938</v>
      </c>
      <c r="W205" s="81">
        <v>421</v>
      </c>
      <c r="X205" s="81">
        <v>40365</v>
      </c>
      <c r="Y205" s="81">
        <v>42165</v>
      </c>
      <c r="Z205" s="81">
        <v>73455</v>
      </c>
      <c r="AA205" s="81">
        <v>23017</v>
      </c>
      <c r="AB205" s="81">
        <v>121844</v>
      </c>
      <c r="AC205" s="81">
        <v>705778</v>
      </c>
      <c r="AD205" s="81">
        <v>13.416959184216207</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611.96500000000003</v>
      </c>
      <c r="BJ205" s="81">
        <v>0</v>
      </c>
      <c r="BK205" s="81">
        <v>23.035</v>
      </c>
      <c r="BL205" s="81">
        <v>0</v>
      </c>
      <c r="BM205" s="82"/>
      <c r="BN205" s="81">
        <v>0</v>
      </c>
      <c r="BO205" s="81">
        <v>0</v>
      </c>
      <c r="BP205" s="81">
        <v>23</v>
      </c>
      <c r="BQ205" s="81">
        <v>0</v>
      </c>
      <c r="BR205" s="81">
        <v>6</v>
      </c>
      <c r="BS205" s="81">
        <v>0</v>
      </c>
      <c r="BT205"/>
      <c r="BU205" s="80">
        <v>635</v>
      </c>
      <c r="BV205" s="80">
        <v>0</v>
      </c>
      <c r="BW205" s="80">
        <v>0</v>
      </c>
      <c r="BX205" s="80">
        <v>0</v>
      </c>
      <c r="BY205" s="80">
        <v>0</v>
      </c>
      <c r="BZ205" s="80">
        <v>0</v>
      </c>
      <c r="CA205" s="80">
        <v>0</v>
      </c>
      <c r="CB205" s="80">
        <v>0</v>
      </c>
      <c r="CC205" s="80">
        <v>0</v>
      </c>
    </row>
    <row r="206" spans="1:81">
      <c r="A206" s="80" t="s">
        <v>1881</v>
      </c>
      <c r="B206" s="80">
        <v>110</v>
      </c>
      <c r="C206" s="80">
        <v>8</v>
      </c>
      <c r="D206" s="80">
        <v>7</v>
      </c>
      <c r="E206" s="80">
        <v>2011</v>
      </c>
      <c r="F206" s="80" t="s">
        <v>87</v>
      </c>
      <c r="G206" s="80" t="s">
        <v>1873</v>
      </c>
      <c r="H206" s="80" t="s">
        <v>1874</v>
      </c>
      <c r="I206" s="177"/>
      <c r="J206" s="81">
        <v>304.38937645785768</v>
      </c>
      <c r="K206" s="81">
        <v>9.37987417473615</v>
      </c>
      <c r="L206" s="81">
        <v>18.096975293480615</v>
      </c>
      <c r="M206" s="81">
        <v>195.34772439874862</v>
      </c>
      <c r="N206" s="81">
        <v>150.07077583174188</v>
      </c>
      <c r="O206" s="81">
        <v>143.57099259622413</v>
      </c>
      <c r="P206" s="81">
        <v>113.17122264711833</v>
      </c>
      <c r="Q206" s="81">
        <v>8.5106647101919908</v>
      </c>
      <c r="R206" s="81">
        <v>4.1209591732918316</v>
      </c>
      <c r="S206" s="81">
        <v>13.32576220167795</v>
      </c>
      <c r="T206" s="82"/>
      <c r="U206" s="81">
        <v>45718041</v>
      </c>
      <c r="V206" s="81">
        <v>3938</v>
      </c>
      <c r="W206" s="81">
        <v>421</v>
      </c>
      <c r="X206" s="81">
        <v>40365</v>
      </c>
      <c r="Y206" s="81">
        <v>42486</v>
      </c>
      <c r="Z206" s="81">
        <v>74500</v>
      </c>
      <c r="AA206" s="81">
        <v>22870</v>
      </c>
      <c r="AB206" s="81">
        <v>121272</v>
      </c>
      <c r="AC206" s="81">
        <v>718447</v>
      </c>
      <c r="AD206" s="81">
        <v>13.32576220167795</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615.34299999999996</v>
      </c>
      <c r="BJ206" s="81">
        <v>0</v>
      </c>
      <c r="BK206" s="81">
        <v>15.467000000000001</v>
      </c>
      <c r="BL206" s="81">
        <v>0</v>
      </c>
      <c r="BM206" s="82"/>
      <c r="BN206" s="81">
        <v>0</v>
      </c>
      <c r="BO206" s="81">
        <v>0</v>
      </c>
      <c r="BP206" s="81">
        <v>22</v>
      </c>
      <c r="BQ206" s="81">
        <v>0</v>
      </c>
      <c r="BR206" s="81">
        <v>5</v>
      </c>
      <c r="BS206" s="81">
        <v>0</v>
      </c>
      <c r="BT206"/>
      <c r="BU206" s="80">
        <v>630.80999999999995</v>
      </c>
      <c r="BV206" s="80">
        <v>0</v>
      </c>
      <c r="BW206" s="80">
        <v>0</v>
      </c>
      <c r="BX206" s="80">
        <v>0</v>
      </c>
      <c r="BY206" s="80">
        <v>0</v>
      </c>
      <c r="BZ206" s="80">
        <v>0</v>
      </c>
      <c r="CA206" s="80">
        <v>0</v>
      </c>
      <c r="CB206" s="80">
        <v>0</v>
      </c>
      <c r="CC206" s="80">
        <v>0</v>
      </c>
    </row>
    <row r="207" spans="1:81">
      <c r="A207" s="80" t="s">
        <v>1882</v>
      </c>
      <c r="B207" s="80">
        <v>111</v>
      </c>
      <c r="C207" s="80">
        <v>9</v>
      </c>
      <c r="D207" s="80">
        <v>7</v>
      </c>
      <c r="E207" s="80">
        <v>2012</v>
      </c>
      <c r="F207" s="80" t="s">
        <v>88</v>
      </c>
      <c r="G207" s="80" t="s">
        <v>1873</v>
      </c>
      <c r="H207" s="80" t="s">
        <v>1874</v>
      </c>
      <c r="I207" s="177"/>
      <c r="J207" s="81">
        <v>369.80178996045572</v>
      </c>
      <c r="K207" s="81">
        <v>9.1158113818602065</v>
      </c>
      <c r="L207" s="81">
        <v>17.912377132129315</v>
      </c>
      <c r="M207" s="81">
        <v>200.54206909297656</v>
      </c>
      <c r="N207" s="81">
        <v>179.71756603481342</v>
      </c>
      <c r="O207" s="81">
        <v>143.8139939343599</v>
      </c>
      <c r="P207" s="81">
        <v>112.02852061285282</v>
      </c>
      <c r="Q207" s="81">
        <v>9.4039314768732911</v>
      </c>
      <c r="R207" s="81">
        <v>4.1958328228261754</v>
      </c>
      <c r="S207" s="81">
        <v>11.734156927927691</v>
      </c>
      <c r="T207" s="82"/>
      <c r="U207" s="81">
        <v>45603394</v>
      </c>
      <c r="V207" s="81">
        <v>3938</v>
      </c>
      <c r="W207" s="81">
        <v>421</v>
      </c>
      <c r="X207" s="81">
        <v>40365</v>
      </c>
      <c r="Y207" s="81">
        <v>44275</v>
      </c>
      <c r="Z207" s="81">
        <v>75218</v>
      </c>
      <c r="AA207" s="81">
        <v>22511</v>
      </c>
      <c r="AB207" s="81">
        <v>123335</v>
      </c>
      <c r="AC207" s="81">
        <v>712554</v>
      </c>
      <c r="AD207" s="81">
        <v>11.734156927927691</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764.96699999999998</v>
      </c>
      <c r="BJ207" s="81">
        <v>0</v>
      </c>
      <c r="BK207" s="81">
        <v>21.594000000000001</v>
      </c>
      <c r="BL207" s="81">
        <v>0</v>
      </c>
      <c r="BM207" s="82"/>
      <c r="BN207" s="81">
        <v>0</v>
      </c>
      <c r="BO207" s="81">
        <v>0</v>
      </c>
      <c r="BP207" s="81">
        <v>22</v>
      </c>
      <c r="BQ207" s="81">
        <v>0</v>
      </c>
      <c r="BR207" s="81">
        <v>6</v>
      </c>
      <c r="BS207" s="81">
        <v>0</v>
      </c>
      <c r="BT207"/>
      <c r="BU207" s="80">
        <v>786.56100000000004</v>
      </c>
      <c r="BV207" s="80">
        <v>0</v>
      </c>
      <c r="BW207" s="80">
        <v>0</v>
      </c>
      <c r="BX207" s="80">
        <v>0</v>
      </c>
      <c r="BY207" s="80">
        <v>0</v>
      </c>
      <c r="BZ207" s="80">
        <v>0</v>
      </c>
      <c r="CA207" s="80">
        <v>0</v>
      </c>
      <c r="CB207" s="80">
        <v>0</v>
      </c>
      <c r="CC207" s="80">
        <v>0</v>
      </c>
    </row>
    <row r="208" spans="1:81">
      <c r="A208" s="80" t="s">
        <v>1883</v>
      </c>
      <c r="B208" s="80">
        <v>112</v>
      </c>
      <c r="C208" s="80">
        <v>10</v>
      </c>
      <c r="D208" s="80">
        <v>7</v>
      </c>
      <c r="E208" s="80">
        <v>2013</v>
      </c>
      <c r="F208" s="80" t="s">
        <v>89</v>
      </c>
      <c r="G208" s="80" t="s">
        <v>1873</v>
      </c>
      <c r="H208" s="80" t="s">
        <v>1874</v>
      </c>
      <c r="I208" s="177"/>
      <c r="J208" s="81">
        <v>381.77643219908538</v>
      </c>
      <c r="K208" s="81">
        <v>7.4264627157081735</v>
      </c>
      <c r="L208" s="81">
        <v>18.53698060627212</v>
      </c>
      <c r="M208" s="81">
        <v>205.31281719873658</v>
      </c>
      <c r="N208" s="81">
        <v>193.50288306888706</v>
      </c>
      <c r="O208" s="81">
        <v>138.97968374823327</v>
      </c>
      <c r="P208" s="81">
        <v>111.06691628685279</v>
      </c>
      <c r="Q208" s="81">
        <v>9.4980282238004641</v>
      </c>
      <c r="R208" s="81">
        <v>3.9404347522871874</v>
      </c>
      <c r="S208" s="81">
        <v>12.556812044537038</v>
      </c>
      <c r="T208" s="82"/>
      <c r="U208" s="81">
        <v>49165262</v>
      </c>
      <c r="V208" s="81">
        <v>3938</v>
      </c>
      <c r="W208" s="81">
        <v>421</v>
      </c>
      <c r="X208" s="81">
        <v>40365</v>
      </c>
      <c r="Y208" s="81">
        <v>44360</v>
      </c>
      <c r="Z208" s="81">
        <v>75935</v>
      </c>
      <c r="AA208" s="81">
        <v>22234</v>
      </c>
      <c r="AB208" s="81">
        <v>122783</v>
      </c>
      <c r="AC208" s="81">
        <v>653213</v>
      </c>
      <c r="AD208" s="81">
        <v>12.556812044537038</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767.47500000000002</v>
      </c>
      <c r="BJ208" s="81">
        <v>0</v>
      </c>
      <c r="BK208" s="81">
        <v>21.57</v>
      </c>
      <c r="BL208" s="81">
        <v>0</v>
      </c>
      <c r="BM208" s="82"/>
      <c r="BN208" s="81">
        <v>0</v>
      </c>
      <c r="BO208" s="81">
        <v>0</v>
      </c>
      <c r="BP208" s="81">
        <v>21</v>
      </c>
      <c r="BQ208" s="81">
        <v>0</v>
      </c>
      <c r="BR208" s="81">
        <v>6</v>
      </c>
      <c r="BS208" s="81">
        <v>0</v>
      </c>
      <c r="BT208"/>
      <c r="BU208" s="80">
        <v>789.04499999999996</v>
      </c>
      <c r="BV208" s="80">
        <v>0</v>
      </c>
      <c r="BW208" s="80">
        <v>0</v>
      </c>
      <c r="BX208" s="80">
        <v>0</v>
      </c>
      <c r="BY208" s="80">
        <v>0</v>
      </c>
      <c r="BZ208" s="80">
        <v>0</v>
      </c>
      <c r="CA208" s="80">
        <v>0</v>
      </c>
      <c r="CB208" s="80">
        <v>0</v>
      </c>
      <c r="CC208" s="80">
        <v>0</v>
      </c>
    </row>
    <row r="209" spans="1:81">
      <c r="A209" s="80" t="s">
        <v>1884</v>
      </c>
      <c r="B209" s="80">
        <v>113</v>
      </c>
      <c r="C209" s="80">
        <v>11</v>
      </c>
      <c r="D209" s="80">
        <v>7</v>
      </c>
      <c r="E209" s="80">
        <v>2014</v>
      </c>
      <c r="F209" s="80" t="s">
        <v>90</v>
      </c>
      <c r="G209" s="80" t="s">
        <v>1873</v>
      </c>
      <c r="H209" s="80" t="s">
        <v>1874</v>
      </c>
      <c r="I209" s="177"/>
      <c r="J209" s="81">
        <v>420.94398302815011</v>
      </c>
      <c r="K209" s="81">
        <v>7.2776857878665639</v>
      </c>
      <c r="L209" s="81">
        <v>24.399509698054416</v>
      </c>
      <c r="M209" s="81">
        <v>192.89328979411368</v>
      </c>
      <c r="N209" s="81">
        <v>192.32761991629121</v>
      </c>
      <c r="O209" s="81">
        <v>133.57590520404537</v>
      </c>
      <c r="P209" s="81">
        <v>110.29886428441029</v>
      </c>
      <c r="Q209" s="81">
        <v>9.041307087019911</v>
      </c>
      <c r="R209" s="81">
        <v>3.6924271268954394</v>
      </c>
      <c r="S209" s="81">
        <v>14.264619842115788</v>
      </c>
      <c r="T209" s="82"/>
      <c r="U209" s="81">
        <v>54364633</v>
      </c>
      <c r="V209" s="81">
        <v>3257</v>
      </c>
      <c r="W209" s="81">
        <v>615</v>
      </c>
      <c r="X209" s="81">
        <v>39236</v>
      </c>
      <c r="Y209" s="81">
        <v>44498</v>
      </c>
      <c r="Z209" s="81">
        <v>76866</v>
      </c>
      <c r="AA209" s="81">
        <v>21966</v>
      </c>
      <c r="AB209" s="81">
        <v>121818</v>
      </c>
      <c r="AC209" s="81">
        <v>614025</v>
      </c>
      <c r="AD209" s="81">
        <v>14.264619842115788</v>
      </c>
      <c r="AE209" s="82"/>
      <c r="AF209" s="81">
        <v>503808122.2724545</v>
      </c>
      <c r="AG209" s="81">
        <v>6093192.9776264029</v>
      </c>
      <c r="AH209" s="81">
        <v>6017100.9201447135</v>
      </c>
      <c r="AI209" s="81">
        <v>255092120.26473415</v>
      </c>
      <c r="AJ209" s="81">
        <v>271640936.87095839</v>
      </c>
      <c r="AK209" s="81">
        <v>0</v>
      </c>
      <c r="AL209" s="81">
        <v>0</v>
      </c>
      <c r="AM209" s="81">
        <v>16723791.047439087</v>
      </c>
      <c r="AN209" s="81">
        <v>0</v>
      </c>
      <c r="AO209" s="81">
        <v>0</v>
      </c>
      <c r="AP209" s="82"/>
      <c r="AQ209" s="81">
        <v>2045</v>
      </c>
      <c r="AR209" s="81">
        <v>343</v>
      </c>
      <c r="AS209" s="81">
        <v>0</v>
      </c>
      <c r="AT209" s="81">
        <v>0</v>
      </c>
      <c r="AU209" s="81">
        <v>0</v>
      </c>
      <c r="AV209" s="81">
        <v>0</v>
      </c>
      <c r="AW209" s="81" t="s">
        <v>564</v>
      </c>
      <c r="AX209" s="82"/>
      <c r="AY209" s="81">
        <v>8818.5999999999985</v>
      </c>
      <c r="AZ209" s="81">
        <v>13160</v>
      </c>
      <c r="BA209" s="81">
        <v>0</v>
      </c>
      <c r="BB209" s="81">
        <v>0</v>
      </c>
      <c r="BC209" s="81">
        <v>0</v>
      </c>
      <c r="BD209" s="81">
        <v>0</v>
      </c>
      <c r="BE209" s="81" t="s">
        <v>564</v>
      </c>
      <c r="BF209" s="82"/>
      <c r="BG209" s="81">
        <v>0</v>
      </c>
      <c r="BH209" s="81">
        <v>0</v>
      </c>
      <c r="BI209" s="81">
        <v>689.72339999999997</v>
      </c>
      <c r="BJ209" s="81">
        <v>0</v>
      </c>
      <c r="BK209" s="81">
        <v>20.396000000000001</v>
      </c>
      <c r="BL209" s="81">
        <v>0</v>
      </c>
      <c r="BM209" s="82"/>
      <c r="BN209" s="81">
        <v>0</v>
      </c>
      <c r="BO209" s="81">
        <v>0</v>
      </c>
      <c r="BP209" s="81">
        <v>21</v>
      </c>
      <c r="BQ209" s="81">
        <v>0</v>
      </c>
      <c r="BR209" s="81">
        <v>5</v>
      </c>
      <c r="BS209" s="81">
        <v>0</v>
      </c>
      <c r="BT209"/>
      <c r="BU209" s="80">
        <v>710.11940000000004</v>
      </c>
      <c r="BV209" s="80">
        <v>0</v>
      </c>
      <c r="BW209" s="80">
        <v>0</v>
      </c>
      <c r="BX209" s="80">
        <v>0</v>
      </c>
      <c r="BY209" s="80">
        <v>0</v>
      </c>
      <c r="BZ209" s="80">
        <v>0</v>
      </c>
      <c r="CA209" s="80">
        <v>0</v>
      </c>
      <c r="CB209" s="80">
        <v>0</v>
      </c>
      <c r="CC209" s="80">
        <v>0</v>
      </c>
    </row>
    <row r="210" spans="1:81">
      <c r="A210" s="80" t="s">
        <v>1885</v>
      </c>
      <c r="B210" s="80">
        <v>114</v>
      </c>
      <c r="C210" s="80">
        <v>12</v>
      </c>
      <c r="D210" s="80">
        <v>7</v>
      </c>
      <c r="E210" s="80">
        <v>2015</v>
      </c>
      <c r="F210" s="80" t="s">
        <v>91</v>
      </c>
      <c r="G210" s="80" t="s">
        <v>1873</v>
      </c>
      <c r="H210" s="80" t="s">
        <v>1874</v>
      </c>
      <c r="I210" s="177"/>
      <c r="J210" s="81">
        <v>327.91584910855624</v>
      </c>
      <c r="K210" s="81">
        <v>6.9740115986974685</v>
      </c>
      <c r="L210" s="81">
        <v>25.068533485692075</v>
      </c>
      <c r="M210" s="81">
        <v>192.16482499080448</v>
      </c>
      <c r="N210" s="81">
        <v>164.69621958958749</v>
      </c>
      <c r="O210" s="81">
        <v>132.00172709023386</v>
      </c>
      <c r="P210" s="81">
        <v>109.51627309475974</v>
      </c>
      <c r="Q210" s="81">
        <v>8.7911936776059179</v>
      </c>
      <c r="R210" s="81">
        <v>3.9022072063724664</v>
      </c>
      <c r="S210" s="81">
        <v>14.526921045517712</v>
      </c>
      <c r="T210" s="82"/>
      <c r="U210" s="81">
        <v>54574104</v>
      </c>
      <c r="V210" s="81">
        <v>3257</v>
      </c>
      <c r="W210" s="81">
        <v>615</v>
      </c>
      <c r="X210" s="81">
        <v>39236</v>
      </c>
      <c r="Y210" s="81">
        <v>44740</v>
      </c>
      <c r="Z210" s="81">
        <v>76692</v>
      </c>
      <c r="AA210" s="81">
        <v>21793</v>
      </c>
      <c r="AB210" s="81">
        <v>120995</v>
      </c>
      <c r="AC210" s="81">
        <v>668459</v>
      </c>
      <c r="AD210" s="81">
        <v>14.526921045517712</v>
      </c>
      <c r="AE210" s="82"/>
      <c r="AF210" s="81">
        <v>398678494.84948677</v>
      </c>
      <c r="AG210" s="81">
        <v>5398633.1071473313</v>
      </c>
      <c r="AH210" s="81">
        <v>4998148.5054523861</v>
      </c>
      <c r="AI210" s="81">
        <v>264213877.26095501</v>
      </c>
      <c r="AJ210" s="81">
        <v>246429395.19148082</v>
      </c>
      <c r="AK210" s="81">
        <v>0</v>
      </c>
      <c r="AL210" s="81">
        <v>0</v>
      </c>
      <c r="AM210" s="81">
        <v>16581857.195064506</v>
      </c>
      <c r="AN210" s="81">
        <v>0</v>
      </c>
      <c r="AO210" s="81">
        <v>0</v>
      </c>
      <c r="AP210" s="82"/>
      <c r="AQ210" s="81">
        <v>2324</v>
      </c>
      <c r="AR210" s="81">
        <v>512</v>
      </c>
      <c r="AS210" s="81">
        <v>0</v>
      </c>
      <c r="AT210" s="81">
        <v>2</v>
      </c>
      <c r="AU210" s="81">
        <v>0</v>
      </c>
      <c r="AV210" s="81">
        <v>0</v>
      </c>
      <c r="AW210" s="81" t="s">
        <v>564</v>
      </c>
      <c r="AX210" s="82"/>
      <c r="AY210" s="81">
        <v>10215.799999999999</v>
      </c>
      <c r="AZ210" s="81">
        <v>23359.899999999998</v>
      </c>
      <c r="BA210" s="81">
        <v>0</v>
      </c>
      <c r="BB210" s="81">
        <v>25</v>
      </c>
      <c r="BC210" s="81">
        <v>0</v>
      </c>
      <c r="BD210" s="81">
        <v>0</v>
      </c>
      <c r="BE210" s="81" t="s">
        <v>564</v>
      </c>
      <c r="BF210" s="82"/>
      <c r="BG210" s="81">
        <v>0</v>
      </c>
      <c r="BH210" s="81">
        <v>0</v>
      </c>
      <c r="BI210" s="81">
        <v>676.06610000000001</v>
      </c>
      <c r="BJ210" s="81">
        <v>0</v>
      </c>
      <c r="BK210" s="81">
        <v>21.100999999999999</v>
      </c>
      <c r="BL210" s="81">
        <v>0</v>
      </c>
      <c r="BM210" s="82"/>
      <c r="BN210" s="81">
        <v>0</v>
      </c>
      <c r="BO210" s="81">
        <v>0</v>
      </c>
      <c r="BP210" s="81">
        <v>20</v>
      </c>
      <c r="BQ210" s="81">
        <v>0</v>
      </c>
      <c r="BR210" s="81">
        <v>5</v>
      </c>
      <c r="BS210" s="81">
        <v>0</v>
      </c>
      <c r="BT210"/>
      <c r="BU210" s="80">
        <v>697.1671</v>
      </c>
      <c r="BV210" s="80">
        <v>0</v>
      </c>
      <c r="BW210" s="80">
        <v>0</v>
      </c>
      <c r="BX210" s="80">
        <v>0</v>
      </c>
      <c r="BY210" s="80">
        <v>0</v>
      </c>
      <c r="BZ210" s="80">
        <v>0</v>
      </c>
      <c r="CA210" s="80">
        <v>0</v>
      </c>
      <c r="CB210" s="80">
        <v>0</v>
      </c>
      <c r="CC210" s="80">
        <v>0</v>
      </c>
    </row>
    <row r="211" spans="1:81">
      <c r="A211" s="80" t="s">
        <v>1886</v>
      </c>
      <c r="B211" s="80">
        <v>115</v>
      </c>
      <c r="C211" s="80">
        <v>13</v>
      </c>
      <c r="D211" s="80">
        <v>7</v>
      </c>
      <c r="E211" s="80">
        <v>2016</v>
      </c>
      <c r="F211" s="80" t="s">
        <v>92</v>
      </c>
      <c r="G211" s="80" t="s">
        <v>1873</v>
      </c>
      <c r="H211" s="80" t="s">
        <v>1874</v>
      </c>
      <c r="I211" s="177"/>
      <c r="J211" s="81">
        <v>347.50080339934482</v>
      </c>
      <c r="K211" s="81">
        <v>6.8398392686564833</v>
      </c>
      <c r="L211" s="81">
        <v>28.243416736486992</v>
      </c>
      <c r="M211" s="81">
        <v>180.47110904569075</v>
      </c>
      <c r="N211" s="81">
        <v>176.07243533521921</v>
      </c>
      <c r="O211" s="81">
        <v>131.02447848815979</v>
      </c>
      <c r="P211" s="81">
        <v>108.07741070124662</v>
      </c>
      <c r="Q211" s="81">
        <v>8.4845310815824408</v>
      </c>
      <c r="R211" s="81">
        <v>3.7379070952326141</v>
      </c>
      <c r="S211" s="81">
        <v>10.43444691057093</v>
      </c>
      <c r="T211" s="82"/>
      <c r="U211" s="81">
        <v>57654594.999999993</v>
      </c>
      <c r="V211" s="81">
        <v>3257</v>
      </c>
      <c r="W211" s="81">
        <v>615</v>
      </c>
      <c r="X211" s="81">
        <v>39236</v>
      </c>
      <c r="Y211" s="81">
        <v>44960</v>
      </c>
      <c r="Z211" s="81">
        <v>77060</v>
      </c>
      <c r="AA211" s="81">
        <v>22244</v>
      </c>
      <c r="AB211" s="81">
        <v>120123</v>
      </c>
      <c r="AC211" s="81">
        <v>638397.73785181949</v>
      </c>
      <c r="AD211" s="81">
        <v>10.43444691057093</v>
      </c>
      <c r="AE211" s="82"/>
      <c r="AF211" s="81">
        <v>422527575.74414527</v>
      </c>
      <c r="AG211" s="81">
        <v>5029609.7724974658</v>
      </c>
      <c r="AH211" s="81">
        <v>5315925.6610198878</v>
      </c>
      <c r="AI211" s="81">
        <v>276147083.08843273</v>
      </c>
      <c r="AJ211" s="81">
        <v>249576194.59210241</v>
      </c>
      <c r="AK211" s="81">
        <v>0</v>
      </c>
      <c r="AL211" s="81">
        <v>0</v>
      </c>
      <c r="AM211" s="81">
        <v>16475142.88617287</v>
      </c>
      <c r="AN211" s="81">
        <v>0</v>
      </c>
      <c r="AO211" s="81">
        <v>0</v>
      </c>
      <c r="AP211" s="82"/>
      <c r="AQ211" s="81">
        <v>2519</v>
      </c>
      <c r="AR211" s="81">
        <v>604</v>
      </c>
      <c r="AS211" s="81">
        <v>0</v>
      </c>
      <c r="AT211" s="81">
        <v>3</v>
      </c>
      <c r="AU211" s="81">
        <v>0</v>
      </c>
      <c r="AV211" s="81">
        <v>1</v>
      </c>
      <c r="AW211" s="81" t="s">
        <v>564</v>
      </c>
      <c r="AX211" s="82"/>
      <c r="AY211" s="81">
        <v>11263</v>
      </c>
      <c r="AZ211" s="81">
        <v>29954.799999999999</v>
      </c>
      <c r="BA211" s="81">
        <v>0</v>
      </c>
      <c r="BB211" s="81">
        <v>51</v>
      </c>
      <c r="BC211" s="81">
        <v>0</v>
      </c>
      <c r="BD211" s="81">
        <v>25</v>
      </c>
      <c r="BE211" s="81" t="s">
        <v>564</v>
      </c>
      <c r="BF211" s="82"/>
      <c r="BG211" s="81">
        <v>0</v>
      </c>
      <c r="BH211" s="81">
        <v>0</v>
      </c>
      <c r="BI211" s="81">
        <v>559.99599999999998</v>
      </c>
      <c r="BJ211" s="81">
        <v>0</v>
      </c>
      <c r="BK211" s="81">
        <v>19.500999999999998</v>
      </c>
      <c r="BL211" s="81">
        <v>0</v>
      </c>
      <c r="BM211" s="82"/>
      <c r="BN211" s="81">
        <v>0</v>
      </c>
      <c r="BO211" s="81">
        <v>0</v>
      </c>
      <c r="BP211" s="81">
        <v>16</v>
      </c>
      <c r="BQ211" s="81">
        <v>0</v>
      </c>
      <c r="BR211" s="81">
        <v>5</v>
      </c>
      <c r="BS211" s="81">
        <v>0</v>
      </c>
      <c r="BT211"/>
      <c r="BU211" s="80">
        <v>579.49699999999996</v>
      </c>
      <c r="BV211" s="80">
        <v>0</v>
      </c>
      <c r="BW211" s="80">
        <v>0</v>
      </c>
      <c r="BX211" s="80">
        <v>0</v>
      </c>
      <c r="BY211" s="80">
        <v>0</v>
      </c>
      <c r="BZ211" s="80">
        <v>0</v>
      </c>
      <c r="CA211" s="80">
        <v>0</v>
      </c>
      <c r="CB211" s="80">
        <v>0</v>
      </c>
      <c r="CC211" s="80">
        <v>0</v>
      </c>
    </row>
    <row r="212" spans="1:81">
      <c r="A212" s="80" t="s">
        <v>1887</v>
      </c>
      <c r="B212" s="80">
        <v>116</v>
      </c>
      <c r="C212" s="80">
        <v>14</v>
      </c>
      <c r="D212" s="80">
        <v>7</v>
      </c>
      <c r="E212" s="80">
        <v>2017</v>
      </c>
      <c r="F212" s="80" t="s">
        <v>71</v>
      </c>
      <c r="G212" s="80" t="s">
        <v>1873</v>
      </c>
      <c r="H212" s="80" t="s">
        <v>1874</v>
      </c>
      <c r="I212" s="177"/>
      <c r="J212" s="81">
        <v>311.40538021262756</v>
      </c>
      <c r="K212" s="81">
        <v>6.6751295952361041</v>
      </c>
      <c r="L212" s="81">
        <v>22.442191399809957</v>
      </c>
      <c r="M212" s="81">
        <v>145.06346553256483</v>
      </c>
      <c r="N212" s="81">
        <v>163.26919401162107</v>
      </c>
      <c r="O212" s="81">
        <v>129.21429040741518</v>
      </c>
      <c r="P212" s="81">
        <v>106.76514622097548</v>
      </c>
      <c r="Q212" s="81">
        <v>8.1432826545509709</v>
      </c>
      <c r="R212" s="81">
        <v>3.1595487129261479</v>
      </c>
      <c r="S212" s="81">
        <v>14.814795065264533</v>
      </c>
      <c r="T212" s="82"/>
      <c r="U212" s="81">
        <v>59564637</v>
      </c>
      <c r="V212" s="81">
        <v>3257</v>
      </c>
      <c r="W212" s="81">
        <v>615</v>
      </c>
      <c r="X212" s="81">
        <v>39236</v>
      </c>
      <c r="Y212" s="81">
        <v>45290</v>
      </c>
      <c r="Z212" s="81">
        <v>77256</v>
      </c>
      <c r="AA212" s="81">
        <v>22114</v>
      </c>
      <c r="AB212" s="81">
        <v>119227</v>
      </c>
      <c r="AC212" s="81">
        <v>550326.99999999977</v>
      </c>
      <c r="AD212" s="81">
        <v>14.81479506526453</v>
      </c>
      <c r="AE212" s="82"/>
      <c r="AF212" s="81">
        <v>421904835.39154989</v>
      </c>
      <c r="AG212" s="81">
        <v>5204338.6208347296</v>
      </c>
      <c r="AH212" s="81">
        <v>5652744.1425969414</v>
      </c>
      <c r="AI212" s="81">
        <v>252890117.22394431</v>
      </c>
      <c r="AJ212" s="81">
        <v>274739069.55180812</v>
      </c>
      <c r="AK212" s="81">
        <v>0</v>
      </c>
      <c r="AL212" s="81">
        <v>0</v>
      </c>
      <c r="AM212" s="81">
        <v>16377841.26112989</v>
      </c>
      <c r="AN212" s="81">
        <v>0</v>
      </c>
      <c r="AO212" s="81">
        <v>0</v>
      </c>
      <c r="AP212" s="82"/>
      <c r="AQ212" s="81">
        <v>2688</v>
      </c>
      <c r="AR212" s="81">
        <v>666</v>
      </c>
      <c r="AS212" s="81">
        <v>0</v>
      </c>
      <c r="AT212" s="81">
        <v>3</v>
      </c>
      <c r="AU212" s="81">
        <v>0</v>
      </c>
      <c r="AV212" s="81">
        <v>1</v>
      </c>
      <c r="AW212" s="81" t="s">
        <v>564</v>
      </c>
      <c r="AX212" s="82"/>
      <c r="AY212" s="81">
        <v>12200.1</v>
      </c>
      <c r="AZ212" s="81">
        <v>31913.3</v>
      </c>
      <c r="BA212" s="81">
        <v>0</v>
      </c>
      <c r="BB212" s="81">
        <v>51</v>
      </c>
      <c r="BC212" s="81">
        <v>0</v>
      </c>
      <c r="BD212" s="81">
        <v>25</v>
      </c>
      <c r="BE212" s="81" t="s">
        <v>564</v>
      </c>
      <c r="BF212" s="82"/>
      <c r="BG212" s="81">
        <v>0</v>
      </c>
      <c r="BH212" s="81">
        <v>0</v>
      </c>
      <c r="BI212" s="81">
        <v>626.10199999999998</v>
      </c>
      <c r="BJ212" s="81">
        <v>0</v>
      </c>
      <c r="BK212" s="81">
        <v>15.089</v>
      </c>
      <c r="BL212" s="81">
        <v>0</v>
      </c>
      <c r="BM212" s="82"/>
      <c r="BN212" s="81">
        <v>0</v>
      </c>
      <c r="BO212" s="81">
        <v>0</v>
      </c>
      <c r="BP212" s="81">
        <v>16</v>
      </c>
      <c r="BQ212" s="81">
        <v>0</v>
      </c>
      <c r="BR212" s="81">
        <v>3</v>
      </c>
      <c r="BS212" s="81">
        <v>0</v>
      </c>
      <c r="BT212"/>
      <c r="BU212" s="80">
        <v>641.19100000000003</v>
      </c>
      <c r="BV212" s="80">
        <v>0</v>
      </c>
      <c r="BW212" s="80">
        <v>0</v>
      </c>
      <c r="BX212" s="80">
        <v>0</v>
      </c>
      <c r="BY212" s="80">
        <v>0</v>
      </c>
      <c r="BZ212" s="80">
        <v>0</v>
      </c>
      <c r="CA212" s="80">
        <v>0</v>
      </c>
      <c r="CB212" s="80">
        <v>0</v>
      </c>
      <c r="CC212" s="80">
        <v>0</v>
      </c>
    </row>
    <row r="213" spans="1:81">
      <c r="A213" s="80" t="s">
        <v>1888</v>
      </c>
      <c r="B213" s="80">
        <v>117</v>
      </c>
      <c r="C213" s="80">
        <v>15</v>
      </c>
      <c r="D213" s="80">
        <v>7</v>
      </c>
      <c r="E213" s="80">
        <v>2018</v>
      </c>
      <c r="F213" s="80" t="s">
        <v>93</v>
      </c>
      <c r="G213" s="80" t="s">
        <v>1873</v>
      </c>
      <c r="H213" s="80" t="s">
        <v>1874</v>
      </c>
      <c r="I213" s="177"/>
      <c r="J213" s="81">
        <v>259.30433658252457</v>
      </c>
      <c r="K213" s="81">
        <v>6.457513787273772</v>
      </c>
      <c r="L213" s="81">
        <v>20.264124392350659</v>
      </c>
      <c r="M213" s="81">
        <v>135.98771033160682</v>
      </c>
      <c r="N213" s="81">
        <v>119.32474158462976</v>
      </c>
      <c r="O213" s="81">
        <v>127.08367924417952</v>
      </c>
      <c r="P213" s="81">
        <v>106.07521165718342</v>
      </c>
      <c r="Q213" s="81">
        <v>7.5103516429180504</v>
      </c>
      <c r="R213" s="81">
        <v>3.7528741839214499</v>
      </c>
      <c r="S213" s="81">
        <v>19.223335112433471</v>
      </c>
      <c r="T213" s="82"/>
      <c r="U213" s="81">
        <v>63352439</v>
      </c>
      <c r="V213" s="81">
        <v>3257</v>
      </c>
      <c r="W213" s="81">
        <v>615</v>
      </c>
      <c r="X213" s="81">
        <v>39236</v>
      </c>
      <c r="Y213" s="81">
        <v>45726</v>
      </c>
      <c r="Z213" s="81">
        <v>77437</v>
      </c>
      <c r="AA213" s="81">
        <v>22192</v>
      </c>
      <c r="AB213" s="81">
        <v>118498</v>
      </c>
      <c r="AC213" s="81">
        <v>651110</v>
      </c>
      <c r="AD213" s="81">
        <v>19.223335112433471</v>
      </c>
      <c r="AE213" s="82"/>
      <c r="AF213" s="81">
        <v>392777726.20238572</v>
      </c>
      <c r="AG213" s="81">
        <v>5181466.8410061058</v>
      </c>
      <c r="AH213" s="81">
        <v>5333579.0808318378</v>
      </c>
      <c r="AI213" s="81">
        <v>266133992.54779461</v>
      </c>
      <c r="AJ213" s="81">
        <v>237169911.7817466</v>
      </c>
      <c r="AK213" s="81">
        <v>0</v>
      </c>
      <c r="AL213" s="81">
        <v>0</v>
      </c>
      <c r="AM213" s="81">
        <v>16311381.31710897</v>
      </c>
      <c r="AN213" s="81">
        <v>0</v>
      </c>
      <c r="AO213" s="81">
        <v>0</v>
      </c>
      <c r="AP213" s="82"/>
      <c r="AQ213" s="81">
        <v>2850</v>
      </c>
      <c r="AR213" s="81">
        <v>733</v>
      </c>
      <c r="AS213" s="81">
        <v>0</v>
      </c>
      <c r="AT213" s="81">
        <v>1</v>
      </c>
      <c r="AU213" s="81">
        <v>0</v>
      </c>
      <c r="AV213" s="81">
        <v>1</v>
      </c>
      <c r="AW213" s="81" t="s">
        <v>564</v>
      </c>
      <c r="AX213" s="82"/>
      <c r="AY213" s="81">
        <v>13070.5</v>
      </c>
      <c r="AZ213" s="81">
        <v>34509.599999999999</v>
      </c>
      <c r="BA213" s="81">
        <v>0</v>
      </c>
      <c r="BB213" s="81">
        <v>26</v>
      </c>
      <c r="BC213" s="81">
        <v>0</v>
      </c>
      <c r="BD213" s="81">
        <v>25</v>
      </c>
      <c r="BE213" s="81" t="s">
        <v>564</v>
      </c>
      <c r="BF213" s="82"/>
      <c r="BG213" s="81">
        <v>0</v>
      </c>
      <c r="BH213" s="81">
        <v>0</v>
      </c>
      <c r="BI213" s="81">
        <v>532.94100000000003</v>
      </c>
      <c r="BJ213" s="81">
        <v>0</v>
      </c>
      <c r="BK213" s="81">
        <v>13.248000000000001</v>
      </c>
      <c r="BL213" s="81">
        <v>0</v>
      </c>
      <c r="BM213" s="82"/>
      <c r="BN213" s="81">
        <v>0</v>
      </c>
      <c r="BO213" s="81">
        <v>0</v>
      </c>
      <c r="BP213" s="81">
        <v>13</v>
      </c>
      <c r="BQ213" s="81">
        <v>0</v>
      </c>
      <c r="BR213" s="81">
        <v>3</v>
      </c>
      <c r="BS213" s="81">
        <v>0</v>
      </c>
      <c r="BT213"/>
      <c r="BU213" s="80">
        <v>546.18899999999996</v>
      </c>
      <c r="BV213" s="80">
        <v>0</v>
      </c>
      <c r="BW213" s="80">
        <v>0</v>
      </c>
      <c r="BX213" s="80">
        <v>0</v>
      </c>
      <c r="BY213" s="80">
        <v>0</v>
      </c>
      <c r="BZ213" s="80">
        <v>0</v>
      </c>
      <c r="CA213" s="80">
        <v>0</v>
      </c>
      <c r="CB213" s="80">
        <v>0</v>
      </c>
      <c r="CC213" s="80">
        <v>0</v>
      </c>
    </row>
    <row r="214" spans="1:81">
      <c r="A214" s="80" t="s">
        <v>1889</v>
      </c>
      <c r="B214" s="80">
        <v>118</v>
      </c>
      <c r="C214" s="80">
        <v>16</v>
      </c>
      <c r="D214" s="80">
        <v>7</v>
      </c>
      <c r="E214" s="80">
        <v>2019</v>
      </c>
      <c r="F214" s="80" t="s">
        <v>73</v>
      </c>
      <c r="G214" s="80" t="s">
        <v>1873</v>
      </c>
      <c r="H214" s="80" t="s">
        <v>1874</v>
      </c>
      <c r="I214" s="177"/>
      <c r="J214" s="81">
        <v>232.60883348171487</v>
      </c>
      <c r="K214" s="81">
        <v>5.9202293129596137</v>
      </c>
      <c r="L214" s="81">
        <v>20.421977060171589</v>
      </c>
      <c r="M214" s="81">
        <v>122.64596958601925</v>
      </c>
      <c r="N214" s="81">
        <v>112.68379678446817</v>
      </c>
      <c r="O214" s="81">
        <v>123.92413490230012</v>
      </c>
      <c r="P214" s="81">
        <v>103.49914617222643</v>
      </c>
      <c r="Q214" s="81">
        <v>7.2749726613419687</v>
      </c>
      <c r="R214" s="81">
        <v>3.7010793139818015</v>
      </c>
      <c r="S214" s="81">
        <v>19.46972253246787</v>
      </c>
      <c r="T214" s="82"/>
      <c r="U214" s="81">
        <v>58661176</v>
      </c>
      <c r="V214" s="81">
        <v>3257</v>
      </c>
      <c r="W214" s="81">
        <v>615</v>
      </c>
      <c r="X214" s="81">
        <v>39236</v>
      </c>
      <c r="Y214" s="81">
        <v>46308</v>
      </c>
      <c r="Z214" s="81">
        <v>77585</v>
      </c>
      <c r="AA214" s="81">
        <v>21491</v>
      </c>
      <c r="AB214" s="81">
        <v>117892</v>
      </c>
      <c r="AC214" s="81">
        <v>652641</v>
      </c>
      <c r="AD214" s="81">
        <v>19.46972253246787</v>
      </c>
      <c r="AE214" s="82"/>
      <c r="AF214" s="81">
        <v>372849579.91123033</v>
      </c>
      <c r="AG214" s="81">
        <v>5000800.8224791121</v>
      </c>
      <c r="AH214" s="81">
        <v>5712225.2468966739</v>
      </c>
      <c r="AI214" s="81">
        <v>254652700.19405511</v>
      </c>
      <c r="AJ214" s="81">
        <v>214790590.73976073</v>
      </c>
      <c r="AK214" s="81">
        <v>0</v>
      </c>
      <c r="AL214" s="81">
        <v>0</v>
      </c>
      <c r="AM214" s="81">
        <v>16056002.909499159</v>
      </c>
      <c r="AN214" s="81">
        <v>0</v>
      </c>
      <c r="AO214" s="81">
        <v>0</v>
      </c>
      <c r="AP214" s="82"/>
      <c r="AQ214" s="81">
        <v>3037</v>
      </c>
      <c r="AR214" s="81">
        <v>784</v>
      </c>
      <c r="AS214" s="81">
        <v>0</v>
      </c>
      <c r="AT214" s="81">
        <v>1</v>
      </c>
      <c r="AU214" s="81">
        <v>0</v>
      </c>
      <c r="AV214" s="81">
        <v>1</v>
      </c>
      <c r="AW214" s="81" t="s">
        <v>564</v>
      </c>
      <c r="AX214" s="82"/>
      <c r="AY214" s="81">
        <v>14104.699999999981</v>
      </c>
      <c r="AZ214" s="81">
        <v>36017.699999999983</v>
      </c>
      <c r="BA214" s="81">
        <v>0</v>
      </c>
      <c r="BB214" s="81">
        <v>26</v>
      </c>
      <c r="BC214" s="81">
        <v>0</v>
      </c>
      <c r="BD214" s="81">
        <v>25</v>
      </c>
      <c r="BE214" s="81" t="s">
        <v>564</v>
      </c>
      <c r="BF214" s="82"/>
      <c r="BG214" s="81">
        <v>0</v>
      </c>
      <c r="BH214" s="81">
        <v>0</v>
      </c>
      <c r="BI214" s="81">
        <v>424.654</v>
      </c>
      <c r="BJ214" s="81">
        <v>0</v>
      </c>
      <c r="BK214" s="81">
        <v>11.352</v>
      </c>
      <c r="BL214" s="81">
        <v>0</v>
      </c>
      <c r="BM214" s="82"/>
      <c r="BN214" s="81">
        <v>0</v>
      </c>
      <c r="BO214" s="81">
        <v>0</v>
      </c>
      <c r="BP214" s="81">
        <v>14</v>
      </c>
      <c r="BQ214" s="81">
        <v>0</v>
      </c>
      <c r="BR214" s="81">
        <v>3</v>
      </c>
      <c r="BS214" s="81">
        <v>0</v>
      </c>
      <c r="BT214"/>
      <c r="BU214" s="80">
        <v>436.00599999999997</v>
      </c>
      <c r="BV214" s="80">
        <v>0</v>
      </c>
      <c r="BW214" s="80">
        <v>0</v>
      </c>
      <c r="BX214" s="80">
        <v>0</v>
      </c>
      <c r="BY214" s="80">
        <v>0</v>
      </c>
      <c r="BZ214" s="80">
        <v>0</v>
      </c>
      <c r="CA214" s="80">
        <v>0</v>
      </c>
      <c r="CB214" s="80">
        <v>0</v>
      </c>
      <c r="CC214" s="80">
        <v>0</v>
      </c>
    </row>
    <row r="215" spans="1:81">
      <c r="A215" s="80" t="s">
        <v>1890</v>
      </c>
      <c r="B215" s="80">
        <v>119</v>
      </c>
      <c r="C215" s="80">
        <v>17</v>
      </c>
      <c r="D215" s="80">
        <v>7</v>
      </c>
      <c r="E215" s="80">
        <v>2020</v>
      </c>
      <c r="F215" s="80" t="s">
        <v>218</v>
      </c>
      <c r="G215" s="80" t="s">
        <v>1873</v>
      </c>
      <c r="H215" s="80" t="s">
        <v>1874</v>
      </c>
      <c r="I215" s="177"/>
      <c r="J215" s="81">
        <v>217.16126510948251</v>
      </c>
      <c r="K215" s="81">
        <v>6.5267680473434302</v>
      </c>
      <c r="L215" s="81">
        <v>13.005495350943951</v>
      </c>
      <c r="M215" s="81">
        <v>127.80549835597957</v>
      </c>
      <c r="N215" s="81">
        <v>107.55190806630586</v>
      </c>
      <c r="O215" s="81">
        <v>108.43933254085616</v>
      </c>
      <c r="P215" s="81">
        <v>98.226106364027629</v>
      </c>
      <c r="Q215" s="81">
        <v>6.8892569057388195</v>
      </c>
      <c r="R215" s="81">
        <v>2.7680448922623055</v>
      </c>
      <c r="S215" s="81">
        <v>22.137150555242989</v>
      </c>
      <c r="T215" s="82"/>
      <c r="U215" s="81">
        <v>49063242</v>
      </c>
      <c r="V215" s="81">
        <v>3079</v>
      </c>
      <c r="W215" s="81">
        <v>597</v>
      </c>
      <c r="X215" s="81">
        <v>38230</v>
      </c>
      <c r="Y215" s="81">
        <v>46466</v>
      </c>
      <c r="Z215" s="81">
        <v>77488</v>
      </c>
      <c r="AA215" s="81">
        <v>22160</v>
      </c>
      <c r="AB215" s="81">
        <v>116840</v>
      </c>
      <c r="AC215" s="81">
        <v>490657.99999999994</v>
      </c>
      <c r="AD215" s="81">
        <v>22.137150555242989</v>
      </c>
      <c r="AE215" s="82"/>
      <c r="AF215" s="81">
        <v>340329246.79737818</v>
      </c>
      <c r="AG215" s="81">
        <v>5241013.1158724232</v>
      </c>
      <c r="AH215" s="81">
        <v>3880564.4041182501</v>
      </c>
      <c r="AI215" s="81">
        <v>252333690.84008774</v>
      </c>
      <c r="AJ215" s="81">
        <v>205397241.07581741</v>
      </c>
      <c r="AK215" s="81"/>
      <c r="AL215" s="81"/>
      <c r="AM215" s="81">
        <v>15248918.119474938</v>
      </c>
      <c r="AN215" s="81"/>
      <c r="AO215" s="81"/>
      <c r="AP215" s="82"/>
      <c r="AQ215" s="81">
        <v>3183</v>
      </c>
      <c r="AR215" s="81">
        <v>817</v>
      </c>
      <c r="AS215" s="81">
        <v>0</v>
      </c>
      <c r="AT215" s="81">
        <v>2</v>
      </c>
      <c r="AU215" s="81">
        <v>0</v>
      </c>
      <c r="AV215" s="81">
        <v>1</v>
      </c>
      <c r="AW215" s="81">
        <v>0</v>
      </c>
      <c r="AX215" s="82"/>
      <c r="AY215" s="81">
        <v>14991.699999999961</v>
      </c>
      <c r="AZ215" s="81">
        <v>38231.300000000032</v>
      </c>
      <c r="BA215" s="81">
        <v>0</v>
      </c>
      <c r="BB215" s="81">
        <v>36</v>
      </c>
      <c r="BC215" s="81">
        <v>0</v>
      </c>
      <c r="BD215" s="81">
        <v>25</v>
      </c>
      <c r="BE215" s="81">
        <v>0</v>
      </c>
      <c r="BF215" s="82"/>
      <c r="BG215" s="81">
        <v>0</v>
      </c>
      <c r="BH215" s="81">
        <v>0</v>
      </c>
      <c r="BI215" s="81">
        <v>321.82600000000002</v>
      </c>
      <c r="BJ215" s="81">
        <v>0</v>
      </c>
      <c r="BK215" s="81">
        <v>10.491000000000001</v>
      </c>
      <c r="BL215" s="81">
        <v>0</v>
      </c>
      <c r="BM215" s="82"/>
      <c r="BN215" s="81">
        <v>0</v>
      </c>
      <c r="BO215" s="81">
        <v>0</v>
      </c>
      <c r="BP215" s="81">
        <v>14</v>
      </c>
      <c r="BQ215" s="81">
        <v>0</v>
      </c>
      <c r="BR215" s="81">
        <v>3</v>
      </c>
      <c r="BS215" s="81">
        <v>0</v>
      </c>
      <c r="BT215"/>
      <c r="BU215" s="80">
        <v>332.31700000000001</v>
      </c>
      <c r="BV215" s="80">
        <v>0</v>
      </c>
      <c r="BW215" s="80">
        <v>0</v>
      </c>
      <c r="BX215" s="80">
        <v>0</v>
      </c>
      <c r="BY215" s="80">
        <v>0</v>
      </c>
      <c r="BZ215" s="80">
        <v>0</v>
      </c>
      <c r="CA215" s="80">
        <v>0</v>
      </c>
      <c r="CB215" s="80">
        <v>0</v>
      </c>
      <c r="CC215" s="80">
        <v>0</v>
      </c>
    </row>
    <row r="216" spans="1:81">
      <c r="A216" s="80" t="s">
        <v>1891</v>
      </c>
      <c r="B216" s="80">
        <v>119</v>
      </c>
      <c r="C216" s="80">
        <v>18</v>
      </c>
      <c r="D216" s="80">
        <v>7</v>
      </c>
      <c r="E216" s="80">
        <v>2021</v>
      </c>
      <c r="F216" s="80" t="s">
        <v>75</v>
      </c>
      <c r="G216" s="174" t="s">
        <v>1873</v>
      </c>
      <c r="H216" s="80" t="s">
        <v>1874</v>
      </c>
      <c r="I216" s="177"/>
      <c r="J216" s="81">
        <v>196.33772043048202</v>
      </c>
      <c r="K216" s="81">
        <v>6.6662404398904558</v>
      </c>
      <c r="L216" s="81">
        <v>11.623115391065923</v>
      </c>
      <c r="M216" s="81">
        <v>115.45848638552924</v>
      </c>
      <c r="N216" s="81">
        <v>104.84551461117734</v>
      </c>
      <c r="O216" s="81">
        <v>105.24784614189552</v>
      </c>
      <c r="P216" s="81">
        <v>100.79639343564692</v>
      </c>
      <c r="Q216" s="81">
        <v>6.912859505941654</v>
      </c>
      <c r="R216" s="81">
        <v>2.585761676246686</v>
      </c>
      <c r="S216" s="81">
        <v>17.72294935260652</v>
      </c>
      <c r="T216" s="82"/>
      <c r="U216" s="81">
        <v>56487840</v>
      </c>
      <c r="V216" s="81">
        <v>3079</v>
      </c>
      <c r="W216" s="81">
        <v>597</v>
      </c>
      <c r="X216" s="81">
        <v>38230</v>
      </c>
      <c r="Y216" s="81">
        <v>46800</v>
      </c>
      <c r="Z216" s="81">
        <v>77440</v>
      </c>
      <c r="AA216" s="81">
        <v>22176</v>
      </c>
      <c r="AB216" s="81">
        <v>115850</v>
      </c>
      <c r="AC216" s="81">
        <v>444258.99999999988</v>
      </c>
      <c r="AD216" s="81">
        <v>17.72294935260652</v>
      </c>
      <c r="AE216" s="82"/>
      <c r="AF216" s="81">
        <v>344719820.10980141</v>
      </c>
      <c r="AG216" s="81">
        <v>5541926.7837235602</v>
      </c>
      <c r="AH216" s="81">
        <v>3255332.8685094393</v>
      </c>
      <c r="AI216" s="81">
        <v>261223162.7234014</v>
      </c>
      <c r="AJ216" s="81">
        <v>228890730.36978909</v>
      </c>
      <c r="AK216" s="81">
        <v>0</v>
      </c>
      <c r="AL216" s="81">
        <v>0</v>
      </c>
      <c r="AM216" s="81">
        <v>15206921.402533969</v>
      </c>
      <c r="AN216" s="81">
        <v>0</v>
      </c>
      <c r="AO216" s="81">
        <v>0</v>
      </c>
      <c r="AP216" s="82"/>
      <c r="AQ216" s="81">
        <v>3350</v>
      </c>
      <c r="AR216" s="81">
        <v>850</v>
      </c>
      <c r="AS216" s="81">
        <v>0</v>
      </c>
      <c r="AT216" s="81">
        <v>2</v>
      </c>
      <c r="AU216" s="81">
        <v>0</v>
      </c>
      <c r="AV216" s="81">
        <v>1</v>
      </c>
      <c r="AW216" s="81"/>
      <c r="AX216" s="82"/>
      <c r="AY216" s="81">
        <v>16039.99999999994</v>
      </c>
      <c r="AZ216" s="81">
        <v>39667.100000000028</v>
      </c>
      <c r="BA216" s="81">
        <v>0</v>
      </c>
      <c r="BB216" s="81">
        <v>36</v>
      </c>
      <c r="BC216" s="81">
        <v>0</v>
      </c>
      <c r="BD216" s="81">
        <v>25</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1892</v>
      </c>
      <c r="B217" s="80">
        <v>119</v>
      </c>
      <c r="C217" s="80">
        <v>19</v>
      </c>
      <c r="D217" s="80">
        <v>7</v>
      </c>
      <c r="E217" s="80">
        <v>2022</v>
      </c>
      <c r="F217" s="80" t="s">
        <v>568</v>
      </c>
      <c r="G217" s="174" t="s">
        <v>1873</v>
      </c>
      <c r="H217" s="80" t="s">
        <v>1874</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3578</v>
      </c>
      <c r="AR217" s="81">
        <v>858</v>
      </c>
      <c r="AS217" s="81">
        <v>0</v>
      </c>
      <c r="AT217" s="81">
        <v>2</v>
      </c>
      <c r="AU217" s="81">
        <v>0</v>
      </c>
      <c r="AV217" s="81">
        <v>1</v>
      </c>
      <c r="AW217" s="81"/>
      <c r="AX217" s="82"/>
      <c r="AY217" s="81">
        <v>17290.999999999931</v>
      </c>
      <c r="AZ217" s="81">
        <v>40974.200000000033</v>
      </c>
      <c r="BA217" s="81">
        <v>0</v>
      </c>
      <c r="BB217" s="81">
        <v>36</v>
      </c>
      <c r="BC217" s="81">
        <v>0</v>
      </c>
      <c r="BD217" s="81">
        <v>25</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1893</v>
      </c>
      <c r="B218" s="80">
        <v>426</v>
      </c>
      <c r="C218" s="80">
        <v>1</v>
      </c>
      <c r="D218" s="80">
        <v>26</v>
      </c>
      <c r="E218" s="80">
        <v>1990</v>
      </c>
      <c r="F218" s="80" t="s">
        <v>562</v>
      </c>
      <c r="G218" s="80" t="s">
        <v>1894</v>
      </c>
      <c r="H218" s="80" t="s">
        <v>1895</v>
      </c>
      <c r="I218" s="177"/>
      <c r="J218" s="81">
        <v>146.60249747377313</v>
      </c>
      <c r="K218" s="81">
        <v>7.8551333691752108</v>
      </c>
      <c r="L218" s="81">
        <v>0.21894520628559921</v>
      </c>
      <c r="M218" s="81">
        <v>61.608443776579293</v>
      </c>
      <c r="N218" s="81">
        <v>86.190951736134252</v>
      </c>
      <c r="O218" s="81">
        <v>80.376999980805692</v>
      </c>
      <c r="P218" s="81">
        <v>55.788225362465113</v>
      </c>
      <c r="Q218" s="81">
        <v>6.4897810648233545</v>
      </c>
      <c r="R218" s="81">
        <v>0</v>
      </c>
      <c r="S218" s="81">
        <v>8.1612122792279038</v>
      </c>
      <c r="T218" s="82"/>
      <c r="U218" s="81">
        <v>36569352</v>
      </c>
      <c r="V218" s="81">
        <v>3016</v>
      </c>
      <c r="W218" s="81">
        <v>2</v>
      </c>
      <c r="X218" s="81">
        <v>25698</v>
      </c>
      <c r="Y218" s="81">
        <v>37731</v>
      </c>
      <c r="Z218" s="81">
        <v>33060</v>
      </c>
      <c r="AA218" s="81">
        <v>13546</v>
      </c>
      <c r="AB218" s="81">
        <v>105372</v>
      </c>
      <c r="AC218" s="81">
        <v>0</v>
      </c>
      <c r="AD218" s="81">
        <v>8.1612122792279038</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1896</v>
      </c>
      <c r="B219" s="80">
        <v>427</v>
      </c>
      <c r="C219" s="80">
        <v>2</v>
      </c>
      <c r="D219" s="80">
        <v>26</v>
      </c>
      <c r="E219" s="80">
        <v>2005</v>
      </c>
      <c r="F219" s="80" t="s">
        <v>565</v>
      </c>
      <c r="G219" s="80" t="s">
        <v>1894</v>
      </c>
      <c r="H219" s="80" t="s">
        <v>1895</v>
      </c>
      <c r="I219" s="177"/>
      <c r="J219" s="81">
        <v>274.37386905898705</v>
      </c>
      <c r="K219" s="81">
        <v>5.227961251598793</v>
      </c>
      <c r="L219" s="81">
        <v>0.41626236505967212</v>
      </c>
      <c r="M219" s="81">
        <v>115.86415531660175</v>
      </c>
      <c r="N219" s="81">
        <v>125.48839516690255</v>
      </c>
      <c r="O219" s="81">
        <v>86.130091859882455</v>
      </c>
      <c r="P219" s="81">
        <v>46.007242435005089</v>
      </c>
      <c r="Q219" s="81">
        <v>6.4734996271420817</v>
      </c>
      <c r="R219" s="81">
        <v>0</v>
      </c>
      <c r="S219" s="81">
        <v>13.579990120000001</v>
      </c>
      <c r="T219" s="82"/>
      <c r="U219" s="81">
        <v>34866471</v>
      </c>
      <c r="V219" s="81">
        <v>2450</v>
      </c>
      <c r="W219" s="81">
        <v>5</v>
      </c>
      <c r="X219" s="81">
        <v>27593</v>
      </c>
      <c r="Y219" s="81">
        <v>47412</v>
      </c>
      <c r="Z219" s="81">
        <v>40995</v>
      </c>
      <c r="AA219" s="81">
        <v>9149</v>
      </c>
      <c r="AB219" s="81">
        <v>109879</v>
      </c>
      <c r="AC219" s="81">
        <v>0</v>
      </c>
      <c r="AD219" s="81">
        <v>13.579990120000001</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1897</v>
      </c>
      <c r="B220" s="80">
        <v>428</v>
      </c>
      <c r="C220" s="80">
        <v>3</v>
      </c>
      <c r="D220" s="80">
        <v>26</v>
      </c>
      <c r="E220" s="80">
        <v>2006</v>
      </c>
      <c r="F220" s="80" t="s">
        <v>566</v>
      </c>
      <c r="G220" s="80" t="s">
        <v>1894</v>
      </c>
      <c r="H220" s="80" t="s">
        <v>1895</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1898</v>
      </c>
      <c r="B221" s="80">
        <v>429</v>
      </c>
      <c r="C221" s="80">
        <v>4</v>
      </c>
      <c r="D221" s="80">
        <v>26</v>
      </c>
      <c r="E221" s="80">
        <v>2007</v>
      </c>
      <c r="F221" s="80" t="s">
        <v>567</v>
      </c>
      <c r="G221" s="80" t="s">
        <v>1894</v>
      </c>
      <c r="H221" s="80" t="s">
        <v>1895</v>
      </c>
      <c r="I221" s="177"/>
      <c r="J221" s="81">
        <v>338.01973783244586</v>
      </c>
      <c r="K221" s="81">
        <v>5.6599770764052328</v>
      </c>
      <c r="L221" s="81">
        <v>0.78133187316149344</v>
      </c>
      <c r="M221" s="81">
        <v>137.66009382791518</v>
      </c>
      <c r="N221" s="81">
        <v>135.46241822617105</v>
      </c>
      <c r="O221" s="81">
        <v>82.865243717068125</v>
      </c>
      <c r="P221" s="81">
        <v>45.156791972059175</v>
      </c>
      <c r="Q221" s="81">
        <v>6.8859144769445226</v>
      </c>
      <c r="R221" s="81">
        <v>0</v>
      </c>
      <c r="S221" s="81">
        <v>13.831833874089</v>
      </c>
      <c r="T221" s="82"/>
      <c r="U221" s="81">
        <v>37178154</v>
      </c>
      <c r="V221" s="81">
        <v>2388</v>
      </c>
      <c r="W221" s="81">
        <v>7</v>
      </c>
      <c r="X221" s="81">
        <v>35116</v>
      </c>
      <c r="Y221" s="81">
        <v>48762</v>
      </c>
      <c r="Z221" s="81">
        <v>41001</v>
      </c>
      <c r="AA221" s="81">
        <v>8843</v>
      </c>
      <c r="AB221" s="81">
        <v>110698</v>
      </c>
      <c r="AC221" s="81">
        <v>0</v>
      </c>
      <c r="AD221" s="81">
        <v>13.831833874089</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1899</v>
      </c>
      <c r="B222" s="80">
        <v>430</v>
      </c>
      <c r="C222" s="80">
        <v>5</v>
      </c>
      <c r="D222" s="80">
        <v>26</v>
      </c>
      <c r="E222" s="80">
        <v>2008</v>
      </c>
      <c r="F222" s="80" t="s">
        <v>84</v>
      </c>
      <c r="G222" s="80" t="s">
        <v>1894</v>
      </c>
      <c r="H222" s="80" t="s">
        <v>1895</v>
      </c>
      <c r="I222" s="177"/>
      <c r="J222" s="81">
        <v>264.83462574822761</v>
      </c>
      <c r="K222" s="81">
        <v>4.4898358651988621</v>
      </c>
      <c r="L222" s="81">
        <v>0.69919335644521241</v>
      </c>
      <c r="M222" s="81">
        <v>137.37063221522718</v>
      </c>
      <c r="N222" s="81">
        <v>133.93279808073396</v>
      </c>
      <c r="O222" s="81">
        <v>79.770369624574627</v>
      </c>
      <c r="P222" s="81">
        <v>43.381298676354369</v>
      </c>
      <c r="Q222" s="81">
        <v>6.7669433846548275</v>
      </c>
      <c r="R222" s="81">
        <v>0</v>
      </c>
      <c r="S222" s="81">
        <v>14.528235556299999</v>
      </c>
      <c r="T222" s="82"/>
      <c r="U222" s="81">
        <v>37146729</v>
      </c>
      <c r="V222" s="81">
        <v>2388</v>
      </c>
      <c r="W222" s="81">
        <v>7</v>
      </c>
      <c r="X222" s="81">
        <v>35116</v>
      </c>
      <c r="Y222" s="81">
        <v>49039</v>
      </c>
      <c r="Z222" s="81">
        <v>40855</v>
      </c>
      <c r="AA222" s="81">
        <v>8505</v>
      </c>
      <c r="AB222" s="81">
        <v>110573</v>
      </c>
      <c r="AC222" s="81">
        <v>0</v>
      </c>
      <c r="AD222" s="81">
        <v>14.528235556299999</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1900</v>
      </c>
      <c r="B223" s="80">
        <v>431</v>
      </c>
      <c r="C223" s="80">
        <v>6</v>
      </c>
      <c r="D223" s="80">
        <v>26</v>
      </c>
      <c r="E223" s="80">
        <v>2009</v>
      </c>
      <c r="F223" s="80" t="s">
        <v>85</v>
      </c>
      <c r="G223" s="80" t="s">
        <v>1894</v>
      </c>
      <c r="H223" s="80" t="s">
        <v>1895</v>
      </c>
      <c r="I223" s="177"/>
      <c r="J223" s="81">
        <v>240.98026543374871</v>
      </c>
      <c r="K223" s="81">
        <v>4.1682324374016053</v>
      </c>
      <c r="L223" s="81">
        <v>6.3246221588944849</v>
      </c>
      <c r="M223" s="81">
        <v>126.08190661367246</v>
      </c>
      <c r="N223" s="81">
        <v>123.82146982241204</v>
      </c>
      <c r="O223" s="81">
        <v>80.561883975198711</v>
      </c>
      <c r="P223" s="81">
        <v>41.198444435518439</v>
      </c>
      <c r="Q223" s="81">
        <v>6.4865511876889217</v>
      </c>
      <c r="R223" s="81">
        <v>0</v>
      </c>
      <c r="S223" s="81">
        <v>10.4721721895</v>
      </c>
      <c r="T223" s="82"/>
      <c r="U223" s="81">
        <v>29769124</v>
      </c>
      <c r="V223" s="81">
        <v>2556</v>
      </c>
      <c r="W223" s="81">
        <v>61</v>
      </c>
      <c r="X223" s="81">
        <v>36828</v>
      </c>
      <c r="Y223" s="81">
        <v>49680</v>
      </c>
      <c r="Z223" s="81">
        <v>40726</v>
      </c>
      <c r="AA223" s="81">
        <v>8292</v>
      </c>
      <c r="AB223" s="81">
        <v>111265</v>
      </c>
      <c r="AC223" s="81">
        <v>0</v>
      </c>
      <c r="AD223" s="81">
        <v>10.4721721895</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65.948999999999998</v>
      </c>
      <c r="BJ223" s="81">
        <v>0</v>
      </c>
      <c r="BK223" s="81">
        <v>91.625000000000014</v>
      </c>
      <c r="BL223" s="81">
        <v>0</v>
      </c>
      <c r="BM223" s="82"/>
      <c r="BN223" s="81">
        <v>0</v>
      </c>
      <c r="BO223" s="81">
        <v>0</v>
      </c>
      <c r="BP223" s="81">
        <v>8</v>
      </c>
      <c r="BQ223" s="81">
        <v>0</v>
      </c>
      <c r="BR223" s="81">
        <v>8</v>
      </c>
      <c r="BS223" s="81">
        <v>0</v>
      </c>
      <c r="BT223"/>
      <c r="BU223" s="80"/>
      <c r="BV223" s="80"/>
      <c r="BW223" s="80"/>
      <c r="BX223" s="80"/>
      <c r="BY223" s="80"/>
      <c r="BZ223" s="80"/>
      <c r="CA223" s="80"/>
      <c r="CB223" s="80"/>
      <c r="CC223" s="80"/>
    </row>
    <row r="224" spans="1:81">
      <c r="A224" s="80" t="s">
        <v>1901</v>
      </c>
      <c r="B224" s="80">
        <v>432</v>
      </c>
      <c r="C224" s="80">
        <v>7</v>
      </c>
      <c r="D224" s="80">
        <v>26</v>
      </c>
      <c r="E224" s="80">
        <v>2010</v>
      </c>
      <c r="F224" s="80" t="s">
        <v>86</v>
      </c>
      <c r="G224" s="80" t="s">
        <v>1894</v>
      </c>
      <c r="H224" s="80" t="s">
        <v>1895</v>
      </c>
      <c r="I224" s="177"/>
      <c r="J224" s="81">
        <v>251.23666508225085</v>
      </c>
      <c r="K224" s="81">
        <v>3.7366572888057981</v>
      </c>
      <c r="L224" s="81">
        <v>5.9075311987639214</v>
      </c>
      <c r="M224" s="81">
        <v>127.54858237879237</v>
      </c>
      <c r="N224" s="81">
        <v>126.53851612353117</v>
      </c>
      <c r="O224" s="81">
        <v>79.949043256005524</v>
      </c>
      <c r="P224" s="81">
        <v>41.224340013668723</v>
      </c>
      <c r="Q224" s="81">
        <v>6.7804557341791547</v>
      </c>
      <c r="R224" s="81">
        <v>0</v>
      </c>
      <c r="S224" s="81">
        <v>9.3676692652200035</v>
      </c>
      <c r="T224" s="82"/>
      <c r="U224" s="81">
        <v>33174850</v>
      </c>
      <c r="V224" s="81">
        <v>2556</v>
      </c>
      <c r="W224" s="81">
        <v>61</v>
      </c>
      <c r="X224" s="81">
        <v>36828</v>
      </c>
      <c r="Y224" s="81">
        <v>50080</v>
      </c>
      <c r="Z224" s="81">
        <v>40604</v>
      </c>
      <c r="AA224" s="81">
        <v>8090</v>
      </c>
      <c r="AB224" s="81">
        <v>111445</v>
      </c>
      <c r="AC224" s="81">
        <v>0</v>
      </c>
      <c r="AD224" s="81">
        <v>9.3676692652200035</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86.945999999999998</v>
      </c>
      <c r="BJ224" s="81">
        <v>0</v>
      </c>
      <c r="BK224" s="81">
        <v>58.155000000000001</v>
      </c>
      <c r="BL224" s="81">
        <v>0</v>
      </c>
      <c r="BM224" s="82"/>
      <c r="BN224" s="81">
        <v>0</v>
      </c>
      <c r="BO224" s="81">
        <v>0</v>
      </c>
      <c r="BP224" s="81">
        <v>9</v>
      </c>
      <c r="BQ224" s="81">
        <v>0</v>
      </c>
      <c r="BR224" s="81">
        <v>7</v>
      </c>
      <c r="BS224" s="81">
        <v>0</v>
      </c>
      <c r="BT224"/>
      <c r="BU224" s="80">
        <v>138.114</v>
      </c>
      <c r="BV224" s="80">
        <v>0</v>
      </c>
      <c r="BW224" s="80">
        <v>0</v>
      </c>
      <c r="BX224" s="80">
        <v>0</v>
      </c>
      <c r="BY224" s="80">
        <v>6.9870000000000001</v>
      </c>
      <c r="BZ224" s="80">
        <v>0</v>
      </c>
      <c r="CA224" s="80">
        <v>0</v>
      </c>
      <c r="CB224" s="80">
        <v>0</v>
      </c>
      <c r="CC224" s="80">
        <v>0</v>
      </c>
    </row>
    <row r="225" spans="1:81">
      <c r="A225" s="80" t="s">
        <v>1902</v>
      </c>
      <c r="B225" s="80">
        <v>433</v>
      </c>
      <c r="C225" s="80">
        <v>8</v>
      </c>
      <c r="D225" s="80">
        <v>26</v>
      </c>
      <c r="E225" s="80">
        <v>2011</v>
      </c>
      <c r="F225" s="80" t="s">
        <v>87</v>
      </c>
      <c r="G225" s="80" t="s">
        <v>1894</v>
      </c>
      <c r="H225" s="80" t="s">
        <v>1895</v>
      </c>
      <c r="I225" s="177"/>
      <c r="J225" s="81">
        <v>545.98190070276962</v>
      </c>
      <c r="K225" s="81">
        <v>5.6410495228702571</v>
      </c>
      <c r="L225" s="81">
        <v>2.6047986981445512</v>
      </c>
      <c r="M225" s="81">
        <v>162.19346140031521</v>
      </c>
      <c r="N225" s="81">
        <v>146.98397002048625</v>
      </c>
      <c r="O225" s="81">
        <v>78.025534875649967</v>
      </c>
      <c r="P225" s="81">
        <v>39.4738453456958</v>
      </c>
      <c r="Q225" s="81">
        <v>7.8183556251101578</v>
      </c>
      <c r="R225" s="81">
        <v>0</v>
      </c>
      <c r="S225" s="81">
        <v>9.0680388109499983</v>
      </c>
      <c r="T225" s="82"/>
      <c r="U225" s="81">
        <v>67737656</v>
      </c>
      <c r="V225" s="81">
        <v>2556</v>
      </c>
      <c r="W225" s="81">
        <v>61</v>
      </c>
      <c r="X225" s="81">
        <v>36828</v>
      </c>
      <c r="Y225" s="81">
        <v>50361</v>
      </c>
      <c r="Z225" s="81">
        <v>40488</v>
      </c>
      <c r="AA225" s="81">
        <v>7977</v>
      </c>
      <c r="AB225" s="81">
        <v>111407</v>
      </c>
      <c r="AC225" s="81">
        <v>0</v>
      </c>
      <c r="AD225" s="81">
        <v>9.0680388109499983</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83.02</v>
      </c>
      <c r="BJ225" s="81">
        <v>0</v>
      </c>
      <c r="BK225" s="81">
        <v>45.691000000000003</v>
      </c>
      <c r="BL225" s="81">
        <v>0</v>
      </c>
      <c r="BM225" s="82"/>
      <c r="BN225" s="81">
        <v>0</v>
      </c>
      <c r="BO225" s="81">
        <v>0</v>
      </c>
      <c r="BP225" s="81">
        <v>9</v>
      </c>
      <c r="BQ225" s="81">
        <v>0</v>
      </c>
      <c r="BR225" s="81">
        <v>7</v>
      </c>
      <c r="BS225" s="81">
        <v>0</v>
      </c>
      <c r="BT225"/>
      <c r="BU225" s="80">
        <v>128.71100000000001</v>
      </c>
      <c r="BV225" s="80">
        <v>0</v>
      </c>
      <c r="BW225" s="80">
        <v>0</v>
      </c>
      <c r="BX225" s="80">
        <v>0</v>
      </c>
      <c r="BY225" s="80">
        <v>0</v>
      </c>
      <c r="BZ225" s="80">
        <v>0</v>
      </c>
      <c r="CA225" s="80">
        <v>0</v>
      </c>
      <c r="CB225" s="80">
        <v>0</v>
      </c>
      <c r="CC225" s="80">
        <v>0</v>
      </c>
    </row>
    <row r="226" spans="1:81">
      <c r="A226" s="80" t="s">
        <v>1903</v>
      </c>
      <c r="B226" s="80">
        <v>434</v>
      </c>
      <c r="C226" s="80">
        <v>9</v>
      </c>
      <c r="D226" s="80">
        <v>26</v>
      </c>
      <c r="E226" s="80">
        <v>2012</v>
      </c>
      <c r="F226" s="80" t="s">
        <v>88</v>
      </c>
      <c r="G226" s="80" t="s">
        <v>1894</v>
      </c>
      <c r="H226" s="80" t="s">
        <v>1895</v>
      </c>
      <c r="I226" s="177"/>
      <c r="J226" s="81">
        <v>320.22140967532624</v>
      </c>
      <c r="K226" s="81">
        <v>5.5644973308658505</v>
      </c>
      <c r="L226" s="81">
        <v>2.5788878091638296</v>
      </c>
      <c r="M226" s="81">
        <v>170.77575695836768</v>
      </c>
      <c r="N226" s="81">
        <v>159.82937162801849</v>
      </c>
      <c r="O226" s="81">
        <v>77.543462362676948</v>
      </c>
      <c r="P226" s="81">
        <v>39.230635155751358</v>
      </c>
      <c r="Q226" s="81">
        <v>8.6107332837090418</v>
      </c>
      <c r="R226" s="81">
        <v>0</v>
      </c>
      <c r="S226" s="81">
        <v>9.1883025672400009</v>
      </c>
      <c r="T226" s="82"/>
      <c r="U226" s="81">
        <v>42839591</v>
      </c>
      <c r="V226" s="81">
        <v>2556</v>
      </c>
      <c r="W226" s="81">
        <v>61</v>
      </c>
      <c r="X226" s="81">
        <v>36828</v>
      </c>
      <c r="Y226" s="81">
        <v>51869</v>
      </c>
      <c r="Z226" s="81">
        <v>40557</v>
      </c>
      <c r="AA226" s="81">
        <v>7883</v>
      </c>
      <c r="AB226" s="81">
        <v>112932</v>
      </c>
      <c r="AC226" s="81">
        <v>0</v>
      </c>
      <c r="AD226" s="81">
        <v>9.1883025672400009</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88.179000000000002</v>
      </c>
      <c r="BJ226" s="81">
        <v>0</v>
      </c>
      <c r="BK226" s="81">
        <v>59.836999999999996</v>
      </c>
      <c r="BL226" s="81">
        <v>0</v>
      </c>
      <c r="BM226" s="82"/>
      <c r="BN226" s="81">
        <v>0</v>
      </c>
      <c r="BO226" s="81">
        <v>0</v>
      </c>
      <c r="BP226" s="81">
        <v>9</v>
      </c>
      <c r="BQ226" s="81">
        <v>0</v>
      </c>
      <c r="BR226" s="81">
        <v>7</v>
      </c>
      <c r="BS226" s="81">
        <v>0</v>
      </c>
      <c r="BT226"/>
      <c r="BU226" s="80">
        <v>142.779</v>
      </c>
      <c r="BV226" s="80">
        <v>0</v>
      </c>
      <c r="BW226" s="80">
        <v>0</v>
      </c>
      <c r="BX226" s="80">
        <v>0</v>
      </c>
      <c r="BY226" s="80">
        <v>5.2370000000000001</v>
      </c>
      <c r="BZ226" s="80">
        <v>0</v>
      </c>
      <c r="CA226" s="80">
        <v>0</v>
      </c>
      <c r="CB226" s="80">
        <v>0</v>
      </c>
      <c r="CC226" s="80">
        <v>0</v>
      </c>
    </row>
    <row r="227" spans="1:81">
      <c r="A227" s="80" t="s">
        <v>1904</v>
      </c>
      <c r="B227" s="80">
        <v>435</v>
      </c>
      <c r="C227" s="80">
        <v>10</v>
      </c>
      <c r="D227" s="80">
        <v>26</v>
      </c>
      <c r="E227" s="80">
        <v>2013</v>
      </c>
      <c r="F227" s="80" t="s">
        <v>89</v>
      </c>
      <c r="G227" s="80" t="s">
        <v>1894</v>
      </c>
      <c r="H227" s="80" t="s">
        <v>1895</v>
      </c>
      <c r="I227" s="177"/>
      <c r="J227" s="81">
        <v>357.83537566497438</v>
      </c>
      <c r="K227" s="81">
        <v>4.7984233800857972</v>
      </c>
      <c r="L227" s="81">
        <v>2.3636148876680068</v>
      </c>
      <c r="M227" s="81">
        <v>181.708716741129</v>
      </c>
      <c r="N227" s="81">
        <v>152.57997780515291</v>
      </c>
      <c r="O227" s="81">
        <v>74.437910288067371</v>
      </c>
      <c r="P227" s="81">
        <v>38.803985145105351</v>
      </c>
      <c r="Q227" s="81">
        <v>8.7339035257991036</v>
      </c>
      <c r="R227" s="81">
        <v>0</v>
      </c>
      <c r="S227" s="81">
        <v>8.5631945540000007</v>
      </c>
      <c r="T227" s="82"/>
      <c r="U227" s="81">
        <v>46321436</v>
      </c>
      <c r="V227" s="81">
        <v>2556</v>
      </c>
      <c r="W227" s="81">
        <v>61</v>
      </c>
      <c r="X227" s="81">
        <v>36828</v>
      </c>
      <c r="Y227" s="81">
        <v>51505</v>
      </c>
      <c r="Z227" s="81">
        <v>40671</v>
      </c>
      <c r="AA227" s="81">
        <v>7768</v>
      </c>
      <c r="AB227" s="81">
        <v>112905</v>
      </c>
      <c r="AC227" s="81">
        <v>0</v>
      </c>
      <c r="AD227" s="81">
        <v>8.5631945540000007</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89.426000000000002</v>
      </c>
      <c r="BJ227" s="81">
        <v>0</v>
      </c>
      <c r="BK227" s="81">
        <v>72.844000000000008</v>
      </c>
      <c r="BL227" s="81">
        <v>0</v>
      </c>
      <c r="BM227" s="82"/>
      <c r="BN227" s="81">
        <v>0</v>
      </c>
      <c r="BO227" s="81">
        <v>0</v>
      </c>
      <c r="BP227" s="81">
        <v>9</v>
      </c>
      <c r="BQ227" s="81">
        <v>0</v>
      </c>
      <c r="BR227" s="81">
        <v>8</v>
      </c>
      <c r="BS227" s="81">
        <v>0</v>
      </c>
      <c r="BT227"/>
      <c r="BU227" s="80">
        <v>154.328</v>
      </c>
      <c r="BV227" s="80">
        <v>0</v>
      </c>
      <c r="BW227" s="80">
        <v>0</v>
      </c>
      <c r="BX227" s="80">
        <v>0</v>
      </c>
      <c r="BY227" s="80">
        <v>7.9420000000000002</v>
      </c>
      <c r="BZ227" s="80">
        <v>0</v>
      </c>
      <c r="CA227" s="80">
        <v>0</v>
      </c>
      <c r="CB227" s="80">
        <v>0</v>
      </c>
      <c r="CC227" s="80">
        <v>0</v>
      </c>
    </row>
    <row r="228" spans="1:81">
      <c r="A228" s="80" t="s">
        <v>1905</v>
      </c>
      <c r="B228" s="80">
        <v>436</v>
      </c>
      <c r="C228" s="80">
        <v>11</v>
      </c>
      <c r="D228" s="80">
        <v>26</v>
      </c>
      <c r="E228" s="80">
        <v>2014</v>
      </c>
      <c r="F228" s="80" t="s">
        <v>90</v>
      </c>
      <c r="G228" s="80" t="s">
        <v>1894</v>
      </c>
      <c r="H228" s="80" t="s">
        <v>1895</v>
      </c>
      <c r="I228" s="177"/>
      <c r="J228" s="81">
        <v>345.01405068426192</v>
      </c>
      <c r="K228" s="81">
        <v>3.9425085103849313</v>
      </c>
      <c r="L228" s="81">
        <v>4.5131589519845381</v>
      </c>
      <c r="M228" s="81">
        <v>158.57129606186575</v>
      </c>
      <c r="N228" s="81">
        <v>137.87738797881858</v>
      </c>
      <c r="O228" s="81">
        <v>70.459873707532893</v>
      </c>
      <c r="P228" s="81">
        <v>38.639249780048132</v>
      </c>
      <c r="Q228" s="81">
        <v>8.3665749232337863</v>
      </c>
      <c r="R228" s="81">
        <v>0</v>
      </c>
      <c r="S228" s="81">
        <v>7.5829078272000006</v>
      </c>
      <c r="T228" s="82"/>
      <c r="U228" s="81">
        <v>51228353</v>
      </c>
      <c r="V228" s="81">
        <v>2008</v>
      </c>
      <c r="W228" s="81">
        <v>51</v>
      </c>
      <c r="X228" s="81">
        <v>35492</v>
      </c>
      <c r="Y228" s="81">
        <v>51878</v>
      </c>
      <c r="Z228" s="81">
        <v>40546</v>
      </c>
      <c r="AA228" s="81">
        <v>7695</v>
      </c>
      <c r="AB228" s="81">
        <v>112727</v>
      </c>
      <c r="AC228" s="81">
        <v>0</v>
      </c>
      <c r="AD228" s="81">
        <v>7.5829078272000006</v>
      </c>
      <c r="AE228" s="82"/>
      <c r="AF228" s="81">
        <v>479455543.01221412</v>
      </c>
      <c r="AG228" s="81">
        <v>3714432.9585947492</v>
      </c>
      <c r="AH228" s="81">
        <v>1135916.2544524812</v>
      </c>
      <c r="AI228" s="81">
        <v>217760396.43966702</v>
      </c>
      <c r="AJ228" s="81">
        <v>191597214.71203902</v>
      </c>
      <c r="AK228" s="81">
        <v>0</v>
      </c>
      <c r="AL228" s="81">
        <v>0</v>
      </c>
      <c r="AM228" s="81">
        <v>15475732.596206356</v>
      </c>
      <c r="AN228" s="81">
        <v>0</v>
      </c>
      <c r="AO228" s="81">
        <v>0</v>
      </c>
      <c r="AP228" s="82"/>
      <c r="AQ228" s="81">
        <v>1159</v>
      </c>
      <c r="AR228" s="81">
        <v>51</v>
      </c>
      <c r="AS228" s="81">
        <v>0</v>
      </c>
      <c r="AT228" s="81">
        <v>0</v>
      </c>
      <c r="AU228" s="81">
        <v>0</v>
      </c>
      <c r="AV228" s="81">
        <v>0</v>
      </c>
      <c r="AW228" s="81" t="s">
        <v>564</v>
      </c>
      <c r="AX228" s="82"/>
      <c r="AY228" s="81">
        <v>4064.3</v>
      </c>
      <c r="AZ228" s="81">
        <v>3094.2000000000003</v>
      </c>
      <c r="BA228" s="81">
        <v>0</v>
      </c>
      <c r="BB228" s="81">
        <v>0</v>
      </c>
      <c r="BC228" s="81">
        <v>0</v>
      </c>
      <c r="BD228" s="81">
        <v>0</v>
      </c>
      <c r="BE228" s="81" t="s">
        <v>564</v>
      </c>
      <c r="BF228" s="82"/>
      <c r="BG228" s="81">
        <v>0</v>
      </c>
      <c r="BH228" s="81">
        <v>0</v>
      </c>
      <c r="BI228" s="81">
        <v>94.617000000000004</v>
      </c>
      <c r="BJ228" s="81">
        <v>0</v>
      </c>
      <c r="BK228" s="81">
        <v>71.069999999999993</v>
      </c>
      <c r="BL228" s="81">
        <v>0</v>
      </c>
      <c r="BM228" s="82"/>
      <c r="BN228" s="81">
        <v>0</v>
      </c>
      <c r="BO228" s="81">
        <v>0</v>
      </c>
      <c r="BP228" s="81">
        <v>10</v>
      </c>
      <c r="BQ228" s="81">
        <v>0</v>
      </c>
      <c r="BR228" s="81">
        <v>8</v>
      </c>
      <c r="BS228" s="81">
        <v>0</v>
      </c>
      <c r="BT228"/>
      <c r="BU228" s="80">
        <v>155.428</v>
      </c>
      <c r="BV228" s="80">
        <v>0</v>
      </c>
      <c r="BW228" s="80">
        <v>0</v>
      </c>
      <c r="BX228" s="80">
        <v>0</v>
      </c>
      <c r="BY228" s="80">
        <v>10.259</v>
      </c>
      <c r="BZ228" s="80">
        <v>0</v>
      </c>
      <c r="CA228" s="80">
        <v>0</v>
      </c>
      <c r="CB228" s="80">
        <v>0</v>
      </c>
      <c r="CC228" s="80">
        <v>0</v>
      </c>
    </row>
    <row r="229" spans="1:81">
      <c r="A229" s="80" t="s">
        <v>1906</v>
      </c>
      <c r="B229" s="80">
        <v>437</v>
      </c>
      <c r="C229" s="80">
        <v>12</v>
      </c>
      <c r="D229" s="80">
        <v>26</v>
      </c>
      <c r="E229" s="80">
        <v>2015</v>
      </c>
      <c r="F229" s="80" t="s">
        <v>91</v>
      </c>
      <c r="G229" s="80" t="s">
        <v>1894</v>
      </c>
      <c r="H229" s="80" t="s">
        <v>1895</v>
      </c>
      <c r="I229" s="177"/>
      <c r="J229" s="81">
        <v>445.41850004607306</v>
      </c>
      <c r="K229" s="81">
        <v>4.1929115289473282</v>
      </c>
      <c r="L229" s="81">
        <v>5.625532869205192</v>
      </c>
      <c r="M229" s="81">
        <v>168.71025109185516</v>
      </c>
      <c r="N229" s="81">
        <v>138.95445100648729</v>
      </c>
      <c r="O229" s="81">
        <v>69.899365499158804</v>
      </c>
      <c r="P229" s="81">
        <v>38.634474719061764</v>
      </c>
      <c r="Q229" s="81">
        <v>8.2028132784055146</v>
      </c>
      <c r="R229" s="81">
        <v>0</v>
      </c>
      <c r="S229" s="81">
        <v>9.2475393736000004</v>
      </c>
      <c r="T229" s="82"/>
      <c r="U229" s="81">
        <v>59997664</v>
      </c>
      <c r="V229" s="81">
        <v>2008</v>
      </c>
      <c r="W229" s="81">
        <v>51</v>
      </c>
      <c r="X229" s="81">
        <v>35492</v>
      </c>
      <c r="Y229" s="81">
        <v>52517</v>
      </c>
      <c r="Z229" s="81">
        <v>40611</v>
      </c>
      <c r="AA229" s="81">
        <v>7688</v>
      </c>
      <c r="AB229" s="81">
        <v>112897</v>
      </c>
      <c r="AC229" s="81">
        <v>0</v>
      </c>
      <c r="AD229" s="81">
        <v>9.2475393736000004</v>
      </c>
      <c r="AE229" s="82"/>
      <c r="AF229" s="81">
        <v>603334821.16320574</v>
      </c>
      <c r="AG229" s="81">
        <v>3475376.0955736805</v>
      </c>
      <c r="AH229" s="81">
        <v>1146537.7837823951</v>
      </c>
      <c r="AI229" s="81">
        <v>207663739.09086889</v>
      </c>
      <c r="AJ229" s="81">
        <v>198260740.96134162</v>
      </c>
      <c r="AK229" s="81">
        <v>0</v>
      </c>
      <c r="AL229" s="81">
        <v>0</v>
      </c>
      <c r="AM229" s="81">
        <v>15472060.264896877</v>
      </c>
      <c r="AN229" s="81">
        <v>0</v>
      </c>
      <c r="AO229" s="81">
        <v>0</v>
      </c>
      <c r="AP229" s="82"/>
      <c r="AQ229" s="81">
        <v>1236</v>
      </c>
      <c r="AR229" s="81">
        <v>70</v>
      </c>
      <c r="AS229" s="81">
        <v>0</v>
      </c>
      <c r="AT229" s="81">
        <v>0</v>
      </c>
      <c r="AU229" s="81">
        <v>0</v>
      </c>
      <c r="AV229" s="81">
        <v>0</v>
      </c>
      <c r="AW229" s="81" t="s">
        <v>564</v>
      </c>
      <c r="AX229" s="82"/>
      <c r="AY229" s="81">
        <v>4368</v>
      </c>
      <c r="AZ229" s="81">
        <v>3332.4</v>
      </c>
      <c r="BA229" s="81">
        <v>0</v>
      </c>
      <c r="BB229" s="81">
        <v>0</v>
      </c>
      <c r="BC229" s="81">
        <v>0</v>
      </c>
      <c r="BD229" s="81">
        <v>0</v>
      </c>
      <c r="BE229" s="81" t="s">
        <v>564</v>
      </c>
      <c r="BF229" s="82"/>
      <c r="BG229" s="81">
        <v>0</v>
      </c>
      <c r="BH229" s="81">
        <v>0</v>
      </c>
      <c r="BI229" s="81">
        <v>99.042000000000002</v>
      </c>
      <c r="BJ229" s="81">
        <v>0</v>
      </c>
      <c r="BK229" s="81">
        <v>66.027000000000001</v>
      </c>
      <c r="BL229" s="81">
        <v>0</v>
      </c>
      <c r="BM229" s="82"/>
      <c r="BN229" s="81">
        <v>0</v>
      </c>
      <c r="BO229" s="81">
        <v>0</v>
      </c>
      <c r="BP229" s="81">
        <v>10</v>
      </c>
      <c r="BQ229" s="81">
        <v>0</v>
      </c>
      <c r="BR229" s="81">
        <v>8</v>
      </c>
      <c r="BS229" s="81">
        <v>0</v>
      </c>
      <c r="BT229"/>
      <c r="BU229" s="80">
        <v>157.68100000000001</v>
      </c>
      <c r="BV229" s="80">
        <v>0</v>
      </c>
      <c r="BW229" s="80">
        <v>0</v>
      </c>
      <c r="BX229" s="80">
        <v>0</v>
      </c>
      <c r="BY229" s="80">
        <v>7.3879999999999999</v>
      </c>
      <c r="BZ229" s="80">
        <v>0</v>
      </c>
      <c r="CA229" s="80">
        <v>0</v>
      </c>
      <c r="CB229" s="80">
        <v>0</v>
      </c>
      <c r="CC229" s="80">
        <v>0</v>
      </c>
    </row>
    <row r="230" spans="1:81">
      <c r="A230" s="80" t="s">
        <v>1907</v>
      </c>
      <c r="B230" s="80">
        <v>438</v>
      </c>
      <c r="C230" s="80">
        <v>13</v>
      </c>
      <c r="D230" s="80">
        <v>26</v>
      </c>
      <c r="E230" s="80">
        <v>2016</v>
      </c>
      <c r="F230" s="80" t="s">
        <v>92</v>
      </c>
      <c r="G230" s="80" t="s">
        <v>1894</v>
      </c>
      <c r="H230" s="80" t="s">
        <v>1895</v>
      </c>
      <c r="I230" s="177"/>
      <c r="J230" s="81">
        <v>280.44332118537812</v>
      </c>
      <c r="K230" s="81">
        <v>4.3186499953474486</v>
      </c>
      <c r="L230" s="81">
        <v>6.357095016942611</v>
      </c>
      <c r="M230" s="81">
        <v>129.95039013941494</v>
      </c>
      <c r="N230" s="81">
        <v>132.53227865636762</v>
      </c>
      <c r="O230" s="81">
        <v>69.334494988193356</v>
      </c>
      <c r="P230" s="81">
        <v>37.946618305014212</v>
      </c>
      <c r="Q230" s="81">
        <v>7.9665157893209608</v>
      </c>
      <c r="R230" s="81">
        <v>0</v>
      </c>
      <c r="S230" s="81">
        <v>6.6699433682799993</v>
      </c>
      <c r="T230" s="82"/>
      <c r="U230" s="81">
        <v>44171035</v>
      </c>
      <c r="V230" s="81">
        <v>2008</v>
      </c>
      <c r="W230" s="81">
        <v>51</v>
      </c>
      <c r="X230" s="81">
        <v>35492</v>
      </c>
      <c r="Y230" s="81">
        <v>52807</v>
      </c>
      <c r="Z230" s="81">
        <v>40778</v>
      </c>
      <c r="AA230" s="81">
        <v>7810</v>
      </c>
      <c r="AB230" s="81">
        <v>112789</v>
      </c>
      <c r="AC230" s="81">
        <v>0</v>
      </c>
      <c r="AD230" s="81">
        <v>6.6699433682799993</v>
      </c>
      <c r="AE230" s="82"/>
      <c r="AF230" s="81">
        <v>403527541.03007573</v>
      </c>
      <c r="AG230" s="81">
        <v>3416386.8801992</v>
      </c>
      <c r="AH230" s="81">
        <v>986040.72150636022</v>
      </c>
      <c r="AI230" s="81">
        <v>200782700.46609679</v>
      </c>
      <c r="AJ230" s="81">
        <v>191292613.04641029</v>
      </c>
      <c r="AK230" s="81">
        <v>0</v>
      </c>
      <c r="AL230" s="81">
        <v>0</v>
      </c>
      <c r="AM230" s="81">
        <v>15469268.091777191</v>
      </c>
      <c r="AN230" s="81">
        <v>0</v>
      </c>
      <c r="AO230" s="81">
        <v>0</v>
      </c>
      <c r="AP230" s="82"/>
      <c r="AQ230" s="81">
        <v>1307</v>
      </c>
      <c r="AR230" s="81">
        <v>75</v>
      </c>
      <c r="AS230" s="81">
        <v>0</v>
      </c>
      <c r="AT230" s="81">
        <v>0</v>
      </c>
      <c r="AU230" s="81">
        <v>0</v>
      </c>
      <c r="AV230" s="81">
        <v>0</v>
      </c>
      <c r="AW230" s="81" t="s">
        <v>564</v>
      </c>
      <c r="AX230" s="82"/>
      <c r="AY230" s="81">
        <v>4672.8999999999996</v>
      </c>
      <c r="AZ230" s="81">
        <v>3389.7</v>
      </c>
      <c r="BA230" s="81">
        <v>0</v>
      </c>
      <c r="BB230" s="81">
        <v>0</v>
      </c>
      <c r="BC230" s="81">
        <v>0</v>
      </c>
      <c r="BD230" s="81">
        <v>0</v>
      </c>
      <c r="BE230" s="81" t="s">
        <v>564</v>
      </c>
      <c r="BF230" s="82"/>
      <c r="BG230" s="81">
        <v>0</v>
      </c>
      <c r="BH230" s="81">
        <v>0</v>
      </c>
      <c r="BI230" s="81">
        <v>99.653999999999996</v>
      </c>
      <c r="BJ230" s="81">
        <v>0</v>
      </c>
      <c r="BK230" s="81">
        <v>70.67</v>
      </c>
      <c r="BL230" s="81">
        <v>0</v>
      </c>
      <c r="BM230" s="82"/>
      <c r="BN230" s="81">
        <v>0</v>
      </c>
      <c r="BO230" s="81">
        <v>0</v>
      </c>
      <c r="BP230" s="81">
        <v>10</v>
      </c>
      <c r="BQ230" s="81">
        <v>0</v>
      </c>
      <c r="BR230" s="81">
        <v>10</v>
      </c>
      <c r="BS230" s="81">
        <v>0</v>
      </c>
      <c r="BT230"/>
      <c r="BU230" s="80">
        <v>170.32400000000001</v>
      </c>
      <c r="BV230" s="80">
        <v>0</v>
      </c>
      <c r="BW230" s="80">
        <v>0</v>
      </c>
      <c r="BX230" s="80">
        <v>0</v>
      </c>
      <c r="BY230" s="80">
        <v>0</v>
      </c>
      <c r="BZ230" s="80">
        <v>0</v>
      </c>
      <c r="CA230" s="80">
        <v>0</v>
      </c>
      <c r="CB230" s="80">
        <v>0</v>
      </c>
      <c r="CC230" s="80">
        <v>0</v>
      </c>
    </row>
    <row r="231" spans="1:81">
      <c r="A231" s="80" t="s">
        <v>1908</v>
      </c>
      <c r="B231" s="80">
        <v>439</v>
      </c>
      <c r="C231" s="80">
        <v>14</v>
      </c>
      <c r="D231" s="80">
        <v>26</v>
      </c>
      <c r="E231" s="80">
        <v>2017</v>
      </c>
      <c r="F231" s="80" t="s">
        <v>71</v>
      </c>
      <c r="G231" s="80" t="s">
        <v>1894</v>
      </c>
      <c r="H231" s="80" t="s">
        <v>1895</v>
      </c>
      <c r="I231" s="177"/>
      <c r="J231" s="81">
        <v>284.40438880176373</v>
      </c>
      <c r="K231" s="81">
        <v>4.418054771977217</v>
      </c>
      <c r="L231" s="81">
        <v>5.2356919266715147</v>
      </c>
      <c r="M231" s="81">
        <v>130.37308970701437</v>
      </c>
      <c r="N231" s="81">
        <v>136.95731230842037</v>
      </c>
      <c r="O231" s="81">
        <v>68.427242533242335</v>
      </c>
      <c r="P231" s="81">
        <v>37.71106797196525</v>
      </c>
      <c r="Q231" s="81">
        <v>7.7346398125589859</v>
      </c>
      <c r="R231" s="81">
        <v>0</v>
      </c>
      <c r="S231" s="81">
        <v>5.3238746923999996</v>
      </c>
      <c r="T231" s="82"/>
      <c r="U231" s="81">
        <v>48387252</v>
      </c>
      <c r="V231" s="81">
        <v>2008</v>
      </c>
      <c r="W231" s="81">
        <v>51</v>
      </c>
      <c r="X231" s="81">
        <v>35492</v>
      </c>
      <c r="Y231" s="81">
        <v>53490</v>
      </c>
      <c r="Z231" s="81">
        <v>40912</v>
      </c>
      <c r="AA231" s="81">
        <v>7811</v>
      </c>
      <c r="AB231" s="81">
        <v>113244</v>
      </c>
      <c r="AC231" s="81">
        <v>0</v>
      </c>
      <c r="AD231" s="81">
        <v>5.3238746924000004</v>
      </c>
      <c r="AE231" s="82"/>
      <c r="AF231" s="81">
        <v>420523099.83600092</v>
      </c>
      <c r="AG231" s="81">
        <v>3572952.8145560082</v>
      </c>
      <c r="AH231" s="81">
        <v>1103485.861405083</v>
      </c>
      <c r="AI231" s="81">
        <v>210140655.4028044</v>
      </c>
      <c r="AJ231" s="81">
        <v>197782242.72513941</v>
      </c>
      <c r="AK231" s="81">
        <v>0</v>
      </c>
      <c r="AL231" s="81">
        <v>0</v>
      </c>
      <c r="AM231" s="81">
        <v>15555975.20507429</v>
      </c>
      <c r="AN231" s="81">
        <v>0</v>
      </c>
      <c r="AO231" s="81">
        <v>0</v>
      </c>
      <c r="AP231" s="82"/>
      <c r="AQ231" s="81">
        <v>1374</v>
      </c>
      <c r="AR231" s="81">
        <v>79</v>
      </c>
      <c r="AS231" s="81">
        <v>0</v>
      </c>
      <c r="AT231" s="81">
        <v>0</v>
      </c>
      <c r="AU231" s="81">
        <v>0</v>
      </c>
      <c r="AV231" s="81">
        <v>0</v>
      </c>
      <c r="AW231" s="81" t="s">
        <v>564</v>
      </c>
      <c r="AX231" s="82"/>
      <c r="AY231" s="81">
        <v>4961.7000000000007</v>
      </c>
      <c r="AZ231" s="81">
        <v>3497.9</v>
      </c>
      <c r="BA231" s="81">
        <v>0</v>
      </c>
      <c r="BB231" s="81">
        <v>0</v>
      </c>
      <c r="BC231" s="81">
        <v>0</v>
      </c>
      <c r="BD231" s="81">
        <v>0</v>
      </c>
      <c r="BE231" s="81" t="s">
        <v>564</v>
      </c>
      <c r="BF231" s="82"/>
      <c r="BG231" s="81">
        <v>0</v>
      </c>
      <c r="BH231" s="81">
        <v>0</v>
      </c>
      <c r="BI231" s="81">
        <v>98.375</v>
      </c>
      <c r="BJ231" s="81">
        <v>0</v>
      </c>
      <c r="BK231" s="81">
        <v>79.641999999999996</v>
      </c>
      <c r="BL231" s="81">
        <v>0</v>
      </c>
      <c r="BM231" s="82"/>
      <c r="BN231" s="81">
        <v>0</v>
      </c>
      <c r="BO231" s="81">
        <v>0</v>
      </c>
      <c r="BP231" s="81">
        <v>10</v>
      </c>
      <c r="BQ231" s="81">
        <v>0</v>
      </c>
      <c r="BR231" s="81">
        <v>11</v>
      </c>
      <c r="BS231" s="81">
        <v>0</v>
      </c>
      <c r="BT231"/>
      <c r="BU231" s="80">
        <v>171.37200000000001</v>
      </c>
      <c r="BV231" s="80">
        <v>0</v>
      </c>
      <c r="BW231" s="80">
        <v>0</v>
      </c>
      <c r="BX231" s="80">
        <v>0</v>
      </c>
      <c r="BY231" s="80">
        <v>6.6449999999999996</v>
      </c>
      <c r="BZ231" s="80">
        <v>0</v>
      </c>
      <c r="CA231" s="80">
        <v>0</v>
      </c>
      <c r="CB231" s="80">
        <v>0</v>
      </c>
      <c r="CC231" s="80">
        <v>0</v>
      </c>
    </row>
    <row r="232" spans="1:81">
      <c r="A232" s="80" t="s">
        <v>1909</v>
      </c>
      <c r="B232" s="80">
        <v>440</v>
      </c>
      <c r="C232" s="80">
        <v>15</v>
      </c>
      <c r="D232" s="80">
        <v>26</v>
      </c>
      <c r="E232" s="80">
        <v>2018</v>
      </c>
      <c r="F232" s="80" t="s">
        <v>93</v>
      </c>
      <c r="G232" s="80" t="s">
        <v>1894</v>
      </c>
      <c r="H232" s="80" t="s">
        <v>1895</v>
      </c>
      <c r="I232" s="177"/>
      <c r="J232" s="81">
        <v>294.7639883184915</v>
      </c>
      <c r="K232" s="81">
        <v>4.153511776173981</v>
      </c>
      <c r="L232" s="81">
        <v>4.8929113820274441</v>
      </c>
      <c r="M232" s="81">
        <v>129.37899697012398</v>
      </c>
      <c r="N232" s="81">
        <v>131.12177465337649</v>
      </c>
      <c r="O232" s="81">
        <v>67.294268468659439</v>
      </c>
      <c r="P232" s="81">
        <v>37.369142246569034</v>
      </c>
      <c r="Q232" s="81">
        <v>7.1755174032723508</v>
      </c>
      <c r="R232" s="81">
        <v>0</v>
      </c>
      <c r="S232" s="81">
        <v>7.2206240560999984</v>
      </c>
      <c r="T232" s="82"/>
      <c r="U232" s="81">
        <v>50666970</v>
      </c>
      <c r="V232" s="81">
        <v>2008</v>
      </c>
      <c r="W232" s="81">
        <v>51</v>
      </c>
      <c r="X232" s="81">
        <v>35492</v>
      </c>
      <c r="Y232" s="81">
        <v>53827</v>
      </c>
      <c r="Z232" s="81">
        <v>41005</v>
      </c>
      <c r="AA232" s="81">
        <v>7818</v>
      </c>
      <c r="AB232" s="81">
        <v>113215</v>
      </c>
      <c r="AC232" s="81">
        <v>0</v>
      </c>
      <c r="AD232" s="81">
        <v>7.2206240560999984</v>
      </c>
      <c r="AE232" s="82"/>
      <c r="AF232" s="81">
        <v>428285398.71440572</v>
      </c>
      <c r="AG232" s="81">
        <v>3168952.2650000039</v>
      </c>
      <c r="AH232" s="81">
        <v>1051089.2786313591</v>
      </c>
      <c r="AI232" s="81">
        <v>201232007.22615969</v>
      </c>
      <c r="AJ232" s="81">
        <v>194686963.0398061</v>
      </c>
      <c r="AK232" s="81">
        <v>0</v>
      </c>
      <c r="AL232" s="81">
        <v>0</v>
      </c>
      <c r="AM232" s="81">
        <v>15584170.49921933</v>
      </c>
      <c r="AN232" s="81">
        <v>0</v>
      </c>
      <c r="AO232" s="81">
        <v>0</v>
      </c>
      <c r="AP232" s="82"/>
      <c r="AQ232" s="81">
        <v>1460</v>
      </c>
      <c r="AR232" s="81">
        <v>84</v>
      </c>
      <c r="AS232" s="81">
        <v>0</v>
      </c>
      <c r="AT232" s="81">
        <v>0</v>
      </c>
      <c r="AU232" s="81">
        <v>0</v>
      </c>
      <c r="AV232" s="81">
        <v>0</v>
      </c>
      <c r="AW232" s="81" t="s">
        <v>564</v>
      </c>
      <c r="AX232" s="82"/>
      <c r="AY232" s="81">
        <v>5327.5000000000009</v>
      </c>
      <c r="AZ232" s="81">
        <v>3562.4</v>
      </c>
      <c r="BA232" s="81">
        <v>0</v>
      </c>
      <c r="BB232" s="81">
        <v>0</v>
      </c>
      <c r="BC232" s="81">
        <v>0</v>
      </c>
      <c r="BD232" s="81">
        <v>0</v>
      </c>
      <c r="BE232" s="81" t="s">
        <v>564</v>
      </c>
      <c r="BF232" s="82"/>
      <c r="BG232" s="81">
        <v>0</v>
      </c>
      <c r="BH232" s="81">
        <v>0</v>
      </c>
      <c r="BI232" s="81">
        <v>93.597999999999999</v>
      </c>
      <c r="BJ232" s="81">
        <v>0</v>
      </c>
      <c r="BK232" s="81">
        <v>78.005999999999986</v>
      </c>
      <c r="BL232" s="81">
        <v>0</v>
      </c>
      <c r="BM232" s="82"/>
      <c r="BN232" s="81">
        <v>0</v>
      </c>
      <c r="BO232" s="81">
        <v>0</v>
      </c>
      <c r="BP232" s="81">
        <v>10</v>
      </c>
      <c r="BQ232" s="81">
        <v>0</v>
      </c>
      <c r="BR232" s="81">
        <v>11</v>
      </c>
      <c r="BS232" s="81">
        <v>0</v>
      </c>
      <c r="BT232"/>
      <c r="BU232" s="80">
        <v>165.14</v>
      </c>
      <c r="BV232" s="80">
        <v>0</v>
      </c>
      <c r="BW232" s="80">
        <v>0</v>
      </c>
      <c r="BX232" s="80">
        <v>0</v>
      </c>
      <c r="BY232" s="80">
        <v>6.4640000000000004</v>
      </c>
      <c r="BZ232" s="80">
        <v>0</v>
      </c>
      <c r="CA232" s="80">
        <v>0</v>
      </c>
      <c r="CB232" s="80">
        <v>0</v>
      </c>
      <c r="CC232" s="80">
        <v>0</v>
      </c>
    </row>
    <row r="233" spans="1:81">
      <c r="A233" s="80" t="s">
        <v>1910</v>
      </c>
      <c r="B233" s="80">
        <v>441</v>
      </c>
      <c r="C233" s="80">
        <v>16</v>
      </c>
      <c r="D233" s="80">
        <v>26</v>
      </c>
      <c r="E233" s="80">
        <v>2019</v>
      </c>
      <c r="F233" s="80" t="s">
        <v>73</v>
      </c>
      <c r="G233" s="80" t="s">
        <v>1894</v>
      </c>
      <c r="H233" s="80" t="s">
        <v>1895</v>
      </c>
      <c r="I233" s="177"/>
      <c r="J233" s="81">
        <v>252.09920546673399</v>
      </c>
      <c r="K233" s="81">
        <v>3.761260067309514</v>
      </c>
      <c r="L233" s="81">
        <v>4.96110643759837</v>
      </c>
      <c r="M233" s="81">
        <v>125.17994689755047</v>
      </c>
      <c r="N233" s="81">
        <v>123.94594073359063</v>
      </c>
      <c r="O233" s="81">
        <v>65.261227090780167</v>
      </c>
      <c r="P233" s="81">
        <v>36.957444871139813</v>
      </c>
      <c r="Q233" s="81">
        <v>6.9975916506480109</v>
      </c>
      <c r="R233" s="81">
        <v>0</v>
      </c>
      <c r="S233" s="81">
        <v>8.4962635866500023</v>
      </c>
      <c r="T233" s="82"/>
      <c r="U233" s="81">
        <v>45310876</v>
      </c>
      <c r="V233" s="81">
        <v>2008</v>
      </c>
      <c r="W233" s="81">
        <v>51</v>
      </c>
      <c r="X233" s="81">
        <v>35492</v>
      </c>
      <c r="Y233" s="81">
        <v>54324</v>
      </c>
      <c r="Z233" s="81">
        <v>40858</v>
      </c>
      <c r="AA233" s="81">
        <v>7674</v>
      </c>
      <c r="AB233" s="81">
        <v>113397</v>
      </c>
      <c r="AC233" s="81">
        <v>0</v>
      </c>
      <c r="AD233" s="81">
        <v>8.4962635866500023</v>
      </c>
      <c r="AE233" s="82"/>
      <c r="AF233" s="81">
        <v>385348446.03316277</v>
      </c>
      <c r="AG233" s="81">
        <v>3056557.9256512951</v>
      </c>
      <c r="AH233" s="81">
        <v>1117282.258735456</v>
      </c>
      <c r="AI233" s="81">
        <v>203178795.66471359</v>
      </c>
      <c r="AJ233" s="81">
        <v>184590427.52761889</v>
      </c>
      <c r="AK233" s="81">
        <v>0</v>
      </c>
      <c r="AL233" s="81">
        <v>0</v>
      </c>
      <c r="AM233" s="81">
        <v>15443817.747841043</v>
      </c>
      <c r="AN233" s="81">
        <v>0</v>
      </c>
      <c r="AO233" s="81">
        <v>0</v>
      </c>
      <c r="AP233" s="82"/>
      <c r="AQ233" s="81">
        <v>1536</v>
      </c>
      <c r="AR233" s="81">
        <v>85</v>
      </c>
      <c r="AS233" s="81">
        <v>0</v>
      </c>
      <c r="AT233" s="81">
        <v>0</v>
      </c>
      <c r="AU233" s="81">
        <v>0</v>
      </c>
      <c r="AV233" s="81">
        <v>0</v>
      </c>
      <c r="AW233" s="81" t="s">
        <v>564</v>
      </c>
      <c r="AX233" s="82"/>
      <c r="AY233" s="81">
        <v>5649.300000000002</v>
      </c>
      <c r="AZ233" s="81">
        <v>3577.9</v>
      </c>
      <c r="BA233" s="81">
        <v>0</v>
      </c>
      <c r="BB233" s="81">
        <v>0</v>
      </c>
      <c r="BC233" s="81">
        <v>0</v>
      </c>
      <c r="BD233" s="81">
        <v>0</v>
      </c>
      <c r="BE233" s="81" t="s">
        <v>564</v>
      </c>
      <c r="BF233" s="82"/>
      <c r="BG233" s="81">
        <v>0</v>
      </c>
      <c r="BH233" s="81">
        <v>0</v>
      </c>
      <c r="BI233" s="81">
        <v>101.34699999999999</v>
      </c>
      <c r="BJ233" s="81">
        <v>0</v>
      </c>
      <c r="BK233" s="81">
        <v>65.129000000000005</v>
      </c>
      <c r="BL233" s="81">
        <v>0</v>
      </c>
      <c r="BM233" s="82"/>
      <c r="BN233" s="81">
        <v>0</v>
      </c>
      <c r="BO233" s="81">
        <v>0</v>
      </c>
      <c r="BP233" s="81">
        <v>12</v>
      </c>
      <c r="BQ233" s="81">
        <v>0</v>
      </c>
      <c r="BR233" s="81">
        <v>9</v>
      </c>
      <c r="BS233" s="81">
        <v>0</v>
      </c>
      <c r="BT233"/>
      <c r="BU233" s="80">
        <v>157.304</v>
      </c>
      <c r="BV233" s="80">
        <v>0</v>
      </c>
      <c r="BW233" s="80">
        <v>0</v>
      </c>
      <c r="BX233" s="80">
        <v>0</v>
      </c>
      <c r="BY233" s="80">
        <v>9.1720000000000006</v>
      </c>
      <c r="BZ233" s="80">
        <v>0</v>
      </c>
      <c r="CA233" s="80">
        <v>0</v>
      </c>
      <c r="CB233" s="80">
        <v>0</v>
      </c>
      <c r="CC233" s="80">
        <v>0</v>
      </c>
    </row>
    <row r="234" spans="1:81">
      <c r="A234" s="80" t="s">
        <v>1911</v>
      </c>
      <c r="B234" s="80">
        <v>442</v>
      </c>
      <c r="C234" s="80">
        <v>17</v>
      </c>
      <c r="D234" s="80">
        <v>26</v>
      </c>
      <c r="E234" s="80">
        <v>2020</v>
      </c>
      <c r="F234" s="80" t="s">
        <v>218</v>
      </c>
      <c r="G234" s="80" t="s">
        <v>1894</v>
      </c>
      <c r="H234" s="80" t="s">
        <v>1895</v>
      </c>
      <c r="I234" s="177"/>
      <c r="J234" s="81">
        <v>210.18343374741681</v>
      </c>
      <c r="K234" s="81">
        <v>3.822815289357405</v>
      </c>
      <c r="L234" s="81">
        <v>4.0411012210198018</v>
      </c>
      <c r="M234" s="81">
        <v>116.49130381231542</v>
      </c>
      <c r="N234" s="81">
        <v>126.13973893955516</v>
      </c>
      <c r="O234" s="81">
        <v>57.35439816299877</v>
      </c>
      <c r="P234" s="81">
        <v>34.902182378626058</v>
      </c>
      <c r="Q234" s="81">
        <v>6.6953859993191926</v>
      </c>
      <c r="R234" s="81">
        <v>0</v>
      </c>
      <c r="S234" s="81">
        <v>6.255709401319999</v>
      </c>
      <c r="T234" s="82"/>
      <c r="U234" s="81">
        <v>41490457</v>
      </c>
      <c r="V234" s="81">
        <v>2023</v>
      </c>
      <c r="W234" s="81">
        <v>51</v>
      </c>
      <c r="X234" s="81">
        <v>37845</v>
      </c>
      <c r="Y234" s="81">
        <v>55010</v>
      </c>
      <c r="Z234" s="81">
        <v>40984</v>
      </c>
      <c r="AA234" s="81">
        <v>7874</v>
      </c>
      <c r="AB234" s="81">
        <v>113552</v>
      </c>
      <c r="AC234" s="81">
        <v>0</v>
      </c>
      <c r="AD234" s="81">
        <v>6.255709401319999</v>
      </c>
      <c r="AE234" s="82"/>
      <c r="AF234" s="81">
        <v>330550217.17381889</v>
      </c>
      <c r="AG234" s="81">
        <v>2924702.8529204265</v>
      </c>
      <c r="AH234" s="81">
        <v>945331.98508876457</v>
      </c>
      <c r="AI234" s="81">
        <v>192010255.13094571</v>
      </c>
      <c r="AJ234" s="81">
        <v>187346993.30854669</v>
      </c>
      <c r="AK234" s="81"/>
      <c r="AL234" s="81"/>
      <c r="AM234" s="81">
        <v>14819797.589033021</v>
      </c>
      <c r="AN234" s="81"/>
      <c r="AO234" s="81"/>
      <c r="AP234" s="82"/>
      <c r="AQ234" s="81">
        <v>1620</v>
      </c>
      <c r="AR234" s="81">
        <v>89</v>
      </c>
      <c r="AS234" s="81">
        <v>0</v>
      </c>
      <c r="AT234" s="81">
        <v>0</v>
      </c>
      <c r="AU234" s="81">
        <v>0</v>
      </c>
      <c r="AV234" s="81">
        <v>0</v>
      </c>
      <c r="AW234" s="81">
        <v>0</v>
      </c>
      <c r="AX234" s="82"/>
      <c r="AY234" s="81">
        <v>6026.1000000000031</v>
      </c>
      <c r="AZ234" s="81">
        <v>3620.3999999999992</v>
      </c>
      <c r="BA234" s="81">
        <v>0</v>
      </c>
      <c r="BB234" s="81">
        <v>0</v>
      </c>
      <c r="BC234" s="81">
        <v>0</v>
      </c>
      <c r="BD234" s="81">
        <v>0</v>
      </c>
      <c r="BE234" s="81">
        <v>0</v>
      </c>
      <c r="BF234" s="82"/>
      <c r="BG234" s="81">
        <v>0</v>
      </c>
      <c r="BH234" s="81">
        <v>0</v>
      </c>
      <c r="BI234" s="81">
        <v>73.111000000000004</v>
      </c>
      <c r="BJ234" s="81">
        <v>0</v>
      </c>
      <c r="BK234" s="81">
        <v>68.800999999999988</v>
      </c>
      <c r="BL234" s="81">
        <v>0</v>
      </c>
      <c r="BM234" s="82"/>
      <c r="BN234" s="81">
        <v>0</v>
      </c>
      <c r="BO234" s="81">
        <v>0</v>
      </c>
      <c r="BP234" s="81">
        <v>9</v>
      </c>
      <c r="BQ234" s="81">
        <v>0</v>
      </c>
      <c r="BR234" s="81">
        <v>11</v>
      </c>
      <c r="BS234" s="81">
        <v>0</v>
      </c>
      <c r="BT234"/>
      <c r="BU234" s="80">
        <v>133.06800000000001</v>
      </c>
      <c r="BV234" s="80">
        <v>0</v>
      </c>
      <c r="BW234" s="80">
        <v>0</v>
      </c>
      <c r="BX234" s="80">
        <v>0</v>
      </c>
      <c r="BY234" s="80">
        <v>8.8439999999999994</v>
      </c>
      <c r="BZ234" s="80">
        <v>0</v>
      </c>
      <c r="CA234" s="80">
        <v>0</v>
      </c>
      <c r="CB234" s="80">
        <v>0</v>
      </c>
      <c r="CC234" s="80">
        <v>0</v>
      </c>
    </row>
    <row r="235" spans="1:81">
      <c r="A235" s="80" t="s">
        <v>1912</v>
      </c>
      <c r="B235" s="80">
        <v>442</v>
      </c>
      <c r="C235" s="80">
        <v>18</v>
      </c>
      <c r="D235" s="80">
        <v>26</v>
      </c>
      <c r="E235" s="80">
        <v>2021</v>
      </c>
      <c r="F235" s="80" t="s">
        <v>75</v>
      </c>
      <c r="G235" s="174" t="s">
        <v>1894</v>
      </c>
      <c r="H235" s="80" t="s">
        <v>1895</v>
      </c>
      <c r="I235" s="177"/>
      <c r="J235" s="81">
        <v>231.93345912604511</v>
      </c>
      <c r="K235" s="81">
        <v>4.3784466581275101</v>
      </c>
      <c r="L235" s="81">
        <v>4.3436238940524969</v>
      </c>
      <c r="M235" s="81">
        <v>126.98625824745523</v>
      </c>
      <c r="N235" s="81">
        <v>122.35774526356116</v>
      </c>
      <c r="O235" s="81">
        <v>55.969999997618046</v>
      </c>
      <c r="P235" s="81">
        <v>36.203250077332598</v>
      </c>
      <c r="Q235" s="81">
        <v>6.7922648657905267</v>
      </c>
      <c r="R235" s="81">
        <v>0</v>
      </c>
      <c r="S235" s="81">
        <v>7.5070389712499992</v>
      </c>
      <c r="T235" s="82"/>
      <c r="U235" s="81">
        <v>45166665</v>
      </c>
      <c r="V235" s="81">
        <v>2023</v>
      </c>
      <c r="W235" s="81">
        <v>51</v>
      </c>
      <c r="X235" s="81">
        <v>37845</v>
      </c>
      <c r="Y235" s="81">
        <v>55690</v>
      </c>
      <c r="Z235" s="81">
        <v>41182</v>
      </c>
      <c r="AA235" s="81">
        <v>7965</v>
      </c>
      <c r="AB235" s="81">
        <v>113829</v>
      </c>
      <c r="AC235" s="81">
        <v>0</v>
      </c>
      <c r="AD235" s="81">
        <v>7.5070389712499992</v>
      </c>
      <c r="AE235" s="82"/>
      <c r="AF235" s="81">
        <v>358812246.9691968</v>
      </c>
      <c r="AG235" s="81">
        <v>3356941.611650324</v>
      </c>
      <c r="AH235" s="81">
        <v>966799.82928330638</v>
      </c>
      <c r="AI235" s="81">
        <v>206882286.0667744</v>
      </c>
      <c r="AJ235" s="81">
        <v>176645076.79547295</v>
      </c>
      <c r="AK235" s="81">
        <v>0</v>
      </c>
      <c r="AL235" s="81">
        <v>0</v>
      </c>
      <c r="AM235" s="81">
        <v>14941637.085274398</v>
      </c>
      <c r="AN235" s="81">
        <v>0</v>
      </c>
      <c r="AO235" s="81">
        <v>0</v>
      </c>
      <c r="AP235" s="82"/>
      <c r="AQ235" s="81">
        <v>1724</v>
      </c>
      <c r="AR235" s="81">
        <v>89</v>
      </c>
      <c r="AS235" s="81">
        <v>0</v>
      </c>
      <c r="AT235" s="81">
        <v>0</v>
      </c>
      <c r="AU235" s="81">
        <v>0</v>
      </c>
      <c r="AV235" s="81">
        <v>0</v>
      </c>
      <c r="AW235" s="81"/>
      <c r="AX235" s="82"/>
      <c r="AY235" s="81">
        <v>6472.100000000004</v>
      </c>
      <c r="AZ235" s="81">
        <v>3620.3999999999992</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1913</v>
      </c>
      <c r="B236" s="80">
        <v>442</v>
      </c>
      <c r="C236" s="80">
        <v>19</v>
      </c>
      <c r="D236" s="80">
        <v>26</v>
      </c>
      <c r="E236" s="80">
        <v>2022</v>
      </c>
      <c r="F236" s="80" t="s">
        <v>568</v>
      </c>
      <c r="G236" s="174" t="s">
        <v>1894</v>
      </c>
      <c r="H236" s="80" t="s">
        <v>1895</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1896</v>
      </c>
      <c r="AR236" s="81">
        <v>90</v>
      </c>
      <c r="AS236" s="81">
        <v>0</v>
      </c>
      <c r="AT236" s="81">
        <v>0</v>
      </c>
      <c r="AU236" s="81">
        <v>0</v>
      </c>
      <c r="AV236" s="81">
        <v>0</v>
      </c>
      <c r="AW236" s="81"/>
      <c r="AX236" s="82"/>
      <c r="AY236" s="81">
        <v>7193.0000000000064</v>
      </c>
      <c r="AZ236" s="81">
        <v>3682.7999999999988</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1914</v>
      </c>
      <c r="B237" s="80">
        <v>35</v>
      </c>
      <c r="C237" s="80">
        <v>1</v>
      </c>
      <c r="D237" s="80">
        <v>3</v>
      </c>
      <c r="E237" s="80">
        <v>1990</v>
      </c>
      <c r="F237" s="80" t="s">
        <v>562</v>
      </c>
      <c r="G237" s="80" t="s">
        <v>1915</v>
      </c>
      <c r="H237" s="80" t="s">
        <v>1916</v>
      </c>
      <c r="I237" s="177"/>
      <c r="J237" s="81">
        <v>349.95989615892671</v>
      </c>
      <c r="K237" s="81">
        <v>18.791907806576269</v>
      </c>
      <c r="L237" s="81">
        <v>15.85289204998309</v>
      </c>
      <c r="M237" s="81">
        <v>138.45515481086969</v>
      </c>
      <c r="N237" s="81">
        <v>127.25587063808565</v>
      </c>
      <c r="O237" s="81">
        <v>94.220515948461696</v>
      </c>
      <c r="P237" s="81">
        <v>107.79161541501546</v>
      </c>
      <c r="Q237" s="81">
        <v>8.3968301944895867</v>
      </c>
      <c r="R237" s="81">
        <v>0</v>
      </c>
      <c r="S237" s="81">
        <v>8.272245172100769</v>
      </c>
      <c r="T237" s="82"/>
      <c r="U237" s="81">
        <v>36390018</v>
      </c>
      <c r="V237" s="81">
        <v>5781</v>
      </c>
      <c r="W237" s="81">
        <v>179</v>
      </c>
      <c r="X237" s="81">
        <v>47748</v>
      </c>
      <c r="Y237" s="81">
        <v>43596</v>
      </c>
      <c r="Z237" s="81">
        <v>38754</v>
      </c>
      <c r="AA237" s="81">
        <v>26173</v>
      </c>
      <c r="AB237" s="81">
        <v>136336</v>
      </c>
      <c r="AC237" s="81">
        <v>0</v>
      </c>
      <c r="AD237" s="81">
        <v>8.272245172100769</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1917</v>
      </c>
      <c r="B238" s="80">
        <v>36</v>
      </c>
      <c r="C238" s="80">
        <v>2</v>
      </c>
      <c r="D238" s="80">
        <v>3</v>
      </c>
      <c r="E238" s="80">
        <v>2005</v>
      </c>
      <c r="F238" s="80" t="s">
        <v>565</v>
      </c>
      <c r="G238" s="80" t="s">
        <v>1915</v>
      </c>
      <c r="H238" s="80" t="s">
        <v>1916</v>
      </c>
      <c r="I238" s="177"/>
      <c r="J238" s="81">
        <v>272.15932563192882</v>
      </c>
      <c r="K238" s="81">
        <v>14.40022200113113</v>
      </c>
      <c r="L238" s="81">
        <v>11.474873098714934</v>
      </c>
      <c r="M238" s="81">
        <v>260.24085493444966</v>
      </c>
      <c r="N238" s="81">
        <v>220.69291828854799</v>
      </c>
      <c r="O238" s="81">
        <v>138.54559452411829</v>
      </c>
      <c r="P238" s="81">
        <v>104.73197488182872</v>
      </c>
      <c r="Q238" s="81">
        <v>7.6789554091473242</v>
      </c>
      <c r="R238" s="81">
        <v>0</v>
      </c>
      <c r="S238" s="81">
        <v>12.728774000844798</v>
      </c>
      <c r="T238" s="82"/>
      <c r="U238" s="81">
        <v>29457372</v>
      </c>
      <c r="V238" s="81">
        <v>5488</v>
      </c>
      <c r="W238" s="81">
        <v>137</v>
      </c>
      <c r="X238" s="81">
        <v>42112</v>
      </c>
      <c r="Y238" s="81">
        <v>48698</v>
      </c>
      <c r="Z238" s="81">
        <v>65943</v>
      </c>
      <c r="AA238" s="81">
        <v>20827</v>
      </c>
      <c r="AB238" s="81">
        <v>130340</v>
      </c>
      <c r="AC238" s="81">
        <v>0</v>
      </c>
      <c r="AD238" s="81">
        <v>12.728774000844798</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1918</v>
      </c>
      <c r="B239" s="80">
        <v>37</v>
      </c>
      <c r="C239" s="80">
        <v>3</v>
      </c>
      <c r="D239" s="80">
        <v>3</v>
      </c>
      <c r="E239" s="80">
        <v>2006</v>
      </c>
      <c r="F239" s="80" t="s">
        <v>566</v>
      </c>
      <c r="G239" s="80" t="s">
        <v>1915</v>
      </c>
      <c r="H239" s="80" t="s">
        <v>1916</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1919</v>
      </c>
      <c r="B240" s="80">
        <v>38</v>
      </c>
      <c r="C240" s="80">
        <v>4</v>
      </c>
      <c r="D240" s="80">
        <v>3</v>
      </c>
      <c r="E240" s="80">
        <v>2007</v>
      </c>
      <c r="F240" s="80" t="s">
        <v>567</v>
      </c>
      <c r="G240" s="80" t="s">
        <v>1915</v>
      </c>
      <c r="H240" s="80" t="s">
        <v>1916</v>
      </c>
      <c r="I240" s="177"/>
      <c r="J240" s="81">
        <v>252.79643363598714</v>
      </c>
      <c r="K240" s="81">
        <v>12.602960542078858</v>
      </c>
      <c r="L240" s="81">
        <v>9.8235712118850103</v>
      </c>
      <c r="M240" s="81">
        <v>230.54870132495745</v>
      </c>
      <c r="N240" s="81">
        <v>227.46306537897635</v>
      </c>
      <c r="O240" s="81">
        <v>134.32936815333608</v>
      </c>
      <c r="P240" s="81">
        <v>102.14024121057646</v>
      </c>
      <c r="Q240" s="81">
        <v>7.9873074716578838</v>
      </c>
      <c r="R240" s="81">
        <v>0</v>
      </c>
      <c r="S240" s="81">
        <v>13.77089078471802</v>
      </c>
      <c r="T240" s="82"/>
      <c r="U240" s="81">
        <v>32285054</v>
      </c>
      <c r="V240" s="81">
        <v>5021</v>
      </c>
      <c r="W240" s="81">
        <v>147</v>
      </c>
      <c r="X240" s="81">
        <v>50238</v>
      </c>
      <c r="Y240" s="81">
        <v>49223</v>
      </c>
      <c r="Z240" s="81">
        <v>66465</v>
      </c>
      <c r="AA240" s="81">
        <v>20002</v>
      </c>
      <c r="AB240" s="81">
        <v>128404</v>
      </c>
      <c r="AC240" s="81">
        <v>0</v>
      </c>
      <c r="AD240" s="81">
        <v>13.77089078471802</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1920</v>
      </c>
      <c r="B241" s="80">
        <v>39</v>
      </c>
      <c r="C241" s="80">
        <v>5</v>
      </c>
      <c r="D241" s="80">
        <v>3</v>
      </c>
      <c r="E241" s="80">
        <v>2008</v>
      </c>
      <c r="F241" s="80" t="s">
        <v>84</v>
      </c>
      <c r="G241" s="80" t="s">
        <v>1915</v>
      </c>
      <c r="H241" s="80" t="s">
        <v>1916</v>
      </c>
      <c r="I241" s="177"/>
      <c r="J241" s="81">
        <v>223.51069455036688</v>
      </c>
      <c r="K241" s="81">
        <v>9.9846208122588589</v>
      </c>
      <c r="L241" s="81">
        <v>9.5968661173641596</v>
      </c>
      <c r="M241" s="81">
        <v>258.35461324177817</v>
      </c>
      <c r="N241" s="81">
        <v>218.02838548863707</v>
      </c>
      <c r="O241" s="81">
        <v>130.37393515046128</v>
      </c>
      <c r="P241" s="81">
        <v>98.733897528299991</v>
      </c>
      <c r="Q241" s="81">
        <v>7.8086094636271781</v>
      </c>
      <c r="R241" s="81">
        <v>0</v>
      </c>
      <c r="S241" s="81">
        <v>12.924868480747328</v>
      </c>
      <c r="T241" s="82"/>
      <c r="U241" s="81">
        <v>29746640</v>
      </c>
      <c r="V241" s="81">
        <v>5021</v>
      </c>
      <c r="W241" s="81">
        <v>147</v>
      </c>
      <c r="X241" s="81">
        <v>50238</v>
      </c>
      <c r="Y241" s="81">
        <v>49447</v>
      </c>
      <c r="Z241" s="81">
        <v>66772</v>
      </c>
      <c r="AA241" s="81">
        <v>19357</v>
      </c>
      <c r="AB241" s="81">
        <v>127594</v>
      </c>
      <c r="AC241" s="81">
        <v>0</v>
      </c>
      <c r="AD241" s="81">
        <v>12.924868480747328</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1921</v>
      </c>
      <c r="B242" s="80">
        <v>40</v>
      </c>
      <c r="C242" s="80">
        <v>6</v>
      </c>
      <c r="D242" s="80">
        <v>3</v>
      </c>
      <c r="E242" s="80">
        <v>2009</v>
      </c>
      <c r="F242" s="80" t="s">
        <v>85</v>
      </c>
      <c r="G242" s="80" t="s">
        <v>1915</v>
      </c>
      <c r="H242" s="80" t="s">
        <v>1916</v>
      </c>
      <c r="I242" s="177"/>
      <c r="J242" s="81">
        <v>189.59331023676896</v>
      </c>
      <c r="K242" s="81">
        <v>8.890293526579649</v>
      </c>
      <c r="L242" s="81">
        <v>17.958955786610424</v>
      </c>
      <c r="M242" s="81">
        <v>268.03108917036656</v>
      </c>
      <c r="N242" s="81">
        <v>199.95459304655884</v>
      </c>
      <c r="O242" s="81">
        <v>132.50398360248269</v>
      </c>
      <c r="P242" s="81">
        <v>94.390743775443724</v>
      </c>
      <c r="Q242" s="81">
        <v>7.3818952144765593</v>
      </c>
      <c r="R242" s="81">
        <v>0</v>
      </c>
      <c r="S242" s="81">
        <v>15.200261430684167</v>
      </c>
      <c r="T242" s="82"/>
      <c r="U242" s="81">
        <v>21842362</v>
      </c>
      <c r="V242" s="81">
        <v>4560</v>
      </c>
      <c r="W242" s="81">
        <v>379</v>
      </c>
      <c r="X242" s="81">
        <v>51633</v>
      </c>
      <c r="Y242" s="81">
        <v>49537</v>
      </c>
      <c r="Z242" s="81">
        <v>66984</v>
      </c>
      <c r="AA242" s="81">
        <v>18998</v>
      </c>
      <c r="AB242" s="81">
        <v>126623</v>
      </c>
      <c r="AC242" s="81">
        <v>0</v>
      </c>
      <c r="AD242" s="81">
        <v>15.200261430684167</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413.28599999999994</v>
      </c>
      <c r="BJ242" s="81">
        <v>0</v>
      </c>
      <c r="BK242" s="81">
        <v>52.795000000000002</v>
      </c>
      <c r="BL242" s="81">
        <v>0</v>
      </c>
      <c r="BM242" s="82"/>
      <c r="BN242" s="81">
        <v>0</v>
      </c>
      <c r="BO242" s="81">
        <v>0</v>
      </c>
      <c r="BP242" s="81">
        <v>14</v>
      </c>
      <c r="BQ242" s="81">
        <v>0</v>
      </c>
      <c r="BR242" s="81">
        <v>5</v>
      </c>
      <c r="BS242" s="81">
        <v>0</v>
      </c>
      <c r="BT242"/>
      <c r="BU242" s="80"/>
      <c r="BV242" s="80"/>
      <c r="BW242" s="80"/>
      <c r="BX242" s="80"/>
      <c r="BY242" s="80"/>
      <c r="BZ242" s="80"/>
      <c r="CA242" s="80"/>
      <c r="CB242" s="80"/>
      <c r="CC242" s="80"/>
    </row>
    <row r="243" spans="1:81">
      <c r="A243" s="80" t="s">
        <v>1922</v>
      </c>
      <c r="B243" s="80">
        <v>41</v>
      </c>
      <c r="C243" s="80">
        <v>7</v>
      </c>
      <c r="D243" s="80">
        <v>3</v>
      </c>
      <c r="E243" s="80">
        <v>2010</v>
      </c>
      <c r="F243" s="80" t="s">
        <v>86</v>
      </c>
      <c r="G243" s="80" t="s">
        <v>1915</v>
      </c>
      <c r="H243" s="80" t="s">
        <v>1916</v>
      </c>
      <c r="I243" s="177"/>
      <c r="J243" s="81">
        <v>191.19997954659877</v>
      </c>
      <c r="K243" s="81">
        <v>9.0614903535021902</v>
      </c>
      <c r="L243" s="81">
        <v>17.002410354486162</v>
      </c>
      <c r="M243" s="81">
        <v>261.4027110879544</v>
      </c>
      <c r="N243" s="81">
        <v>201.0908217239141</v>
      </c>
      <c r="O243" s="81">
        <v>132.18843017909396</v>
      </c>
      <c r="P243" s="81">
        <v>95.294979307245839</v>
      </c>
      <c r="Q243" s="81">
        <v>7.6550490418988844</v>
      </c>
      <c r="R243" s="81">
        <v>0</v>
      </c>
      <c r="S243" s="81">
        <v>15.543289707248213</v>
      </c>
      <c r="T243" s="82"/>
      <c r="U243" s="81">
        <v>23564997</v>
      </c>
      <c r="V243" s="81">
        <v>4560</v>
      </c>
      <c r="W243" s="81">
        <v>379</v>
      </c>
      <c r="X243" s="81">
        <v>51633</v>
      </c>
      <c r="Y243" s="81">
        <v>49732</v>
      </c>
      <c r="Z243" s="81">
        <v>67135</v>
      </c>
      <c r="AA243" s="81">
        <v>18701</v>
      </c>
      <c r="AB243" s="81">
        <v>125820</v>
      </c>
      <c r="AC243" s="81">
        <v>0</v>
      </c>
      <c r="AD243" s="81">
        <v>15.543289707248213</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368.27499999999998</v>
      </c>
      <c r="BJ243" s="81">
        <v>0</v>
      </c>
      <c r="BK243" s="81">
        <v>54.323999999999998</v>
      </c>
      <c r="BL243" s="81">
        <v>0</v>
      </c>
      <c r="BM243" s="82"/>
      <c r="BN243" s="81">
        <v>0</v>
      </c>
      <c r="BO243" s="81">
        <v>0</v>
      </c>
      <c r="BP243" s="81">
        <v>14</v>
      </c>
      <c r="BQ243" s="81">
        <v>0</v>
      </c>
      <c r="BR243" s="81">
        <v>5</v>
      </c>
      <c r="BS243" s="81">
        <v>0</v>
      </c>
      <c r="BT243"/>
      <c r="BU243" s="80">
        <v>329.15600000000001</v>
      </c>
      <c r="BV243" s="80">
        <v>28.8</v>
      </c>
      <c r="BW243" s="80">
        <v>0</v>
      </c>
      <c r="BX243" s="80">
        <v>0</v>
      </c>
      <c r="BY243" s="80">
        <v>0</v>
      </c>
      <c r="BZ243" s="80">
        <v>0</v>
      </c>
      <c r="CA243" s="80">
        <v>55.994</v>
      </c>
      <c r="CB243" s="80">
        <v>8.6489999999999991</v>
      </c>
      <c r="CC243" s="80">
        <v>0</v>
      </c>
    </row>
    <row r="244" spans="1:81">
      <c r="A244" s="80" t="s">
        <v>1923</v>
      </c>
      <c r="B244" s="80">
        <v>42</v>
      </c>
      <c r="C244" s="80">
        <v>8</v>
      </c>
      <c r="D244" s="80">
        <v>3</v>
      </c>
      <c r="E244" s="80">
        <v>2011</v>
      </c>
      <c r="F244" s="80" t="s">
        <v>87</v>
      </c>
      <c r="G244" s="80" t="s">
        <v>1915</v>
      </c>
      <c r="H244" s="80" t="s">
        <v>1916</v>
      </c>
      <c r="I244" s="177"/>
      <c r="J244" s="81">
        <v>185.11887340634172</v>
      </c>
      <c r="K244" s="81">
        <v>12.171976266637964</v>
      </c>
      <c r="L244" s="81">
        <v>15.872596288097977</v>
      </c>
      <c r="M244" s="81">
        <v>304.22132163403933</v>
      </c>
      <c r="N244" s="81">
        <v>236.00562831079685</v>
      </c>
      <c r="O244" s="81">
        <v>131.59004144225469</v>
      </c>
      <c r="P244" s="81">
        <v>92.427288876382875</v>
      </c>
      <c r="Q244" s="81">
        <v>8.7707455484396633</v>
      </c>
      <c r="R244" s="81">
        <v>0</v>
      </c>
      <c r="S244" s="81">
        <v>15.273670435730741</v>
      </c>
      <c r="T244" s="82"/>
      <c r="U244" s="81">
        <v>18813919</v>
      </c>
      <c r="V244" s="81">
        <v>4560</v>
      </c>
      <c r="W244" s="81">
        <v>379</v>
      </c>
      <c r="X244" s="81">
        <v>51633</v>
      </c>
      <c r="Y244" s="81">
        <v>49865</v>
      </c>
      <c r="Z244" s="81">
        <v>68283</v>
      </c>
      <c r="AA244" s="81">
        <v>18678</v>
      </c>
      <c r="AB244" s="81">
        <v>124978</v>
      </c>
      <c r="AC244" s="81">
        <v>0</v>
      </c>
      <c r="AD244" s="81">
        <v>15.273670435730741</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328.786</v>
      </c>
      <c r="BJ244" s="81">
        <v>0</v>
      </c>
      <c r="BK244" s="81">
        <v>51.94</v>
      </c>
      <c r="BL244" s="81">
        <v>0</v>
      </c>
      <c r="BM244" s="82"/>
      <c r="BN244" s="81">
        <v>0</v>
      </c>
      <c r="BO244" s="81">
        <v>0</v>
      </c>
      <c r="BP244" s="81">
        <v>13</v>
      </c>
      <c r="BQ244" s="81">
        <v>0</v>
      </c>
      <c r="BR244" s="81">
        <v>5</v>
      </c>
      <c r="BS244" s="81">
        <v>0</v>
      </c>
      <c r="BT244"/>
      <c r="BU244" s="80">
        <v>310.29199999999997</v>
      </c>
      <c r="BV244" s="80">
        <v>29.8</v>
      </c>
      <c r="BW244" s="80">
        <v>0</v>
      </c>
      <c r="BX244" s="80">
        <v>0</v>
      </c>
      <c r="BY244" s="80">
        <v>0</v>
      </c>
      <c r="BZ244" s="80">
        <v>0</v>
      </c>
      <c r="CA244" s="80">
        <v>33.384999999999998</v>
      </c>
      <c r="CB244" s="80">
        <v>7.2489999999999997</v>
      </c>
      <c r="CC244" s="80">
        <v>0</v>
      </c>
    </row>
    <row r="245" spans="1:81">
      <c r="A245" s="80" t="s">
        <v>1924</v>
      </c>
      <c r="B245" s="80">
        <v>43</v>
      </c>
      <c r="C245" s="80">
        <v>9</v>
      </c>
      <c r="D245" s="80">
        <v>3</v>
      </c>
      <c r="E245" s="80">
        <v>2012</v>
      </c>
      <c r="F245" s="80" t="s">
        <v>88</v>
      </c>
      <c r="G245" s="80" t="s">
        <v>1915</v>
      </c>
      <c r="H245" s="80" t="s">
        <v>1916</v>
      </c>
      <c r="I245" s="177"/>
      <c r="J245" s="81">
        <v>214.74975265065007</v>
      </c>
      <c r="K245" s="81">
        <v>11.42668798553848</v>
      </c>
      <c r="L245" s="81">
        <v>15.920001761237888</v>
      </c>
      <c r="M245" s="81">
        <v>342.28575974443339</v>
      </c>
      <c r="N245" s="81">
        <v>252.94544278549557</v>
      </c>
      <c r="O245" s="81">
        <v>133.280992623711</v>
      </c>
      <c r="P245" s="81">
        <v>93.510546058171755</v>
      </c>
      <c r="Q245" s="81">
        <v>9.4935980225967533</v>
      </c>
      <c r="R245" s="81">
        <v>0</v>
      </c>
      <c r="S245" s="81">
        <v>16.208887033617629</v>
      </c>
      <c r="T245" s="82"/>
      <c r="U245" s="81">
        <v>20015915</v>
      </c>
      <c r="V245" s="81">
        <v>4560</v>
      </c>
      <c r="W245" s="81">
        <v>379</v>
      </c>
      <c r="X245" s="81">
        <v>51633</v>
      </c>
      <c r="Y245" s="81">
        <v>50262</v>
      </c>
      <c r="Z245" s="81">
        <v>69709</v>
      </c>
      <c r="AA245" s="81">
        <v>18790</v>
      </c>
      <c r="AB245" s="81">
        <v>124511</v>
      </c>
      <c r="AC245" s="81">
        <v>0</v>
      </c>
      <c r="AD245" s="81">
        <v>16.208887033617629</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346.38499999999999</v>
      </c>
      <c r="BJ245" s="81">
        <v>0</v>
      </c>
      <c r="BK245" s="81">
        <v>58.727000000000004</v>
      </c>
      <c r="BL245" s="81">
        <v>0</v>
      </c>
      <c r="BM245" s="82"/>
      <c r="BN245" s="81">
        <v>0</v>
      </c>
      <c r="BO245" s="81">
        <v>0</v>
      </c>
      <c r="BP245" s="81">
        <v>14</v>
      </c>
      <c r="BQ245" s="81">
        <v>0</v>
      </c>
      <c r="BR245" s="81">
        <v>5</v>
      </c>
      <c r="BS245" s="81">
        <v>0</v>
      </c>
      <c r="BT245"/>
      <c r="BU245" s="80">
        <v>335.57499999999999</v>
      </c>
      <c r="BV245" s="80">
        <v>30</v>
      </c>
      <c r="BW245" s="80">
        <v>0</v>
      </c>
      <c r="BX245" s="80">
        <v>0</v>
      </c>
      <c r="BY245" s="80">
        <v>0</v>
      </c>
      <c r="BZ245" s="80">
        <v>0</v>
      </c>
      <c r="CA245" s="80">
        <v>33.014000000000003</v>
      </c>
      <c r="CB245" s="80">
        <v>6.5229999999999997</v>
      </c>
      <c r="CC245" s="80">
        <v>0</v>
      </c>
    </row>
    <row r="246" spans="1:81">
      <c r="A246" s="80" t="s">
        <v>1925</v>
      </c>
      <c r="B246" s="80">
        <v>44</v>
      </c>
      <c r="C246" s="80">
        <v>10</v>
      </c>
      <c r="D246" s="80">
        <v>3</v>
      </c>
      <c r="E246" s="80">
        <v>2013</v>
      </c>
      <c r="F246" s="80" t="s">
        <v>89</v>
      </c>
      <c r="G246" s="80" t="s">
        <v>1915</v>
      </c>
      <c r="H246" s="80" t="s">
        <v>1916</v>
      </c>
      <c r="I246" s="177"/>
      <c r="J246" s="81">
        <v>212.77609385140798</v>
      </c>
      <c r="K246" s="81">
        <v>9.7009657419426372</v>
      </c>
      <c r="L246" s="81">
        <v>11.549120214938441</v>
      </c>
      <c r="M246" s="81">
        <v>295.41420651103937</v>
      </c>
      <c r="N246" s="81">
        <v>250.89745656176075</v>
      </c>
      <c r="O246" s="81">
        <v>130.24026200729941</v>
      </c>
      <c r="P246" s="81">
        <v>95.756126576535081</v>
      </c>
      <c r="Q246" s="81">
        <v>9.6445408962052586</v>
      </c>
      <c r="R246" s="81">
        <v>0</v>
      </c>
      <c r="S246" s="81">
        <v>15.719075544850245</v>
      </c>
      <c r="T246" s="82"/>
      <c r="U246" s="81">
        <v>21804054</v>
      </c>
      <c r="V246" s="81">
        <v>4560</v>
      </c>
      <c r="W246" s="81">
        <v>379</v>
      </c>
      <c r="X246" s="81">
        <v>51633</v>
      </c>
      <c r="Y246" s="81">
        <v>50687</v>
      </c>
      <c r="Z246" s="81">
        <v>71160</v>
      </c>
      <c r="AA246" s="81">
        <v>19169</v>
      </c>
      <c r="AB246" s="81">
        <v>124677</v>
      </c>
      <c r="AC246" s="81">
        <v>0</v>
      </c>
      <c r="AD246" s="81">
        <v>15.719075544850245</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363.2</v>
      </c>
      <c r="BJ246" s="81">
        <v>0</v>
      </c>
      <c r="BK246" s="81">
        <v>60.402000000000001</v>
      </c>
      <c r="BL246" s="81">
        <v>0</v>
      </c>
      <c r="BM246" s="82"/>
      <c r="BN246" s="81">
        <v>0</v>
      </c>
      <c r="BO246" s="81">
        <v>0</v>
      </c>
      <c r="BP246" s="81">
        <v>15</v>
      </c>
      <c r="BQ246" s="81">
        <v>0</v>
      </c>
      <c r="BR246" s="81">
        <v>5</v>
      </c>
      <c r="BS246" s="81">
        <v>0</v>
      </c>
      <c r="BT246"/>
      <c r="BU246" s="80">
        <v>359.68599999999998</v>
      </c>
      <c r="BV246" s="80">
        <v>30.693000000000001</v>
      </c>
      <c r="BW246" s="80">
        <v>0</v>
      </c>
      <c r="BX246" s="80">
        <v>0</v>
      </c>
      <c r="BY246" s="80">
        <v>0</v>
      </c>
      <c r="BZ246" s="80">
        <v>0</v>
      </c>
      <c r="CA246" s="80">
        <v>29.789000000000001</v>
      </c>
      <c r="CB246" s="80">
        <v>3.4340000000000002</v>
      </c>
      <c r="CC246" s="80">
        <v>0</v>
      </c>
    </row>
    <row r="247" spans="1:81">
      <c r="A247" s="80" t="s">
        <v>1926</v>
      </c>
      <c r="B247" s="80">
        <v>45</v>
      </c>
      <c r="C247" s="80">
        <v>11</v>
      </c>
      <c r="D247" s="80">
        <v>3</v>
      </c>
      <c r="E247" s="80">
        <v>2014</v>
      </c>
      <c r="F247" s="80" t="s">
        <v>90</v>
      </c>
      <c r="G247" s="80" t="s">
        <v>1915</v>
      </c>
      <c r="H247" s="80" t="s">
        <v>1916</v>
      </c>
      <c r="I247" s="177"/>
      <c r="J247" s="81">
        <v>192.56965136139203</v>
      </c>
      <c r="K247" s="81">
        <v>9.7403792911636771</v>
      </c>
      <c r="L247" s="81">
        <v>16.843519768494364</v>
      </c>
      <c r="M247" s="81">
        <v>317.33033656614441</v>
      </c>
      <c r="N247" s="81">
        <v>245.7940266802668</v>
      </c>
      <c r="O247" s="81">
        <v>124.63678444363622</v>
      </c>
      <c r="P247" s="81">
        <v>96.088457932553723</v>
      </c>
      <c r="Q247" s="81">
        <v>9.1876685243740219</v>
      </c>
      <c r="R247" s="81">
        <v>0</v>
      </c>
      <c r="S247" s="81">
        <v>15.965214706295679</v>
      </c>
      <c r="T247" s="82"/>
      <c r="U247" s="81">
        <v>21223646</v>
      </c>
      <c r="V247" s="81">
        <v>4215</v>
      </c>
      <c r="W247" s="81">
        <v>367</v>
      </c>
      <c r="X247" s="81">
        <v>49606</v>
      </c>
      <c r="Y247" s="81">
        <v>50841</v>
      </c>
      <c r="Z247" s="81">
        <v>71722</v>
      </c>
      <c r="AA247" s="81">
        <v>19136</v>
      </c>
      <c r="AB247" s="81">
        <v>123790</v>
      </c>
      <c r="AC247" s="81">
        <v>0</v>
      </c>
      <c r="AD247" s="81">
        <v>15.965214706295679</v>
      </c>
      <c r="AE247" s="82"/>
      <c r="AF247" s="81">
        <v>204125710.45814431</v>
      </c>
      <c r="AG247" s="81">
        <v>7671491.0041001085</v>
      </c>
      <c r="AH247" s="81">
        <v>3763046.0174297835</v>
      </c>
      <c r="AI247" s="81">
        <v>341204538.44372058</v>
      </c>
      <c r="AJ247" s="81">
        <v>304772583.23085189</v>
      </c>
      <c r="AK247" s="81">
        <v>0</v>
      </c>
      <c r="AL247" s="81">
        <v>0</v>
      </c>
      <c r="AM247" s="81">
        <v>16994517.179419171</v>
      </c>
      <c r="AN247" s="81">
        <v>0</v>
      </c>
      <c r="AO247" s="81">
        <v>0</v>
      </c>
      <c r="AP247" s="82"/>
      <c r="AQ247" s="81">
        <v>1381</v>
      </c>
      <c r="AR247" s="81">
        <v>113</v>
      </c>
      <c r="AS247" s="81">
        <v>1</v>
      </c>
      <c r="AT247" s="81">
        <v>0</v>
      </c>
      <c r="AU247" s="81">
        <v>0</v>
      </c>
      <c r="AV247" s="81">
        <v>1</v>
      </c>
      <c r="AW247" s="81" t="s">
        <v>564</v>
      </c>
      <c r="AX247" s="82"/>
      <c r="AY247" s="81">
        <v>6029.3</v>
      </c>
      <c r="AZ247" s="81">
        <v>3892.2</v>
      </c>
      <c r="BA247" s="81">
        <v>16000</v>
      </c>
      <c r="BB247" s="81">
        <v>0</v>
      </c>
      <c r="BC247" s="81">
        <v>0</v>
      </c>
      <c r="BD247" s="81">
        <v>5700</v>
      </c>
      <c r="BE247" s="81" t="s">
        <v>564</v>
      </c>
      <c r="BF247" s="82"/>
      <c r="BG247" s="81">
        <v>0</v>
      </c>
      <c r="BH247" s="81">
        <v>0</v>
      </c>
      <c r="BI247" s="81">
        <v>206.21100000000001</v>
      </c>
      <c r="BJ247" s="81">
        <v>0</v>
      </c>
      <c r="BK247" s="81">
        <v>63.722000000000001</v>
      </c>
      <c r="BL247" s="81">
        <v>0</v>
      </c>
      <c r="BM247" s="82"/>
      <c r="BN247" s="81">
        <v>0</v>
      </c>
      <c r="BO247" s="81">
        <v>0</v>
      </c>
      <c r="BP247" s="81">
        <v>13</v>
      </c>
      <c r="BQ247" s="81">
        <v>0</v>
      </c>
      <c r="BR247" s="81">
        <v>6</v>
      </c>
      <c r="BS247" s="81">
        <v>0</v>
      </c>
      <c r="BT247"/>
      <c r="BU247" s="80">
        <v>239.874</v>
      </c>
      <c r="BV247" s="80">
        <v>30.059000000000001</v>
      </c>
      <c r="BW247" s="80">
        <v>0</v>
      </c>
      <c r="BX247" s="80">
        <v>0</v>
      </c>
      <c r="BY247" s="80">
        <v>0</v>
      </c>
      <c r="BZ247" s="80">
        <v>0</v>
      </c>
      <c r="CA247" s="80">
        <v>0</v>
      </c>
      <c r="CB247" s="80">
        <v>0</v>
      </c>
      <c r="CC247" s="80">
        <v>0</v>
      </c>
    </row>
    <row r="248" spans="1:81">
      <c r="A248" s="80" t="s">
        <v>1927</v>
      </c>
      <c r="B248" s="80">
        <v>46</v>
      </c>
      <c r="C248" s="80">
        <v>12</v>
      </c>
      <c r="D248" s="80">
        <v>3</v>
      </c>
      <c r="E248" s="80">
        <v>2015</v>
      </c>
      <c r="F248" s="80" t="s">
        <v>91</v>
      </c>
      <c r="G248" s="80" t="s">
        <v>1915</v>
      </c>
      <c r="H248" s="80" t="s">
        <v>1916</v>
      </c>
      <c r="I248" s="177"/>
      <c r="J248" s="81">
        <v>188.94607794032692</v>
      </c>
      <c r="K248" s="81">
        <v>9.8437023029411801</v>
      </c>
      <c r="L248" s="81">
        <v>17.133358629491518</v>
      </c>
      <c r="M248" s="81">
        <v>312.18916418775422</v>
      </c>
      <c r="N248" s="81">
        <v>221.49726213680637</v>
      </c>
      <c r="O248" s="81">
        <v>124.25808016253656</v>
      </c>
      <c r="P248" s="81">
        <v>95.797215344624661</v>
      </c>
      <c r="Q248" s="81">
        <v>8.9186349248518439</v>
      </c>
      <c r="R248" s="81">
        <v>0</v>
      </c>
      <c r="S248" s="81">
        <v>15.880881308281547</v>
      </c>
      <c r="T248" s="82"/>
      <c r="U248" s="81">
        <v>23056963</v>
      </c>
      <c r="V248" s="81">
        <v>4215</v>
      </c>
      <c r="W248" s="81">
        <v>367</v>
      </c>
      <c r="X248" s="81">
        <v>49606</v>
      </c>
      <c r="Y248" s="81">
        <v>51098</v>
      </c>
      <c r="Z248" s="81">
        <v>72193</v>
      </c>
      <c r="AA248" s="81">
        <v>19063</v>
      </c>
      <c r="AB248" s="81">
        <v>122749</v>
      </c>
      <c r="AC248" s="81">
        <v>0</v>
      </c>
      <c r="AD248" s="81">
        <v>15.880881308281547</v>
      </c>
      <c r="AE248" s="82"/>
      <c r="AF248" s="81">
        <v>200980090.43690714</v>
      </c>
      <c r="AG248" s="81">
        <v>7238624.0772761432</v>
      </c>
      <c r="AH248" s="81">
        <v>2980069.5375803355</v>
      </c>
      <c r="AI248" s="81">
        <v>349529839.09003311</v>
      </c>
      <c r="AJ248" s="81">
        <v>280019286.2252987</v>
      </c>
      <c r="AK248" s="81">
        <v>0</v>
      </c>
      <c r="AL248" s="81">
        <v>0</v>
      </c>
      <c r="AM248" s="81">
        <v>16822235.537311241</v>
      </c>
      <c r="AN248" s="81">
        <v>0</v>
      </c>
      <c r="AO248" s="81">
        <v>0</v>
      </c>
      <c r="AP248" s="82"/>
      <c r="AQ248" s="81">
        <v>1514</v>
      </c>
      <c r="AR248" s="81">
        <v>165</v>
      </c>
      <c r="AS248" s="81">
        <v>1</v>
      </c>
      <c r="AT248" s="81">
        <v>0</v>
      </c>
      <c r="AU248" s="81">
        <v>0</v>
      </c>
      <c r="AV248" s="81">
        <v>1</v>
      </c>
      <c r="AW248" s="81" t="s">
        <v>564</v>
      </c>
      <c r="AX248" s="82"/>
      <c r="AY248" s="81">
        <v>6675.4</v>
      </c>
      <c r="AZ248" s="81">
        <v>7085.7</v>
      </c>
      <c r="BA248" s="81">
        <v>16000</v>
      </c>
      <c r="BB248" s="81">
        <v>0</v>
      </c>
      <c r="BC248" s="81">
        <v>0</v>
      </c>
      <c r="BD248" s="81">
        <v>5700</v>
      </c>
      <c r="BE248" s="81" t="s">
        <v>564</v>
      </c>
      <c r="BF248" s="82"/>
      <c r="BG248" s="81">
        <v>0</v>
      </c>
      <c r="BH248" s="81">
        <v>0</v>
      </c>
      <c r="BI248" s="81">
        <v>408.524</v>
      </c>
      <c r="BJ248" s="81">
        <v>0</v>
      </c>
      <c r="BK248" s="81">
        <v>63.433999999999997</v>
      </c>
      <c r="BL248" s="81">
        <v>0</v>
      </c>
      <c r="BM248" s="82"/>
      <c r="BN248" s="81">
        <v>0</v>
      </c>
      <c r="BO248" s="81">
        <v>0</v>
      </c>
      <c r="BP248" s="81">
        <v>15</v>
      </c>
      <c r="BQ248" s="81">
        <v>0</v>
      </c>
      <c r="BR248" s="81">
        <v>6</v>
      </c>
      <c r="BS248" s="81">
        <v>0</v>
      </c>
      <c r="BT248"/>
      <c r="BU248" s="80">
        <v>371.53699999999998</v>
      </c>
      <c r="BV248" s="80">
        <v>30.148</v>
      </c>
      <c r="BW248" s="80">
        <v>0</v>
      </c>
      <c r="BX248" s="80">
        <v>0</v>
      </c>
      <c r="BY248" s="80">
        <v>0</v>
      </c>
      <c r="BZ248" s="80">
        <v>0</v>
      </c>
      <c r="CA248" s="80">
        <v>56.92</v>
      </c>
      <c r="CB248" s="80">
        <v>7.5720000000000001</v>
      </c>
      <c r="CC248" s="80">
        <v>5.7809999999999997</v>
      </c>
    </row>
    <row r="249" spans="1:81">
      <c r="A249" s="80" t="s">
        <v>1928</v>
      </c>
      <c r="B249" s="80">
        <v>47</v>
      </c>
      <c r="C249" s="80">
        <v>13</v>
      </c>
      <c r="D249" s="80">
        <v>3</v>
      </c>
      <c r="E249" s="80">
        <v>2016</v>
      </c>
      <c r="F249" s="80" t="s">
        <v>92</v>
      </c>
      <c r="G249" s="80" t="s">
        <v>1915</v>
      </c>
      <c r="H249" s="80" t="s">
        <v>1916</v>
      </c>
      <c r="I249" s="177"/>
      <c r="J249" s="81">
        <v>177.36065218784574</v>
      </c>
      <c r="K249" s="81">
        <v>10.111724999680709</v>
      </c>
      <c r="L249" s="81">
        <v>18.784903380491407</v>
      </c>
      <c r="M249" s="81">
        <v>228.07741764939706</v>
      </c>
      <c r="N249" s="81">
        <v>206.55030587998414</v>
      </c>
      <c r="O249" s="81">
        <v>123.55169646174578</v>
      </c>
      <c r="P249" s="81">
        <v>94.113443862756114</v>
      </c>
      <c r="Q249" s="81">
        <v>8.5865237297997261</v>
      </c>
      <c r="R249" s="81">
        <v>0</v>
      </c>
      <c r="S249" s="81">
        <v>17.197726388455177</v>
      </c>
      <c r="T249" s="82"/>
      <c r="U249" s="81">
        <v>21327478</v>
      </c>
      <c r="V249" s="81">
        <v>4215</v>
      </c>
      <c r="W249" s="81">
        <v>367</v>
      </c>
      <c r="X249" s="81">
        <v>49606</v>
      </c>
      <c r="Y249" s="81">
        <v>51214</v>
      </c>
      <c r="Z249" s="81">
        <v>72665</v>
      </c>
      <c r="AA249" s="81">
        <v>19370</v>
      </c>
      <c r="AB249" s="81">
        <v>121567</v>
      </c>
      <c r="AC249" s="81">
        <v>0</v>
      </c>
      <c r="AD249" s="81">
        <v>17.19772638845518</v>
      </c>
      <c r="AE249" s="82"/>
      <c r="AF249" s="81">
        <v>196962131.56986889</v>
      </c>
      <c r="AG249" s="81">
        <v>7135300.984854158</v>
      </c>
      <c r="AH249" s="81">
        <v>2621895.843881717</v>
      </c>
      <c r="AI249" s="81">
        <v>311333433.6311056</v>
      </c>
      <c r="AJ249" s="81">
        <v>261487320.93422949</v>
      </c>
      <c r="AK249" s="81">
        <v>0</v>
      </c>
      <c r="AL249" s="81">
        <v>0</v>
      </c>
      <c r="AM249" s="81">
        <v>16673190.77315232</v>
      </c>
      <c r="AN249" s="81">
        <v>0</v>
      </c>
      <c r="AO249" s="81">
        <v>0</v>
      </c>
      <c r="AP249" s="82"/>
      <c r="AQ249" s="81">
        <v>1669</v>
      </c>
      <c r="AR249" s="81">
        <v>219</v>
      </c>
      <c r="AS249" s="81">
        <v>1</v>
      </c>
      <c r="AT249" s="81">
        <v>0</v>
      </c>
      <c r="AU249" s="81">
        <v>0</v>
      </c>
      <c r="AV249" s="81">
        <v>1</v>
      </c>
      <c r="AW249" s="81" t="s">
        <v>564</v>
      </c>
      <c r="AX249" s="82"/>
      <c r="AY249" s="81">
        <v>7435.7999999999993</v>
      </c>
      <c r="AZ249" s="81">
        <v>9132.2000000000007</v>
      </c>
      <c r="BA249" s="81">
        <v>16000</v>
      </c>
      <c r="BB249" s="81">
        <v>0</v>
      </c>
      <c r="BC249" s="81">
        <v>0</v>
      </c>
      <c r="BD249" s="81">
        <v>5700</v>
      </c>
      <c r="BE249" s="81" t="s">
        <v>564</v>
      </c>
      <c r="BF249" s="82"/>
      <c r="BG249" s="81">
        <v>0</v>
      </c>
      <c r="BH249" s="81">
        <v>0</v>
      </c>
      <c r="BI249" s="81">
        <v>375.22199999999998</v>
      </c>
      <c r="BJ249" s="81">
        <v>0</v>
      </c>
      <c r="BK249" s="81">
        <v>62.328000000000003</v>
      </c>
      <c r="BL249" s="81">
        <v>0</v>
      </c>
      <c r="BM249" s="82"/>
      <c r="BN249" s="81">
        <v>0</v>
      </c>
      <c r="BO249" s="81">
        <v>0</v>
      </c>
      <c r="BP249" s="81">
        <v>15</v>
      </c>
      <c r="BQ249" s="81">
        <v>0</v>
      </c>
      <c r="BR249" s="81">
        <v>6</v>
      </c>
      <c r="BS249" s="81">
        <v>0</v>
      </c>
      <c r="BT249"/>
      <c r="BU249" s="80">
        <v>315.14999999999998</v>
      </c>
      <c r="BV249" s="80">
        <v>28.513999999999999</v>
      </c>
      <c r="BW249" s="80">
        <v>0</v>
      </c>
      <c r="BX249" s="80">
        <v>0</v>
      </c>
      <c r="BY249" s="80">
        <v>0</v>
      </c>
      <c r="BZ249" s="80">
        <v>0</v>
      </c>
      <c r="CA249" s="80">
        <v>75.153999999999996</v>
      </c>
      <c r="CB249" s="80">
        <v>10.952</v>
      </c>
      <c r="CC249" s="80">
        <v>7.78</v>
      </c>
    </row>
    <row r="250" spans="1:81">
      <c r="A250" s="80" t="s">
        <v>1929</v>
      </c>
      <c r="B250" s="80">
        <v>48</v>
      </c>
      <c r="C250" s="80">
        <v>14</v>
      </c>
      <c r="D250" s="80">
        <v>3</v>
      </c>
      <c r="E250" s="80">
        <v>2017</v>
      </c>
      <c r="F250" s="80" t="s">
        <v>71</v>
      </c>
      <c r="G250" s="80" t="s">
        <v>1915</v>
      </c>
      <c r="H250" s="80" t="s">
        <v>1916</v>
      </c>
      <c r="I250" s="177"/>
      <c r="J250" s="81">
        <v>180.69589203219618</v>
      </c>
      <c r="K250" s="81">
        <v>10.39344116478275</v>
      </c>
      <c r="L250" s="81">
        <v>19.461744774005826</v>
      </c>
      <c r="M250" s="81">
        <v>211.40095702026593</v>
      </c>
      <c r="N250" s="81">
        <v>220.46093987983579</v>
      </c>
      <c r="O250" s="81">
        <v>122.12436370868586</v>
      </c>
      <c r="P250" s="81">
        <v>92.508228576472433</v>
      </c>
      <c r="Q250" s="81">
        <v>8.2477143619562447</v>
      </c>
      <c r="R250" s="81">
        <v>0</v>
      </c>
      <c r="S250" s="81">
        <v>16.535096748290663</v>
      </c>
      <c r="T250" s="82"/>
      <c r="U250" s="81">
        <v>22971574</v>
      </c>
      <c r="V250" s="81">
        <v>4215</v>
      </c>
      <c r="W250" s="81">
        <v>367</v>
      </c>
      <c r="X250" s="81">
        <v>49606</v>
      </c>
      <c r="Y250" s="81">
        <v>51512</v>
      </c>
      <c r="Z250" s="81">
        <v>73017</v>
      </c>
      <c r="AA250" s="81">
        <v>19161</v>
      </c>
      <c r="AB250" s="81">
        <v>120756</v>
      </c>
      <c r="AC250" s="81">
        <v>0</v>
      </c>
      <c r="AD250" s="81">
        <v>16.535096748290659</v>
      </c>
      <c r="AE250" s="82"/>
      <c r="AF250" s="81">
        <v>205076736.98180059</v>
      </c>
      <c r="AG250" s="81">
        <v>7474353.2987514213</v>
      </c>
      <c r="AH250" s="81">
        <v>3671588.4486558419</v>
      </c>
      <c r="AI250" s="81">
        <v>305401165.93611079</v>
      </c>
      <c r="AJ250" s="81">
        <v>280827525.86145568</v>
      </c>
      <c r="AK250" s="81">
        <v>0</v>
      </c>
      <c r="AL250" s="81">
        <v>0</v>
      </c>
      <c r="AM250" s="81">
        <v>16587875.22397612</v>
      </c>
      <c r="AN250" s="81">
        <v>0</v>
      </c>
      <c r="AO250" s="81">
        <v>0</v>
      </c>
      <c r="AP250" s="82"/>
      <c r="AQ250" s="81">
        <v>1773</v>
      </c>
      <c r="AR250" s="81">
        <v>233</v>
      </c>
      <c r="AS250" s="81">
        <v>1</v>
      </c>
      <c r="AT250" s="81">
        <v>0</v>
      </c>
      <c r="AU250" s="81">
        <v>0</v>
      </c>
      <c r="AV250" s="81">
        <v>1</v>
      </c>
      <c r="AW250" s="81" t="s">
        <v>564</v>
      </c>
      <c r="AX250" s="82"/>
      <c r="AY250" s="81">
        <v>8005.6999999999989</v>
      </c>
      <c r="AZ250" s="81">
        <v>9459.7000000000007</v>
      </c>
      <c r="BA250" s="81">
        <v>16000</v>
      </c>
      <c r="BB250" s="81">
        <v>0</v>
      </c>
      <c r="BC250" s="81">
        <v>0</v>
      </c>
      <c r="BD250" s="81">
        <v>5700</v>
      </c>
      <c r="BE250" s="81" t="s">
        <v>564</v>
      </c>
      <c r="BF250" s="82"/>
      <c r="BG250" s="81">
        <v>0</v>
      </c>
      <c r="BH250" s="81">
        <v>0</v>
      </c>
      <c r="BI250" s="81">
        <v>425.64600000000002</v>
      </c>
      <c r="BJ250" s="81">
        <v>0</v>
      </c>
      <c r="BK250" s="81">
        <v>62.861000000000004</v>
      </c>
      <c r="BL250" s="81">
        <v>0</v>
      </c>
      <c r="BM250" s="82"/>
      <c r="BN250" s="81">
        <v>0</v>
      </c>
      <c r="BO250" s="81">
        <v>0</v>
      </c>
      <c r="BP250" s="81">
        <v>15</v>
      </c>
      <c r="BQ250" s="81">
        <v>0</v>
      </c>
      <c r="BR250" s="81">
        <v>6</v>
      </c>
      <c r="BS250" s="81">
        <v>0</v>
      </c>
      <c r="BT250"/>
      <c r="BU250" s="80">
        <v>364.46499999999997</v>
      </c>
      <c r="BV250" s="80">
        <v>29.657</v>
      </c>
      <c r="BW250" s="80">
        <v>0</v>
      </c>
      <c r="BX250" s="80">
        <v>0</v>
      </c>
      <c r="BY250" s="80">
        <v>0</v>
      </c>
      <c r="BZ250" s="80">
        <v>0</v>
      </c>
      <c r="CA250" s="80">
        <v>74.561999999999998</v>
      </c>
      <c r="CB250" s="80">
        <v>12.916</v>
      </c>
      <c r="CC250" s="80">
        <v>6.907</v>
      </c>
    </row>
    <row r="251" spans="1:81">
      <c r="A251" s="80" t="s">
        <v>1930</v>
      </c>
      <c r="B251" s="80">
        <v>49</v>
      </c>
      <c r="C251" s="80">
        <v>15</v>
      </c>
      <c r="D251" s="80">
        <v>3</v>
      </c>
      <c r="E251" s="80">
        <v>2018</v>
      </c>
      <c r="F251" s="80" t="s">
        <v>93</v>
      </c>
      <c r="G251" s="80" t="s">
        <v>1915</v>
      </c>
      <c r="H251" s="80" t="s">
        <v>1916</v>
      </c>
      <c r="I251" s="177"/>
      <c r="J251" s="81">
        <v>197.8637217308283</v>
      </c>
      <c r="K251" s="81">
        <v>9.8788797745573582</v>
      </c>
      <c r="L251" s="81">
        <v>17.647790071377219</v>
      </c>
      <c r="M251" s="81">
        <v>224.22349131421115</v>
      </c>
      <c r="N251" s="81">
        <v>202.77144438852707</v>
      </c>
      <c r="O251" s="81">
        <v>119.98253792814758</v>
      </c>
      <c r="P251" s="81">
        <v>90.846497510653748</v>
      </c>
      <c r="Q251" s="81">
        <v>7.5746819009609014</v>
      </c>
      <c r="R251" s="81">
        <v>0</v>
      </c>
      <c r="S251" s="81">
        <v>17.1347214199529</v>
      </c>
      <c r="T251" s="82"/>
      <c r="U251" s="81">
        <v>24258626</v>
      </c>
      <c r="V251" s="81">
        <v>4215</v>
      </c>
      <c r="W251" s="81">
        <v>367</v>
      </c>
      <c r="X251" s="81">
        <v>49606</v>
      </c>
      <c r="Y251" s="81">
        <v>51617</v>
      </c>
      <c r="Z251" s="81">
        <v>73110</v>
      </c>
      <c r="AA251" s="81">
        <v>19006</v>
      </c>
      <c r="AB251" s="81">
        <v>119513</v>
      </c>
      <c r="AC251" s="81">
        <v>0</v>
      </c>
      <c r="AD251" s="81">
        <v>17.1347214199529</v>
      </c>
      <c r="AE251" s="82"/>
      <c r="AF251" s="81">
        <v>226606771.91751161</v>
      </c>
      <c r="AG251" s="81">
        <v>6643061.9897555485</v>
      </c>
      <c r="AH251" s="81">
        <v>3481150.8327535628</v>
      </c>
      <c r="AI251" s="81">
        <v>304628283.9900471</v>
      </c>
      <c r="AJ251" s="81">
        <v>257377459.3456533</v>
      </c>
      <c r="AK251" s="81">
        <v>0</v>
      </c>
      <c r="AL251" s="81">
        <v>0</v>
      </c>
      <c r="AM251" s="81">
        <v>16451097.194481291</v>
      </c>
      <c r="AN251" s="81">
        <v>0</v>
      </c>
      <c r="AO251" s="81">
        <v>0</v>
      </c>
      <c r="AP251" s="82"/>
      <c r="AQ251" s="81">
        <v>1882</v>
      </c>
      <c r="AR251" s="81">
        <v>251</v>
      </c>
      <c r="AS251" s="81">
        <v>1</v>
      </c>
      <c r="AT251" s="81">
        <v>0</v>
      </c>
      <c r="AU251" s="81">
        <v>0</v>
      </c>
      <c r="AV251" s="81">
        <v>1</v>
      </c>
      <c r="AW251" s="81" t="s">
        <v>564</v>
      </c>
      <c r="AX251" s="82"/>
      <c r="AY251" s="81">
        <v>8540.1999999999989</v>
      </c>
      <c r="AZ251" s="81">
        <v>30685.200000000001</v>
      </c>
      <c r="BA251" s="81">
        <v>16000</v>
      </c>
      <c r="BB251" s="81">
        <v>0</v>
      </c>
      <c r="BC251" s="81">
        <v>0</v>
      </c>
      <c r="BD251" s="81">
        <v>5700</v>
      </c>
      <c r="BE251" s="81" t="s">
        <v>564</v>
      </c>
      <c r="BF251" s="82"/>
      <c r="BG251" s="81">
        <v>0</v>
      </c>
      <c r="BH251" s="81">
        <v>0</v>
      </c>
      <c r="BI251" s="81">
        <v>358.69400000000002</v>
      </c>
      <c r="BJ251" s="81">
        <v>0</v>
      </c>
      <c r="BK251" s="81">
        <v>61.326999999999998</v>
      </c>
      <c r="BL251" s="81">
        <v>0</v>
      </c>
      <c r="BM251" s="82"/>
      <c r="BN251" s="81">
        <v>0</v>
      </c>
      <c r="BO251" s="81">
        <v>0</v>
      </c>
      <c r="BP251" s="81">
        <v>13</v>
      </c>
      <c r="BQ251" s="81">
        <v>0</v>
      </c>
      <c r="BR251" s="81">
        <v>6</v>
      </c>
      <c r="BS251" s="81">
        <v>0</v>
      </c>
      <c r="BT251"/>
      <c r="BU251" s="80">
        <v>297.57400000000001</v>
      </c>
      <c r="BV251" s="80">
        <v>29.417000000000002</v>
      </c>
      <c r="BW251" s="80">
        <v>0</v>
      </c>
      <c r="BX251" s="80">
        <v>0</v>
      </c>
      <c r="BY251" s="80">
        <v>0</v>
      </c>
      <c r="BZ251" s="80">
        <v>0</v>
      </c>
      <c r="CA251" s="80">
        <v>75.055000000000007</v>
      </c>
      <c r="CB251" s="80">
        <v>11.666</v>
      </c>
      <c r="CC251" s="80">
        <v>6.3090000000000002</v>
      </c>
    </row>
    <row r="252" spans="1:81">
      <c r="A252" s="80" t="s">
        <v>1931</v>
      </c>
      <c r="B252" s="80">
        <v>50</v>
      </c>
      <c r="C252" s="80">
        <v>16</v>
      </c>
      <c r="D252" s="80">
        <v>3</v>
      </c>
      <c r="E252" s="80">
        <v>2019</v>
      </c>
      <c r="F252" s="80" t="s">
        <v>73</v>
      </c>
      <c r="G252" s="80" t="s">
        <v>1915</v>
      </c>
      <c r="H252" s="80" t="s">
        <v>1916</v>
      </c>
      <c r="I252" s="177"/>
      <c r="J252" s="81">
        <v>186.47359365150638</v>
      </c>
      <c r="K252" s="81">
        <v>9.14458853453859</v>
      </c>
      <c r="L252" s="81">
        <v>17.821666538458921</v>
      </c>
      <c r="M252" s="81">
        <v>224.48143321308626</v>
      </c>
      <c r="N252" s="81">
        <v>198.37612788953439</v>
      </c>
      <c r="O252" s="81">
        <v>116.77475773116274</v>
      </c>
      <c r="P252" s="81">
        <v>88.102618774124537</v>
      </c>
      <c r="Q252" s="81">
        <v>7.3015074410079093</v>
      </c>
      <c r="R252" s="81">
        <v>0</v>
      </c>
      <c r="S252" s="81">
        <v>18.790107553261326</v>
      </c>
      <c r="T252" s="82"/>
      <c r="U252" s="81">
        <v>22902465</v>
      </c>
      <c r="V252" s="81">
        <v>4215</v>
      </c>
      <c r="W252" s="81">
        <v>367</v>
      </c>
      <c r="X252" s="81">
        <v>49606</v>
      </c>
      <c r="Y252" s="81">
        <v>51864</v>
      </c>
      <c r="Z252" s="81">
        <v>73109</v>
      </c>
      <c r="AA252" s="81">
        <v>18294</v>
      </c>
      <c r="AB252" s="81">
        <v>118322</v>
      </c>
      <c r="AC252" s="81">
        <v>0</v>
      </c>
      <c r="AD252" s="81">
        <v>18.790107553261329</v>
      </c>
      <c r="AE252" s="82"/>
      <c r="AF252" s="81">
        <v>225968573.3318052</v>
      </c>
      <c r="AG252" s="81">
        <v>6432445.544753775</v>
      </c>
      <c r="AH252" s="81">
        <v>3654370.7826205711</v>
      </c>
      <c r="AI252" s="81">
        <v>325446225.58387041</v>
      </c>
      <c r="AJ252" s="81">
        <v>264042461.59892642</v>
      </c>
      <c r="AK252" s="81">
        <v>0</v>
      </c>
      <c r="AL252" s="81">
        <v>0</v>
      </c>
      <c r="AM252" s="81">
        <v>16114565.672460891</v>
      </c>
      <c r="AN252" s="81">
        <v>0</v>
      </c>
      <c r="AO252" s="81">
        <v>0</v>
      </c>
      <c r="AP252" s="82"/>
      <c r="AQ252" s="81">
        <v>2004</v>
      </c>
      <c r="AR252" s="81">
        <v>274</v>
      </c>
      <c r="AS252" s="81">
        <v>1</v>
      </c>
      <c r="AT252" s="81">
        <v>1</v>
      </c>
      <c r="AU252" s="81">
        <v>0</v>
      </c>
      <c r="AV252" s="81">
        <v>1</v>
      </c>
      <c r="AW252" s="81" t="s">
        <v>564</v>
      </c>
      <c r="AX252" s="82"/>
      <c r="AY252" s="81">
        <v>9122.8999999999942</v>
      </c>
      <c r="AZ252" s="81">
        <v>31175.3</v>
      </c>
      <c r="BA252" s="81">
        <v>16000</v>
      </c>
      <c r="BB252" s="81">
        <v>38</v>
      </c>
      <c r="BC252" s="81">
        <v>0</v>
      </c>
      <c r="BD252" s="81">
        <v>5700</v>
      </c>
      <c r="BE252" s="81" t="s">
        <v>564</v>
      </c>
      <c r="BF252" s="82"/>
      <c r="BG252" s="81">
        <v>0</v>
      </c>
      <c r="BH252" s="81">
        <v>0</v>
      </c>
      <c r="BI252" s="81">
        <v>336.10300000000001</v>
      </c>
      <c r="BJ252" s="81">
        <v>0</v>
      </c>
      <c r="BK252" s="81">
        <v>55.575000000000003</v>
      </c>
      <c r="BL252" s="81">
        <v>0</v>
      </c>
      <c r="BM252" s="82"/>
      <c r="BN252" s="81">
        <v>0</v>
      </c>
      <c r="BO252" s="81">
        <v>0</v>
      </c>
      <c r="BP252" s="81">
        <v>12</v>
      </c>
      <c r="BQ252" s="81">
        <v>0</v>
      </c>
      <c r="BR252" s="81">
        <v>5</v>
      </c>
      <c r="BS252" s="81">
        <v>0</v>
      </c>
      <c r="BT252"/>
      <c r="BU252" s="80">
        <v>271.31599999999997</v>
      </c>
      <c r="BV252" s="80">
        <v>29.34</v>
      </c>
      <c r="BW252" s="80">
        <v>0</v>
      </c>
      <c r="BX252" s="80">
        <v>0</v>
      </c>
      <c r="BY252" s="80">
        <v>0</v>
      </c>
      <c r="BZ252" s="80">
        <v>0</v>
      </c>
      <c r="CA252" s="80">
        <v>69.069999999999993</v>
      </c>
      <c r="CB252" s="80">
        <v>16.158000000000001</v>
      </c>
      <c r="CC252" s="80">
        <v>5.7939999999999996</v>
      </c>
    </row>
    <row r="253" spans="1:81">
      <c r="A253" s="80" t="s">
        <v>1932</v>
      </c>
      <c r="B253" s="80">
        <v>51</v>
      </c>
      <c r="C253" s="80">
        <v>17</v>
      </c>
      <c r="D253" s="80">
        <v>3</v>
      </c>
      <c r="E253" s="80">
        <v>2020</v>
      </c>
      <c r="F253" s="80" t="s">
        <v>218</v>
      </c>
      <c r="G253" s="80" t="s">
        <v>1915</v>
      </c>
      <c r="H253" s="80" t="s">
        <v>1916</v>
      </c>
      <c r="I253" s="177"/>
      <c r="J253" s="81">
        <v>166.903271014334</v>
      </c>
      <c r="K253" s="81">
        <v>9.4177781487026841</v>
      </c>
      <c r="L253" s="81">
        <v>17.708360031752683</v>
      </c>
      <c r="M253" s="81">
        <v>177.93110626986683</v>
      </c>
      <c r="N253" s="81">
        <v>177.4907655946445</v>
      </c>
      <c r="O253" s="81">
        <v>102.29721723885046</v>
      </c>
      <c r="P253" s="81">
        <v>83.155313871351908</v>
      </c>
      <c r="Q253" s="81">
        <v>6.900283018725581</v>
      </c>
      <c r="R253" s="81">
        <v>0</v>
      </c>
      <c r="S253" s="81">
        <v>14.741885612591281</v>
      </c>
      <c r="T253" s="82"/>
      <c r="U253" s="81">
        <v>21640561</v>
      </c>
      <c r="V253" s="81">
        <v>4304</v>
      </c>
      <c r="W253" s="81">
        <v>446</v>
      </c>
      <c r="X253" s="81">
        <v>47069</v>
      </c>
      <c r="Y253" s="81">
        <v>52030</v>
      </c>
      <c r="Z253" s="81">
        <v>73099</v>
      </c>
      <c r="AA253" s="81">
        <v>18760</v>
      </c>
      <c r="AB253" s="81">
        <v>117027</v>
      </c>
      <c r="AC253" s="81">
        <v>0</v>
      </c>
      <c r="AD253" s="81">
        <v>14.741885612591281</v>
      </c>
      <c r="AE253" s="82"/>
      <c r="AF253" s="81">
        <v>202761814.85337731</v>
      </c>
      <c r="AG253" s="81">
        <v>6444230.0595036196</v>
      </c>
      <c r="AH253" s="81">
        <v>3658846.297103615</v>
      </c>
      <c r="AI253" s="81">
        <v>264206035.15946987</v>
      </c>
      <c r="AJ253" s="81">
        <v>251628996.74211594</v>
      </c>
      <c r="AK253" s="81"/>
      <c r="AL253" s="81"/>
      <c r="AM253" s="81">
        <v>15273323.697088271</v>
      </c>
      <c r="AN253" s="81"/>
      <c r="AO253" s="81"/>
      <c r="AP253" s="82"/>
      <c r="AQ253" s="81">
        <v>2126</v>
      </c>
      <c r="AR253" s="81">
        <v>282</v>
      </c>
      <c r="AS253" s="81">
        <v>1</v>
      </c>
      <c r="AT253" s="81">
        <v>2</v>
      </c>
      <c r="AU253" s="81">
        <v>0</v>
      </c>
      <c r="AV253" s="81">
        <v>1</v>
      </c>
      <c r="AW253" s="81">
        <v>1</v>
      </c>
      <c r="AX253" s="82"/>
      <c r="AY253" s="81">
        <v>9826.3999999999833</v>
      </c>
      <c r="AZ253" s="81">
        <v>31527.200000000012</v>
      </c>
      <c r="BA253" s="81">
        <v>16000</v>
      </c>
      <c r="BB253" s="81">
        <v>11038</v>
      </c>
      <c r="BC253" s="81">
        <v>0</v>
      </c>
      <c r="BD253" s="81">
        <v>5700</v>
      </c>
      <c r="BE253" s="81">
        <v>16000</v>
      </c>
      <c r="BF253" s="82"/>
      <c r="BG253" s="81">
        <v>0</v>
      </c>
      <c r="BH253" s="81">
        <v>0</v>
      </c>
      <c r="BI253" s="81">
        <v>341.74799999999999</v>
      </c>
      <c r="BJ253" s="81">
        <v>0</v>
      </c>
      <c r="BK253" s="81">
        <v>55.570999999999998</v>
      </c>
      <c r="BL253" s="81">
        <v>0</v>
      </c>
      <c r="BM253" s="82"/>
      <c r="BN253" s="81">
        <v>0</v>
      </c>
      <c r="BO253" s="81">
        <v>0</v>
      </c>
      <c r="BP253" s="81">
        <v>12</v>
      </c>
      <c r="BQ253" s="81">
        <v>0</v>
      </c>
      <c r="BR253" s="81">
        <v>5</v>
      </c>
      <c r="BS253" s="81">
        <v>0</v>
      </c>
      <c r="BT253"/>
      <c r="BU253" s="80">
        <v>275.52100000000002</v>
      </c>
      <c r="BV253" s="80">
        <v>28.02</v>
      </c>
      <c r="BW253" s="80">
        <v>0</v>
      </c>
      <c r="BX253" s="80">
        <v>0</v>
      </c>
      <c r="BY253" s="80">
        <v>0</v>
      </c>
      <c r="BZ253" s="80">
        <v>0</v>
      </c>
      <c r="CA253" s="80">
        <v>68.230999999999995</v>
      </c>
      <c r="CB253" s="80">
        <v>20.623999999999999</v>
      </c>
      <c r="CC253" s="80">
        <v>4.923</v>
      </c>
    </row>
    <row r="254" spans="1:81">
      <c r="A254" s="80" t="s">
        <v>1933</v>
      </c>
      <c r="B254" s="80">
        <v>51</v>
      </c>
      <c r="C254" s="80">
        <v>18</v>
      </c>
      <c r="D254" s="80">
        <v>3</v>
      </c>
      <c r="E254" s="80">
        <v>2021</v>
      </c>
      <c r="F254" s="80" t="s">
        <v>75</v>
      </c>
      <c r="G254" s="174" t="s">
        <v>1915</v>
      </c>
      <c r="H254" s="80" t="s">
        <v>1916</v>
      </c>
      <c r="I254" s="177"/>
      <c r="J254" s="81">
        <v>197.84140730968599</v>
      </c>
      <c r="K254" s="81">
        <v>10.313987432543122</v>
      </c>
      <c r="L254" s="81">
        <v>14.582901625716859</v>
      </c>
      <c r="M254" s="81">
        <v>194.13024149395324</v>
      </c>
      <c r="N254" s="81">
        <v>189.48922546834498</v>
      </c>
      <c r="O254" s="81">
        <v>99.304550284735029</v>
      </c>
      <c r="P254" s="81">
        <v>85.196951594415864</v>
      </c>
      <c r="Q254" s="81">
        <v>6.895316297527784</v>
      </c>
      <c r="R254" s="81">
        <v>0</v>
      </c>
      <c r="S254" s="81">
        <v>17.57216575874385</v>
      </c>
      <c r="T254" s="82"/>
      <c r="U254" s="81">
        <v>26606097</v>
      </c>
      <c r="V254" s="81">
        <v>4304</v>
      </c>
      <c r="W254" s="81">
        <v>446</v>
      </c>
      <c r="X254" s="81">
        <v>47069</v>
      </c>
      <c r="Y254" s="81">
        <v>52120</v>
      </c>
      <c r="Z254" s="81">
        <v>73067</v>
      </c>
      <c r="AA254" s="81">
        <v>18744</v>
      </c>
      <c r="AB254" s="81">
        <v>115556</v>
      </c>
      <c r="AC254" s="81">
        <v>0</v>
      </c>
      <c r="AD254" s="81">
        <v>17.57216575874385</v>
      </c>
      <c r="AE254" s="82"/>
      <c r="AF254" s="81">
        <v>243327997.31543347</v>
      </c>
      <c r="AG254" s="81">
        <v>6900523.7089276575</v>
      </c>
      <c r="AH254" s="81">
        <v>2921615.8259442924</v>
      </c>
      <c r="AI254" s="81">
        <v>291055843.15811425</v>
      </c>
      <c r="AJ254" s="81">
        <v>254449505.39155522</v>
      </c>
      <c r="AK254" s="81">
        <v>0</v>
      </c>
      <c r="AL254" s="81">
        <v>0</v>
      </c>
      <c r="AM254" s="81">
        <v>15168329.819518475</v>
      </c>
      <c r="AN254" s="81">
        <v>0</v>
      </c>
      <c r="AO254" s="81">
        <v>0</v>
      </c>
      <c r="AP254" s="82"/>
      <c r="AQ254" s="81">
        <v>2231</v>
      </c>
      <c r="AR254" s="81">
        <v>291</v>
      </c>
      <c r="AS254" s="81">
        <v>1</v>
      </c>
      <c r="AT254" s="81">
        <v>3</v>
      </c>
      <c r="AU254" s="81">
        <v>0</v>
      </c>
      <c r="AV254" s="81">
        <v>1</v>
      </c>
      <c r="AW254" s="81"/>
      <c r="AX254" s="82"/>
      <c r="AY254" s="81">
        <v>10391.29999999997</v>
      </c>
      <c r="AZ254" s="81">
        <v>32308.000000000011</v>
      </c>
      <c r="BA254" s="81">
        <v>16000</v>
      </c>
      <c r="BB254" s="81">
        <v>11738</v>
      </c>
      <c r="BC254" s="81">
        <v>0</v>
      </c>
      <c r="BD254" s="81">
        <v>5700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1934</v>
      </c>
      <c r="B255" s="80">
        <v>51</v>
      </c>
      <c r="C255" s="80">
        <v>19</v>
      </c>
      <c r="D255" s="80">
        <v>3</v>
      </c>
      <c r="E255" s="80">
        <v>2022</v>
      </c>
      <c r="F255" s="80" t="s">
        <v>568</v>
      </c>
      <c r="G255" s="174" t="s">
        <v>1915</v>
      </c>
      <c r="H255" s="80" t="s">
        <v>1916</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2335</v>
      </c>
      <c r="AR255" s="81">
        <v>294</v>
      </c>
      <c r="AS255" s="81">
        <v>1</v>
      </c>
      <c r="AT255" s="81">
        <v>4</v>
      </c>
      <c r="AU255" s="81">
        <v>0</v>
      </c>
      <c r="AV255" s="81">
        <v>1</v>
      </c>
      <c r="AW255" s="81"/>
      <c r="AX255" s="82"/>
      <c r="AY255" s="81">
        <v>11017.699999999957</v>
      </c>
      <c r="AZ255" s="81">
        <v>32446.600000000006</v>
      </c>
      <c r="BA255" s="81">
        <v>16000</v>
      </c>
      <c r="BB255" s="81">
        <v>12368</v>
      </c>
      <c r="BC255" s="81">
        <v>0</v>
      </c>
      <c r="BD255" s="81">
        <v>5700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1935</v>
      </c>
      <c r="B256" s="80">
        <v>358</v>
      </c>
      <c r="C256" s="80">
        <v>1</v>
      </c>
      <c r="D256" s="80">
        <v>22</v>
      </c>
      <c r="E256" s="80">
        <v>1990</v>
      </c>
      <c r="F256" s="80" t="s">
        <v>562</v>
      </c>
      <c r="G256" s="80" t="s">
        <v>1936</v>
      </c>
      <c r="H256" s="80" t="s">
        <v>1937</v>
      </c>
      <c r="I256" s="177"/>
      <c r="J256" s="81">
        <v>139.89394037197331</v>
      </c>
      <c r="K256" s="81">
        <v>7.968450106675955</v>
      </c>
      <c r="L256" s="81">
        <v>0</v>
      </c>
      <c r="M256" s="81">
        <v>55.196158508571827</v>
      </c>
      <c r="N256" s="81">
        <v>88.448833920616465</v>
      </c>
      <c r="O256" s="81">
        <v>64.432887280438976</v>
      </c>
      <c r="P256" s="81">
        <v>36.159797629000714</v>
      </c>
      <c r="Q256" s="81">
        <v>6.0341438906446045</v>
      </c>
      <c r="R256" s="81">
        <v>0</v>
      </c>
      <c r="S256" s="81">
        <v>6.9904181225384727</v>
      </c>
      <c r="T256" s="82"/>
      <c r="U256" s="81">
        <v>23130721</v>
      </c>
      <c r="V256" s="81">
        <v>2862</v>
      </c>
      <c r="W256" s="81">
        <v>0</v>
      </c>
      <c r="X256" s="81">
        <v>18916</v>
      </c>
      <c r="Y256" s="81">
        <v>34410</v>
      </c>
      <c r="Z256" s="81">
        <v>26502</v>
      </c>
      <c r="AA256" s="81">
        <v>8780</v>
      </c>
      <c r="AB256" s="81">
        <v>97974</v>
      </c>
      <c r="AC256" s="81">
        <v>0</v>
      </c>
      <c r="AD256" s="81">
        <v>6.9904181225384727</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1938</v>
      </c>
      <c r="B257" s="80">
        <v>359</v>
      </c>
      <c r="C257" s="80">
        <v>2</v>
      </c>
      <c r="D257" s="80">
        <v>22</v>
      </c>
      <c r="E257" s="80">
        <v>2005</v>
      </c>
      <c r="F257" s="80" t="s">
        <v>565</v>
      </c>
      <c r="G257" s="80" t="s">
        <v>1936</v>
      </c>
      <c r="H257" s="80" t="s">
        <v>1937</v>
      </c>
      <c r="I257" s="177"/>
      <c r="J257" s="81">
        <v>95.52989976237636</v>
      </c>
      <c r="K257" s="81">
        <v>6.0397300333336066</v>
      </c>
      <c r="L257" s="81">
        <v>0.97233749718183249</v>
      </c>
      <c r="M257" s="81">
        <v>110.42190929431685</v>
      </c>
      <c r="N257" s="81">
        <v>124.76322370173351</v>
      </c>
      <c r="O257" s="81">
        <v>80.480529303199361</v>
      </c>
      <c r="P257" s="81">
        <v>32.314191702627902</v>
      </c>
      <c r="Q257" s="81">
        <v>6.0433626512161602</v>
      </c>
      <c r="R257" s="81">
        <v>0</v>
      </c>
      <c r="S257" s="81">
        <v>9.7736649040000003</v>
      </c>
      <c r="T257" s="82"/>
      <c r="U257" s="81">
        <v>14474208</v>
      </c>
      <c r="V257" s="81">
        <v>2559</v>
      </c>
      <c r="W257" s="81">
        <v>13</v>
      </c>
      <c r="X257" s="81">
        <v>20440</v>
      </c>
      <c r="Y257" s="81">
        <v>41862</v>
      </c>
      <c r="Z257" s="81">
        <v>38306</v>
      </c>
      <c r="AA257" s="81">
        <v>6426</v>
      </c>
      <c r="AB257" s="81">
        <v>102578</v>
      </c>
      <c r="AC257" s="81">
        <v>0</v>
      </c>
      <c r="AD257" s="81">
        <v>9.7736649040000003</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1939</v>
      </c>
      <c r="B258" s="80">
        <v>360</v>
      </c>
      <c r="C258" s="80">
        <v>3</v>
      </c>
      <c r="D258" s="80">
        <v>22</v>
      </c>
      <c r="E258" s="80">
        <v>2006</v>
      </c>
      <c r="F258" s="80" t="s">
        <v>566</v>
      </c>
      <c r="G258" s="80" t="s">
        <v>1936</v>
      </c>
      <c r="H258" s="80" t="s">
        <v>1937</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1940</v>
      </c>
      <c r="B259" s="80">
        <v>361</v>
      </c>
      <c r="C259" s="80">
        <v>4</v>
      </c>
      <c r="D259" s="80">
        <v>22</v>
      </c>
      <c r="E259" s="80">
        <v>2007</v>
      </c>
      <c r="F259" s="80" t="s">
        <v>567</v>
      </c>
      <c r="G259" s="80" t="s">
        <v>1936</v>
      </c>
      <c r="H259" s="80" t="s">
        <v>1937</v>
      </c>
      <c r="I259" s="177"/>
      <c r="J259" s="81">
        <v>97.95862015878221</v>
      </c>
      <c r="K259" s="81">
        <v>6.1340108894406615</v>
      </c>
      <c r="L259" s="81">
        <v>4.7187228390194642</v>
      </c>
      <c r="M259" s="81">
        <v>103.97863089535468</v>
      </c>
      <c r="N259" s="81">
        <v>136.13699389910437</v>
      </c>
      <c r="O259" s="81">
        <v>78.243092735849743</v>
      </c>
      <c r="P259" s="81">
        <v>31.690947752866588</v>
      </c>
      <c r="Q259" s="81">
        <v>6.4626128092033941</v>
      </c>
      <c r="R259" s="81">
        <v>0</v>
      </c>
      <c r="S259" s="81">
        <v>11.447974549000001</v>
      </c>
      <c r="T259" s="82"/>
      <c r="U259" s="81">
        <v>15217319</v>
      </c>
      <c r="V259" s="81">
        <v>2666</v>
      </c>
      <c r="W259" s="81">
        <v>60</v>
      </c>
      <c r="X259" s="81">
        <v>24258</v>
      </c>
      <c r="Y259" s="81">
        <v>43190</v>
      </c>
      <c r="Z259" s="81">
        <v>38714</v>
      </c>
      <c r="AA259" s="81">
        <v>6206</v>
      </c>
      <c r="AB259" s="81">
        <v>103893</v>
      </c>
      <c r="AC259" s="81">
        <v>0</v>
      </c>
      <c r="AD259" s="81">
        <v>11.447974549000001</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1941</v>
      </c>
      <c r="B260" s="80">
        <v>362</v>
      </c>
      <c r="C260" s="80">
        <v>5</v>
      </c>
      <c r="D260" s="80">
        <v>22</v>
      </c>
      <c r="E260" s="80">
        <v>2008</v>
      </c>
      <c r="F260" s="80" t="s">
        <v>84</v>
      </c>
      <c r="G260" s="80" t="s">
        <v>1936</v>
      </c>
      <c r="H260" s="80" t="s">
        <v>1937</v>
      </c>
      <c r="I260" s="177"/>
      <c r="J260" s="81">
        <v>80.183149272260735</v>
      </c>
      <c r="K260" s="81">
        <v>4.8944390939833253</v>
      </c>
      <c r="L260" s="81">
        <v>4.2694541374535095</v>
      </c>
      <c r="M260" s="81">
        <v>109.70276602069713</v>
      </c>
      <c r="N260" s="81">
        <v>138.36725193574111</v>
      </c>
      <c r="O260" s="81">
        <v>75.302994622713726</v>
      </c>
      <c r="P260" s="81">
        <v>31.369193046393811</v>
      </c>
      <c r="Q260" s="81">
        <v>6.381696456323299</v>
      </c>
      <c r="R260" s="81">
        <v>0</v>
      </c>
      <c r="S260" s="81">
        <v>16.804734035199999</v>
      </c>
      <c r="T260" s="82"/>
      <c r="U260" s="81">
        <v>13670385</v>
      </c>
      <c r="V260" s="81">
        <v>2666</v>
      </c>
      <c r="W260" s="81">
        <v>60</v>
      </c>
      <c r="X260" s="81">
        <v>24258</v>
      </c>
      <c r="Y260" s="81">
        <v>43727</v>
      </c>
      <c r="Z260" s="81">
        <v>38567</v>
      </c>
      <c r="AA260" s="81">
        <v>6150</v>
      </c>
      <c r="AB260" s="81">
        <v>104278</v>
      </c>
      <c r="AC260" s="81">
        <v>0</v>
      </c>
      <c r="AD260" s="81">
        <v>16.804734035199999</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1942</v>
      </c>
      <c r="B261" s="80">
        <v>363</v>
      </c>
      <c r="C261" s="80">
        <v>6</v>
      </c>
      <c r="D261" s="80">
        <v>22</v>
      </c>
      <c r="E261" s="80">
        <v>2009</v>
      </c>
      <c r="F261" s="80" t="s">
        <v>85</v>
      </c>
      <c r="G261" s="80" t="s">
        <v>1936</v>
      </c>
      <c r="H261" s="80" t="s">
        <v>1937</v>
      </c>
      <c r="I261" s="177"/>
      <c r="J261" s="81">
        <v>68.968766636096305</v>
      </c>
      <c r="K261" s="81">
        <v>3.9681348142105186</v>
      </c>
      <c r="L261" s="81">
        <v>1.7588538547200545</v>
      </c>
      <c r="M261" s="81">
        <v>96.526185498345967</v>
      </c>
      <c r="N261" s="81">
        <v>130.31456979308408</v>
      </c>
      <c r="O261" s="81">
        <v>76.496798487573272</v>
      </c>
      <c r="P261" s="81">
        <v>30.064132571071166</v>
      </c>
      <c r="Q261" s="81">
        <v>6.1239362738577521</v>
      </c>
      <c r="R261" s="81">
        <v>0</v>
      </c>
      <c r="S261" s="81">
        <v>11.732614421280001</v>
      </c>
      <c r="T261" s="82"/>
      <c r="U261" s="81">
        <v>10497113</v>
      </c>
      <c r="V261" s="81">
        <v>2521</v>
      </c>
      <c r="W261" s="81">
        <v>27</v>
      </c>
      <c r="X261" s="81">
        <v>25178</v>
      </c>
      <c r="Y261" s="81">
        <v>44326</v>
      </c>
      <c r="Z261" s="81">
        <v>38671</v>
      </c>
      <c r="AA261" s="81">
        <v>6051</v>
      </c>
      <c r="AB261" s="81">
        <v>105045</v>
      </c>
      <c r="AC261" s="81">
        <v>0</v>
      </c>
      <c r="AD261" s="81">
        <v>11.732614421280001</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93.75200000000001</v>
      </c>
      <c r="BJ261" s="81">
        <v>0</v>
      </c>
      <c r="BK261" s="81">
        <v>12.8</v>
      </c>
      <c r="BL261" s="81">
        <v>0</v>
      </c>
      <c r="BM261" s="82"/>
      <c r="BN261" s="81">
        <v>0</v>
      </c>
      <c r="BO261" s="81">
        <v>0</v>
      </c>
      <c r="BP261" s="81">
        <v>3</v>
      </c>
      <c r="BQ261" s="81">
        <v>0</v>
      </c>
      <c r="BR261" s="81">
        <v>3</v>
      </c>
      <c r="BS261" s="81">
        <v>0</v>
      </c>
      <c r="BT261"/>
      <c r="BU261" s="80"/>
      <c r="BV261" s="80"/>
      <c r="BW261" s="80"/>
      <c r="BX261" s="80"/>
      <c r="BY261" s="80"/>
      <c r="BZ261" s="80"/>
      <c r="CA261" s="80"/>
      <c r="CB261" s="80"/>
      <c r="CC261" s="80"/>
    </row>
    <row r="262" spans="1:81">
      <c r="A262" s="80" t="s">
        <v>1943</v>
      </c>
      <c r="B262" s="80">
        <v>364</v>
      </c>
      <c r="C262" s="80">
        <v>7</v>
      </c>
      <c r="D262" s="80">
        <v>22</v>
      </c>
      <c r="E262" s="80">
        <v>2010</v>
      </c>
      <c r="F262" s="80" t="s">
        <v>86</v>
      </c>
      <c r="G262" s="80" t="s">
        <v>1936</v>
      </c>
      <c r="H262" s="80" t="s">
        <v>1937</v>
      </c>
      <c r="I262" s="177"/>
      <c r="J262" s="81">
        <v>69.70699261296545</v>
      </c>
      <c r="K262" s="81">
        <v>4.1581474795452475</v>
      </c>
      <c r="L262" s="81">
        <v>1.9629137669542274</v>
      </c>
      <c r="M262" s="81">
        <v>98.364300177994082</v>
      </c>
      <c r="N262" s="81">
        <v>144.81828865161751</v>
      </c>
      <c r="O262" s="81">
        <v>76.452109436119159</v>
      </c>
      <c r="P262" s="81">
        <v>30.625251357496786</v>
      </c>
      <c r="Q262" s="81">
        <v>6.4335996334967067</v>
      </c>
      <c r="R262" s="81">
        <v>0</v>
      </c>
      <c r="S262" s="81">
        <v>9.8282159754800009</v>
      </c>
      <c r="T262" s="82"/>
      <c r="U262" s="81">
        <v>11452855</v>
      </c>
      <c r="V262" s="81">
        <v>2521</v>
      </c>
      <c r="W262" s="81">
        <v>27</v>
      </c>
      <c r="X262" s="81">
        <v>25178</v>
      </c>
      <c r="Y262" s="81">
        <v>44997</v>
      </c>
      <c r="Z262" s="81">
        <v>38828</v>
      </c>
      <c r="AA262" s="81">
        <v>6010</v>
      </c>
      <c r="AB262" s="81">
        <v>105744</v>
      </c>
      <c r="AC262" s="81">
        <v>0</v>
      </c>
      <c r="AD262" s="81">
        <v>9.8282159754800009</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90.572000000000003</v>
      </c>
      <c r="BJ262" s="81">
        <v>0</v>
      </c>
      <c r="BK262" s="81">
        <v>7.891</v>
      </c>
      <c r="BL262" s="81">
        <v>0</v>
      </c>
      <c r="BM262" s="82"/>
      <c r="BN262" s="81">
        <v>0</v>
      </c>
      <c r="BO262" s="81">
        <v>0</v>
      </c>
      <c r="BP262" s="81">
        <v>3</v>
      </c>
      <c r="BQ262" s="81">
        <v>0</v>
      </c>
      <c r="BR262" s="81">
        <v>2</v>
      </c>
      <c r="BS262" s="81">
        <v>0</v>
      </c>
      <c r="BT262"/>
      <c r="BU262" s="80">
        <v>90.447999999999993</v>
      </c>
      <c r="BV262" s="80">
        <v>0</v>
      </c>
      <c r="BW262" s="80">
        <v>0</v>
      </c>
      <c r="BX262" s="80">
        <v>0</v>
      </c>
      <c r="BY262" s="80">
        <v>0</v>
      </c>
      <c r="BZ262" s="80">
        <v>0</v>
      </c>
      <c r="CA262" s="80">
        <v>8.0150000000000006</v>
      </c>
      <c r="CB262" s="80">
        <v>0</v>
      </c>
      <c r="CC262" s="80">
        <v>0</v>
      </c>
    </row>
    <row r="263" spans="1:81">
      <c r="A263" s="80" t="s">
        <v>1944</v>
      </c>
      <c r="B263" s="80">
        <v>365</v>
      </c>
      <c r="C263" s="80">
        <v>8</v>
      </c>
      <c r="D263" s="80">
        <v>22</v>
      </c>
      <c r="E263" s="80">
        <v>2011</v>
      </c>
      <c r="F263" s="80" t="s">
        <v>87</v>
      </c>
      <c r="G263" s="80" t="s">
        <v>1936</v>
      </c>
      <c r="H263" s="80" t="s">
        <v>1937</v>
      </c>
      <c r="I263" s="177"/>
      <c r="J263" s="81">
        <v>118.22237879182904</v>
      </c>
      <c r="K263" s="81">
        <v>6.0471102459913197</v>
      </c>
      <c r="L263" s="81">
        <v>1.112466496075224</v>
      </c>
      <c r="M263" s="81">
        <v>124.81346822510122</v>
      </c>
      <c r="N263" s="81">
        <v>156.24761632114416</v>
      </c>
      <c r="O263" s="81">
        <v>75.067394289942527</v>
      </c>
      <c r="P263" s="81">
        <v>29.190950695030654</v>
      </c>
      <c r="Q263" s="81">
        <v>7.4565162289944036</v>
      </c>
      <c r="R263" s="81">
        <v>0</v>
      </c>
      <c r="S263" s="81">
        <v>9.3790213082400005</v>
      </c>
      <c r="T263" s="82"/>
      <c r="U263" s="81">
        <v>16872924</v>
      </c>
      <c r="V263" s="81">
        <v>2521</v>
      </c>
      <c r="W263" s="81">
        <v>27</v>
      </c>
      <c r="X263" s="81">
        <v>25178</v>
      </c>
      <c r="Y263" s="81">
        <v>45421</v>
      </c>
      <c r="Z263" s="81">
        <v>38953</v>
      </c>
      <c r="AA263" s="81">
        <v>5899</v>
      </c>
      <c r="AB263" s="81">
        <v>106251</v>
      </c>
      <c r="AC263" s="81">
        <v>0</v>
      </c>
      <c r="AD263" s="81">
        <v>9.3790213082400005</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84.58</v>
      </c>
      <c r="BJ263" s="81">
        <v>0</v>
      </c>
      <c r="BK263" s="81">
        <v>10.29</v>
      </c>
      <c r="BL263" s="81">
        <v>0</v>
      </c>
      <c r="BM263" s="82"/>
      <c r="BN263" s="81">
        <v>0</v>
      </c>
      <c r="BO263" s="81">
        <v>0</v>
      </c>
      <c r="BP263" s="81">
        <v>3</v>
      </c>
      <c r="BQ263" s="81">
        <v>0</v>
      </c>
      <c r="BR263" s="81">
        <v>3</v>
      </c>
      <c r="BS263" s="81">
        <v>0</v>
      </c>
      <c r="BT263"/>
      <c r="BU263" s="80">
        <v>90.790999999999997</v>
      </c>
      <c r="BV263" s="80">
        <v>0</v>
      </c>
      <c r="BW263" s="80">
        <v>0</v>
      </c>
      <c r="BX263" s="80">
        <v>0</v>
      </c>
      <c r="BY263" s="80">
        <v>0</v>
      </c>
      <c r="BZ263" s="80">
        <v>0</v>
      </c>
      <c r="CA263" s="80">
        <v>4.0789999999999997</v>
      </c>
      <c r="CB263" s="80">
        <v>0</v>
      </c>
      <c r="CC263" s="80">
        <v>0</v>
      </c>
    </row>
    <row r="264" spans="1:81">
      <c r="A264" s="80" t="s">
        <v>1945</v>
      </c>
      <c r="B264" s="80">
        <v>366</v>
      </c>
      <c r="C264" s="80">
        <v>9</v>
      </c>
      <c r="D264" s="80">
        <v>22</v>
      </c>
      <c r="E264" s="80">
        <v>2012</v>
      </c>
      <c r="F264" s="80" t="s">
        <v>88</v>
      </c>
      <c r="G264" s="80" t="s">
        <v>1936</v>
      </c>
      <c r="H264" s="80" t="s">
        <v>1937</v>
      </c>
      <c r="I264" s="177"/>
      <c r="J264" s="81">
        <v>68.513639978632753</v>
      </c>
      <c r="K264" s="81">
        <v>5.8967451370470556</v>
      </c>
      <c r="L264" s="81">
        <v>1.1043823006560562</v>
      </c>
      <c r="M264" s="81">
        <v>129.02782768741102</v>
      </c>
      <c r="N264" s="81">
        <v>170.05657234868448</v>
      </c>
      <c r="O264" s="81">
        <v>75.446039520458427</v>
      </c>
      <c r="P264" s="81">
        <v>28.515988766009801</v>
      </c>
      <c r="Q264" s="81">
        <v>8.3194695042331759</v>
      </c>
      <c r="R264" s="81">
        <v>0</v>
      </c>
      <c r="S264" s="81">
        <v>9.6674746524999993</v>
      </c>
      <c r="T264" s="82"/>
      <c r="U264" s="81">
        <v>9350701</v>
      </c>
      <c r="V264" s="81">
        <v>2521</v>
      </c>
      <c r="W264" s="81">
        <v>27</v>
      </c>
      <c r="X264" s="81">
        <v>25178</v>
      </c>
      <c r="Y264" s="81">
        <v>46963</v>
      </c>
      <c r="Z264" s="81">
        <v>39460</v>
      </c>
      <c r="AA264" s="81">
        <v>5730</v>
      </c>
      <c r="AB264" s="81">
        <v>109112</v>
      </c>
      <c r="AC264" s="81">
        <v>0</v>
      </c>
      <c r="AD264" s="81">
        <v>9.6674746524999993</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92.432000000000002</v>
      </c>
      <c r="BJ264" s="81">
        <v>0</v>
      </c>
      <c r="BK264" s="81">
        <v>12.524000000000001</v>
      </c>
      <c r="BL264" s="81">
        <v>0</v>
      </c>
      <c r="BM264" s="82"/>
      <c r="BN264" s="81">
        <v>0</v>
      </c>
      <c r="BO264" s="81">
        <v>0</v>
      </c>
      <c r="BP264" s="81">
        <v>3</v>
      </c>
      <c r="BQ264" s="81">
        <v>0</v>
      </c>
      <c r="BR264" s="81">
        <v>3</v>
      </c>
      <c r="BS264" s="81">
        <v>0</v>
      </c>
      <c r="BT264"/>
      <c r="BU264" s="80">
        <v>100.932</v>
      </c>
      <c r="BV264" s="80">
        <v>0</v>
      </c>
      <c r="BW264" s="80">
        <v>0</v>
      </c>
      <c r="BX264" s="80">
        <v>0</v>
      </c>
      <c r="BY264" s="80">
        <v>0</v>
      </c>
      <c r="BZ264" s="80">
        <v>0</v>
      </c>
      <c r="CA264" s="80">
        <v>4.024</v>
      </c>
      <c r="CB264" s="80">
        <v>0</v>
      </c>
      <c r="CC264" s="80">
        <v>0</v>
      </c>
    </row>
    <row r="265" spans="1:81">
      <c r="A265" s="80" t="s">
        <v>1946</v>
      </c>
      <c r="B265" s="80">
        <v>367</v>
      </c>
      <c r="C265" s="80">
        <v>10</v>
      </c>
      <c r="D265" s="80">
        <v>22</v>
      </c>
      <c r="E265" s="80">
        <v>2013</v>
      </c>
      <c r="F265" s="80" t="s">
        <v>89</v>
      </c>
      <c r="G265" s="80" t="s">
        <v>1936</v>
      </c>
      <c r="H265" s="80" t="s">
        <v>1937</v>
      </c>
      <c r="I265" s="177"/>
      <c r="J265" s="81">
        <v>78.262496192399411</v>
      </c>
      <c r="K265" s="81">
        <v>5.0832505323132233</v>
      </c>
      <c r="L265" s="81">
        <v>1.1389745764338406</v>
      </c>
      <c r="M265" s="81">
        <v>124.30786936231638</v>
      </c>
      <c r="N265" s="81">
        <v>172.31974382507462</v>
      </c>
      <c r="O265" s="81">
        <v>72.852917779659251</v>
      </c>
      <c r="P265" s="81">
        <v>28.523526670771314</v>
      </c>
      <c r="Q265" s="81">
        <v>8.5185438214828668</v>
      </c>
      <c r="R265" s="81">
        <v>0</v>
      </c>
      <c r="S265" s="81">
        <v>12.528061781200002</v>
      </c>
      <c r="T265" s="82"/>
      <c r="U265" s="81">
        <v>9884094</v>
      </c>
      <c r="V265" s="81">
        <v>2521</v>
      </c>
      <c r="W265" s="81">
        <v>27</v>
      </c>
      <c r="X265" s="81">
        <v>25178</v>
      </c>
      <c r="Y265" s="81">
        <v>47651</v>
      </c>
      <c r="Z265" s="81">
        <v>39805</v>
      </c>
      <c r="AA265" s="81">
        <v>5710</v>
      </c>
      <c r="AB265" s="81">
        <v>110121</v>
      </c>
      <c r="AC265" s="81">
        <v>0</v>
      </c>
      <c r="AD265" s="81">
        <v>12.528061781200002</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101.82599999999999</v>
      </c>
      <c r="BJ265" s="81">
        <v>0</v>
      </c>
      <c r="BK265" s="81">
        <v>12.842000000000001</v>
      </c>
      <c r="BL265" s="81">
        <v>0</v>
      </c>
      <c r="BM265" s="82"/>
      <c r="BN265" s="81">
        <v>0</v>
      </c>
      <c r="BO265" s="81">
        <v>0</v>
      </c>
      <c r="BP265" s="81">
        <v>3</v>
      </c>
      <c r="BQ265" s="81">
        <v>0</v>
      </c>
      <c r="BR265" s="81">
        <v>3</v>
      </c>
      <c r="BS265" s="81">
        <v>0</v>
      </c>
      <c r="BT265"/>
      <c r="BU265" s="80">
        <v>110.923</v>
      </c>
      <c r="BV265" s="80">
        <v>0</v>
      </c>
      <c r="BW265" s="80">
        <v>0</v>
      </c>
      <c r="BX265" s="80">
        <v>0</v>
      </c>
      <c r="BY265" s="80">
        <v>0</v>
      </c>
      <c r="BZ265" s="80">
        <v>0</v>
      </c>
      <c r="CA265" s="80">
        <v>3.7450000000000001</v>
      </c>
      <c r="CB265" s="80">
        <v>0</v>
      </c>
      <c r="CC265" s="80">
        <v>0</v>
      </c>
    </row>
    <row r="266" spans="1:81">
      <c r="A266" s="80" t="s">
        <v>1947</v>
      </c>
      <c r="B266" s="80">
        <v>368</v>
      </c>
      <c r="C266" s="80">
        <v>11</v>
      </c>
      <c r="D266" s="80">
        <v>22</v>
      </c>
      <c r="E266" s="80">
        <v>2014</v>
      </c>
      <c r="F266" s="80" t="s">
        <v>90</v>
      </c>
      <c r="G266" s="80" t="s">
        <v>1936</v>
      </c>
      <c r="H266" s="80" t="s">
        <v>1937</v>
      </c>
      <c r="I266" s="177"/>
      <c r="J266" s="81">
        <v>71.532596312579628</v>
      </c>
      <c r="K266" s="81">
        <v>5.1323727195568996</v>
      </c>
      <c r="L266" s="81">
        <v>2.2449043072060593</v>
      </c>
      <c r="M266" s="81">
        <v>114.14846420574254</v>
      </c>
      <c r="N266" s="81">
        <v>153.0688120444083</v>
      </c>
      <c r="O266" s="81">
        <v>70.015003000949548</v>
      </c>
      <c r="P266" s="81">
        <v>29.359804218835791</v>
      </c>
      <c r="Q266" s="81">
        <v>8.3066795480082458</v>
      </c>
      <c r="R266" s="81">
        <v>0</v>
      </c>
      <c r="S266" s="81">
        <v>13.918539127499999</v>
      </c>
      <c r="T266" s="82"/>
      <c r="U266" s="81">
        <v>10039163</v>
      </c>
      <c r="V266" s="81">
        <v>2239</v>
      </c>
      <c r="W266" s="81">
        <v>50</v>
      </c>
      <c r="X266" s="81">
        <v>25324</v>
      </c>
      <c r="Y266" s="81">
        <v>48719</v>
      </c>
      <c r="Z266" s="81">
        <v>40290</v>
      </c>
      <c r="AA266" s="81">
        <v>5847</v>
      </c>
      <c r="AB266" s="81">
        <v>111920</v>
      </c>
      <c r="AC266" s="81">
        <v>0</v>
      </c>
      <c r="AD266" s="81">
        <v>13.918539127499999</v>
      </c>
      <c r="AE266" s="82"/>
      <c r="AF266" s="81">
        <v>79553928.047272742</v>
      </c>
      <c r="AG266" s="81">
        <v>4574926.747406642</v>
      </c>
      <c r="AH266" s="81">
        <v>570451.28584616806</v>
      </c>
      <c r="AI266" s="81">
        <v>163612913.08604354</v>
      </c>
      <c r="AJ266" s="81">
        <v>216757297.90216973</v>
      </c>
      <c r="AK266" s="81">
        <v>0</v>
      </c>
      <c r="AL266" s="81">
        <v>0</v>
      </c>
      <c r="AM266" s="81">
        <v>15364943.555380834</v>
      </c>
      <c r="AN266" s="81">
        <v>0</v>
      </c>
      <c r="AO266" s="81">
        <v>0</v>
      </c>
      <c r="AP266" s="82"/>
      <c r="AQ266" s="81">
        <v>1180</v>
      </c>
      <c r="AR266" s="81">
        <v>108</v>
      </c>
      <c r="AS266" s="81">
        <v>0</v>
      </c>
      <c r="AT266" s="81">
        <v>0</v>
      </c>
      <c r="AU266" s="81">
        <v>0</v>
      </c>
      <c r="AV266" s="81">
        <v>0</v>
      </c>
      <c r="AW266" s="81" t="s">
        <v>564</v>
      </c>
      <c r="AX266" s="82"/>
      <c r="AY266" s="81">
        <v>4355.2999999999993</v>
      </c>
      <c r="AZ266" s="81">
        <v>2796.1000000000004</v>
      </c>
      <c r="BA266" s="81">
        <v>0</v>
      </c>
      <c r="BB266" s="81">
        <v>0</v>
      </c>
      <c r="BC266" s="81">
        <v>0</v>
      </c>
      <c r="BD266" s="81">
        <v>0</v>
      </c>
      <c r="BE266" s="81" t="s">
        <v>564</v>
      </c>
      <c r="BF266" s="82"/>
      <c r="BG266" s="81">
        <v>0</v>
      </c>
      <c r="BH266" s="81">
        <v>0</v>
      </c>
      <c r="BI266" s="81">
        <v>105.10299999999999</v>
      </c>
      <c r="BJ266" s="81">
        <v>0</v>
      </c>
      <c r="BK266" s="81">
        <v>12.518000000000001</v>
      </c>
      <c r="BL266" s="81">
        <v>0</v>
      </c>
      <c r="BM266" s="82"/>
      <c r="BN266" s="81">
        <v>0</v>
      </c>
      <c r="BO266" s="81">
        <v>0</v>
      </c>
      <c r="BP266" s="81">
        <v>3</v>
      </c>
      <c r="BQ266" s="81">
        <v>0</v>
      </c>
      <c r="BR266" s="81">
        <v>3</v>
      </c>
      <c r="BS266" s="81">
        <v>0</v>
      </c>
      <c r="BT266"/>
      <c r="BU266" s="80">
        <v>109.791</v>
      </c>
      <c r="BV266" s="80">
        <v>0</v>
      </c>
      <c r="BW266" s="80">
        <v>0</v>
      </c>
      <c r="BX266" s="80">
        <v>0</v>
      </c>
      <c r="BY266" s="80">
        <v>0</v>
      </c>
      <c r="BZ266" s="80">
        <v>0</v>
      </c>
      <c r="CA266" s="80">
        <v>7.83</v>
      </c>
      <c r="CB266" s="80">
        <v>0</v>
      </c>
      <c r="CC266" s="80">
        <v>0</v>
      </c>
    </row>
    <row r="267" spans="1:81">
      <c r="A267" s="80" t="s">
        <v>1948</v>
      </c>
      <c r="B267" s="80">
        <v>369</v>
      </c>
      <c r="C267" s="80">
        <v>12</v>
      </c>
      <c r="D267" s="80">
        <v>22</v>
      </c>
      <c r="E267" s="80">
        <v>2015</v>
      </c>
      <c r="F267" s="80" t="s">
        <v>91</v>
      </c>
      <c r="G267" s="80" t="s">
        <v>1936</v>
      </c>
      <c r="H267" s="80" t="s">
        <v>1937</v>
      </c>
      <c r="I267" s="177"/>
      <c r="J267" s="81">
        <v>76.405069429967909</v>
      </c>
      <c r="K267" s="81">
        <v>4.9020730638132326</v>
      </c>
      <c r="L267" s="81">
        <v>2.4750892369621424</v>
      </c>
      <c r="M267" s="81">
        <v>119.61739509774887</v>
      </c>
      <c r="N267" s="81">
        <v>154.37335875678616</v>
      </c>
      <c r="O267" s="81">
        <v>70.038782125329831</v>
      </c>
      <c r="P267" s="81">
        <v>29.609043320071784</v>
      </c>
      <c r="Q267" s="81">
        <v>8.204411743308258</v>
      </c>
      <c r="R267" s="81">
        <v>0</v>
      </c>
      <c r="S267" s="81">
        <v>14.241850764960002</v>
      </c>
      <c r="T267" s="82"/>
      <c r="U267" s="81">
        <v>11515222</v>
      </c>
      <c r="V267" s="81">
        <v>2239</v>
      </c>
      <c r="W267" s="81">
        <v>50</v>
      </c>
      <c r="X267" s="81">
        <v>25324</v>
      </c>
      <c r="Y267" s="81">
        <v>49605</v>
      </c>
      <c r="Z267" s="81">
        <v>40692</v>
      </c>
      <c r="AA267" s="81">
        <v>5892</v>
      </c>
      <c r="AB267" s="81">
        <v>112919</v>
      </c>
      <c r="AC267" s="81">
        <v>0</v>
      </c>
      <c r="AD267" s="81">
        <v>14.241850764960002</v>
      </c>
      <c r="AE267" s="82"/>
      <c r="AF267" s="81">
        <v>87203289.027595922</v>
      </c>
      <c r="AG267" s="81">
        <v>4048407.147561843</v>
      </c>
      <c r="AH267" s="81">
        <v>521324.50888665853</v>
      </c>
      <c r="AI267" s="81">
        <v>179077630.97325495</v>
      </c>
      <c r="AJ267" s="81">
        <v>229128831.48665193</v>
      </c>
      <c r="AK267" s="81">
        <v>0</v>
      </c>
      <c r="AL267" s="81">
        <v>0</v>
      </c>
      <c r="AM267" s="81">
        <v>15475075.272610348</v>
      </c>
      <c r="AN267" s="81">
        <v>0</v>
      </c>
      <c r="AO267" s="81">
        <v>0</v>
      </c>
      <c r="AP267" s="82"/>
      <c r="AQ267" s="81">
        <v>1387</v>
      </c>
      <c r="AR267" s="81">
        <v>133</v>
      </c>
      <c r="AS267" s="81">
        <v>0</v>
      </c>
      <c r="AT267" s="81">
        <v>0</v>
      </c>
      <c r="AU267" s="81">
        <v>0</v>
      </c>
      <c r="AV267" s="81">
        <v>0</v>
      </c>
      <c r="AW267" s="81" t="s">
        <v>564</v>
      </c>
      <c r="AX267" s="82"/>
      <c r="AY267" s="81">
        <v>5218.8999999999996</v>
      </c>
      <c r="AZ267" s="81">
        <v>3126.8</v>
      </c>
      <c r="BA267" s="81">
        <v>0</v>
      </c>
      <c r="BB267" s="81">
        <v>0</v>
      </c>
      <c r="BC267" s="81">
        <v>0</v>
      </c>
      <c r="BD267" s="81">
        <v>0</v>
      </c>
      <c r="BE267" s="81" t="s">
        <v>564</v>
      </c>
      <c r="BF267" s="82"/>
      <c r="BG267" s="81">
        <v>0</v>
      </c>
      <c r="BH267" s="81">
        <v>0</v>
      </c>
      <c r="BI267" s="81">
        <v>105.396</v>
      </c>
      <c r="BJ267" s="81">
        <v>0</v>
      </c>
      <c r="BK267" s="81">
        <v>12.081</v>
      </c>
      <c r="BL267" s="81">
        <v>0</v>
      </c>
      <c r="BM267" s="82"/>
      <c r="BN267" s="81">
        <v>0</v>
      </c>
      <c r="BO267" s="81">
        <v>0</v>
      </c>
      <c r="BP267" s="81">
        <v>3</v>
      </c>
      <c r="BQ267" s="81">
        <v>0</v>
      </c>
      <c r="BR267" s="81">
        <v>3</v>
      </c>
      <c r="BS267" s="81">
        <v>0</v>
      </c>
      <c r="BT267"/>
      <c r="BU267" s="80">
        <v>106.892</v>
      </c>
      <c r="BV267" s="80">
        <v>0</v>
      </c>
      <c r="BW267" s="80">
        <v>0</v>
      </c>
      <c r="BX267" s="80">
        <v>0</v>
      </c>
      <c r="BY267" s="80">
        <v>0</v>
      </c>
      <c r="BZ267" s="80">
        <v>0</v>
      </c>
      <c r="CA267" s="80">
        <v>10.585000000000001</v>
      </c>
      <c r="CB267" s="80">
        <v>0</v>
      </c>
      <c r="CC267" s="80">
        <v>0</v>
      </c>
    </row>
    <row r="268" spans="1:81">
      <c r="A268" s="80" t="s">
        <v>1949</v>
      </c>
      <c r="B268" s="80">
        <v>370</v>
      </c>
      <c r="C268" s="80">
        <v>13</v>
      </c>
      <c r="D268" s="80">
        <v>22</v>
      </c>
      <c r="E268" s="80">
        <v>2016</v>
      </c>
      <c r="F268" s="80" t="s">
        <v>92</v>
      </c>
      <c r="G268" s="80" t="s">
        <v>1936</v>
      </c>
      <c r="H268" s="80" t="s">
        <v>1937</v>
      </c>
      <c r="I268" s="177"/>
      <c r="J268" s="81">
        <v>71.611282955154209</v>
      </c>
      <c r="K268" s="81">
        <v>4.8961428908910571</v>
      </c>
      <c r="L268" s="81">
        <v>2.8999891324958997</v>
      </c>
      <c r="M268" s="81">
        <v>104.68491923668675</v>
      </c>
      <c r="N268" s="81">
        <v>137.58861554933935</v>
      </c>
      <c r="O268" s="81">
        <v>69.613342827176709</v>
      </c>
      <c r="P268" s="81">
        <v>28.904536785727213</v>
      </c>
      <c r="Q268" s="81">
        <v>8.0204786585993588</v>
      </c>
      <c r="R268" s="81">
        <v>0</v>
      </c>
      <c r="S268" s="81">
        <v>14.818820817863999</v>
      </c>
      <c r="T268" s="82"/>
      <c r="U268" s="81">
        <v>11283452</v>
      </c>
      <c r="V268" s="81">
        <v>2239</v>
      </c>
      <c r="W268" s="81">
        <v>50</v>
      </c>
      <c r="X268" s="81">
        <v>25324</v>
      </c>
      <c r="Y268" s="81">
        <v>50264</v>
      </c>
      <c r="Z268" s="81">
        <v>40942</v>
      </c>
      <c r="AA268" s="81">
        <v>5949</v>
      </c>
      <c r="AB268" s="81">
        <v>113553</v>
      </c>
      <c r="AC268" s="81">
        <v>0</v>
      </c>
      <c r="AD268" s="81">
        <v>14.818820817863999</v>
      </c>
      <c r="AE268" s="82"/>
      <c r="AF268" s="81">
        <v>83284091.426035836</v>
      </c>
      <c r="AG268" s="81">
        <v>3891870.0564874308</v>
      </c>
      <c r="AH268" s="81">
        <v>453912.81165910902</v>
      </c>
      <c r="AI268" s="81">
        <v>167266440.00847191</v>
      </c>
      <c r="AJ268" s="81">
        <v>197759497.86634669</v>
      </c>
      <c r="AK268" s="81">
        <v>0</v>
      </c>
      <c r="AL268" s="81">
        <v>0</v>
      </c>
      <c r="AM268" s="81">
        <v>15574052.430871589</v>
      </c>
      <c r="AN268" s="81">
        <v>0</v>
      </c>
      <c r="AO268" s="81">
        <v>0</v>
      </c>
      <c r="AP268" s="82"/>
      <c r="AQ268" s="81">
        <v>1502</v>
      </c>
      <c r="AR268" s="81">
        <v>151</v>
      </c>
      <c r="AS268" s="81">
        <v>0</v>
      </c>
      <c r="AT268" s="81">
        <v>0</v>
      </c>
      <c r="AU268" s="81">
        <v>0</v>
      </c>
      <c r="AV268" s="81">
        <v>1</v>
      </c>
      <c r="AW268" s="81" t="s">
        <v>564</v>
      </c>
      <c r="AX268" s="82"/>
      <c r="AY268" s="81">
        <v>5712.4</v>
      </c>
      <c r="AZ268" s="81">
        <v>3395.8</v>
      </c>
      <c r="BA268" s="81">
        <v>0</v>
      </c>
      <c r="BB268" s="81">
        <v>0</v>
      </c>
      <c r="BC268" s="81">
        <v>0</v>
      </c>
      <c r="BD268" s="81">
        <v>2112</v>
      </c>
      <c r="BE268" s="81" t="s">
        <v>564</v>
      </c>
      <c r="BF268" s="82"/>
      <c r="BG268" s="81">
        <v>0</v>
      </c>
      <c r="BH268" s="81">
        <v>0</v>
      </c>
      <c r="BI268" s="81">
        <v>105.578</v>
      </c>
      <c r="BJ268" s="81">
        <v>0</v>
      </c>
      <c r="BK268" s="81">
        <v>12.173999999999999</v>
      </c>
      <c r="BL268" s="81">
        <v>0</v>
      </c>
      <c r="BM268" s="82"/>
      <c r="BN268" s="81">
        <v>0</v>
      </c>
      <c r="BO268" s="81">
        <v>0</v>
      </c>
      <c r="BP268" s="81">
        <v>3</v>
      </c>
      <c r="BQ268" s="81">
        <v>0</v>
      </c>
      <c r="BR268" s="81">
        <v>3</v>
      </c>
      <c r="BS268" s="81">
        <v>0</v>
      </c>
      <c r="BT268"/>
      <c r="BU268" s="80">
        <v>108.489</v>
      </c>
      <c r="BV268" s="80">
        <v>0</v>
      </c>
      <c r="BW268" s="80">
        <v>0</v>
      </c>
      <c r="BX268" s="80">
        <v>0</v>
      </c>
      <c r="BY268" s="80">
        <v>0</v>
      </c>
      <c r="BZ268" s="80">
        <v>0</v>
      </c>
      <c r="CA268" s="80">
        <v>9.2629999999999999</v>
      </c>
      <c r="CB268" s="80">
        <v>0</v>
      </c>
      <c r="CC268" s="80">
        <v>0</v>
      </c>
    </row>
    <row r="269" spans="1:81">
      <c r="A269" s="80" t="s">
        <v>1950</v>
      </c>
      <c r="B269" s="80">
        <v>371</v>
      </c>
      <c r="C269" s="80">
        <v>14</v>
      </c>
      <c r="D269" s="80">
        <v>22</v>
      </c>
      <c r="E269" s="80">
        <v>2017</v>
      </c>
      <c r="F269" s="80" t="s">
        <v>71</v>
      </c>
      <c r="G269" s="80" t="s">
        <v>1936</v>
      </c>
      <c r="H269" s="80" t="s">
        <v>1937</v>
      </c>
      <c r="I269" s="177"/>
      <c r="J269" s="81">
        <v>68.713127914580696</v>
      </c>
      <c r="K269" s="81">
        <v>5.100101188013463</v>
      </c>
      <c r="L269" s="81">
        <v>2.5370946002384058</v>
      </c>
      <c r="M269" s="81">
        <v>100.97319825516161</v>
      </c>
      <c r="N269" s="81">
        <v>151.17327650739182</v>
      </c>
      <c r="O269" s="81">
        <v>69.089571142040825</v>
      </c>
      <c r="P269" s="81">
        <v>28.499351458009329</v>
      </c>
      <c r="Q269" s="81">
        <v>7.7902365488754608</v>
      </c>
      <c r="R269" s="81">
        <v>0</v>
      </c>
      <c r="S269" s="81">
        <v>17.686595369630002</v>
      </c>
      <c r="T269" s="82"/>
      <c r="U269" s="81">
        <v>11768526</v>
      </c>
      <c r="V269" s="81">
        <v>2239</v>
      </c>
      <c r="W269" s="81">
        <v>50</v>
      </c>
      <c r="X269" s="81">
        <v>25324</v>
      </c>
      <c r="Y269" s="81">
        <v>51039</v>
      </c>
      <c r="Z269" s="81">
        <v>41308</v>
      </c>
      <c r="AA269" s="81">
        <v>5903</v>
      </c>
      <c r="AB269" s="81">
        <v>114058</v>
      </c>
      <c r="AC269" s="81">
        <v>0</v>
      </c>
      <c r="AD269" s="81">
        <v>17.686595369629998</v>
      </c>
      <c r="AE269" s="82"/>
      <c r="AF269" s="81">
        <v>81868338.16959098</v>
      </c>
      <c r="AG269" s="81">
        <v>4038238.3593323841</v>
      </c>
      <c r="AH269" s="81">
        <v>542534.73199462832</v>
      </c>
      <c r="AI269" s="81">
        <v>167657080.29398239</v>
      </c>
      <c r="AJ269" s="81">
        <v>221927669.45685351</v>
      </c>
      <c r="AK269" s="81">
        <v>0</v>
      </c>
      <c r="AL269" s="81">
        <v>0</v>
      </c>
      <c r="AM269" s="81">
        <v>15667791.847165089</v>
      </c>
      <c r="AN269" s="81">
        <v>0</v>
      </c>
      <c r="AO269" s="81">
        <v>0</v>
      </c>
      <c r="AP269" s="82"/>
      <c r="AQ269" s="81">
        <v>1582</v>
      </c>
      <c r="AR269" s="81">
        <v>158</v>
      </c>
      <c r="AS269" s="81">
        <v>0</v>
      </c>
      <c r="AT269" s="81">
        <v>0</v>
      </c>
      <c r="AU269" s="81">
        <v>0</v>
      </c>
      <c r="AV269" s="81">
        <v>1</v>
      </c>
      <c r="AW269" s="81" t="s">
        <v>564</v>
      </c>
      <c r="AX269" s="82"/>
      <c r="AY269" s="81">
        <v>6059.7999999999993</v>
      </c>
      <c r="AZ269" s="81">
        <v>3483.7000000000012</v>
      </c>
      <c r="BA269" s="81">
        <v>0</v>
      </c>
      <c r="BB269" s="81">
        <v>0</v>
      </c>
      <c r="BC269" s="81">
        <v>0</v>
      </c>
      <c r="BD269" s="81">
        <v>2112</v>
      </c>
      <c r="BE269" s="81" t="s">
        <v>564</v>
      </c>
      <c r="BF269" s="82"/>
      <c r="BG269" s="81">
        <v>0</v>
      </c>
      <c r="BH269" s="81">
        <v>0</v>
      </c>
      <c r="BI269" s="81">
        <v>101.38</v>
      </c>
      <c r="BJ269" s="81">
        <v>0</v>
      </c>
      <c r="BK269" s="81">
        <v>11.634</v>
      </c>
      <c r="BL269" s="81">
        <v>0</v>
      </c>
      <c r="BM269" s="82"/>
      <c r="BN269" s="81">
        <v>0</v>
      </c>
      <c r="BO269" s="81">
        <v>0</v>
      </c>
      <c r="BP269" s="81">
        <v>3</v>
      </c>
      <c r="BQ269" s="81">
        <v>0</v>
      </c>
      <c r="BR269" s="81">
        <v>3</v>
      </c>
      <c r="BS269" s="81">
        <v>0</v>
      </c>
      <c r="BT269"/>
      <c r="BU269" s="80">
        <v>102.875</v>
      </c>
      <c r="BV269" s="80">
        <v>0</v>
      </c>
      <c r="BW269" s="80">
        <v>0</v>
      </c>
      <c r="BX269" s="80">
        <v>0</v>
      </c>
      <c r="BY269" s="80">
        <v>0</v>
      </c>
      <c r="BZ269" s="80">
        <v>0</v>
      </c>
      <c r="CA269" s="80">
        <v>10.138999999999999</v>
      </c>
      <c r="CB269" s="80">
        <v>0</v>
      </c>
      <c r="CC269" s="80">
        <v>0</v>
      </c>
    </row>
    <row r="270" spans="1:81">
      <c r="A270" s="80" t="s">
        <v>1951</v>
      </c>
      <c r="B270" s="80">
        <v>372</v>
      </c>
      <c r="C270" s="80">
        <v>15</v>
      </c>
      <c r="D270" s="80">
        <v>22</v>
      </c>
      <c r="E270" s="80">
        <v>2018</v>
      </c>
      <c r="F270" s="80" t="s">
        <v>93</v>
      </c>
      <c r="G270" s="80" t="s">
        <v>1936</v>
      </c>
      <c r="H270" s="80" t="s">
        <v>1937</v>
      </c>
      <c r="I270" s="177"/>
      <c r="J270" s="81">
        <v>66.984766607895793</v>
      </c>
      <c r="K270" s="81">
        <v>4.7953902384683094</v>
      </c>
      <c r="L270" s="81">
        <v>2.376793423704445</v>
      </c>
      <c r="M270" s="81">
        <v>99.829546478367661</v>
      </c>
      <c r="N270" s="81">
        <v>144.24912475733828</v>
      </c>
      <c r="O270" s="81">
        <v>68.057390888801535</v>
      </c>
      <c r="P270" s="81">
        <v>28.210882263910264</v>
      </c>
      <c r="Q270" s="81">
        <v>7.2437771943188052</v>
      </c>
      <c r="R270" s="81">
        <v>0</v>
      </c>
      <c r="S270" s="81">
        <v>19.958545506010999</v>
      </c>
      <c r="T270" s="82"/>
      <c r="U270" s="81">
        <v>12206365</v>
      </c>
      <c r="V270" s="81">
        <v>2239</v>
      </c>
      <c r="W270" s="81">
        <v>50</v>
      </c>
      <c r="X270" s="81">
        <v>25324</v>
      </c>
      <c r="Y270" s="81">
        <v>51686</v>
      </c>
      <c r="Z270" s="81">
        <v>41470</v>
      </c>
      <c r="AA270" s="81">
        <v>5902</v>
      </c>
      <c r="AB270" s="81">
        <v>114292</v>
      </c>
      <c r="AC270" s="81">
        <v>0</v>
      </c>
      <c r="AD270" s="81">
        <v>19.958545506010999</v>
      </c>
      <c r="AE270" s="82"/>
      <c r="AF270" s="81">
        <v>81249666.144510522</v>
      </c>
      <c r="AG270" s="81">
        <v>3646770.0221976158</v>
      </c>
      <c r="AH270" s="81">
        <v>517809.40930130112</v>
      </c>
      <c r="AI270" s="81">
        <v>163377949.48162159</v>
      </c>
      <c r="AJ270" s="81">
        <v>222417980.44853219</v>
      </c>
      <c r="AK270" s="81">
        <v>0</v>
      </c>
      <c r="AL270" s="81">
        <v>0</v>
      </c>
      <c r="AM270" s="81">
        <v>15732420.74545577</v>
      </c>
      <c r="AN270" s="81">
        <v>0</v>
      </c>
      <c r="AO270" s="81">
        <v>0</v>
      </c>
      <c r="AP270" s="82"/>
      <c r="AQ270" s="81">
        <v>1668</v>
      </c>
      <c r="AR270" s="81">
        <v>175</v>
      </c>
      <c r="AS270" s="81">
        <v>0</v>
      </c>
      <c r="AT270" s="81">
        <v>0</v>
      </c>
      <c r="AU270" s="81">
        <v>0</v>
      </c>
      <c r="AV270" s="81">
        <v>1</v>
      </c>
      <c r="AW270" s="81" t="s">
        <v>564</v>
      </c>
      <c r="AX270" s="82"/>
      <c r="AY270" s="81">
        <v>6443.2</v>
      </c>
      <c r="AZ270" s="81">
        <v>3828.8</v>
      </c>
      <c r="BA270" s="81">
        <v>0</v>
      </c>
      <c r="BB270" s="81">
        <v>0</v>
      </c>
      <c r="BC270" s="81">
        <v>0</v>
      </c>
      <c r="BD270" s="81">
        <v>2112</v>
      </c>
      <c r="BE270" s="81" t="s">
        <v>564</v>
      </c>
      <c r="BF270" s="82"/>
      <c r="BG270" s="81">
        <v>0</v>
      </c>
      <c r="BH270" s="81">
        <v>0</v>
      </c>
      <c r="BI270" s="81">
        <v>97.134</v>
      </c>
      <c r="BJ270" s="81">
        <v>0</v>
      </c>
      <c r="BK270" s="81">
        <v>10.82</v>
      </c>
      <c r="BL270" s="81">
        <v>0</v>
      </c>
      <c r="BM270" s="82"/>
      <c r="BN270" s="81">
        <v>0</v>
      </c>
      <c r="BO270" s="81">
        <v>0</v>
      </c>
      <c r="BP270" s="81">
        <v>3</v>
      </c>
      <c r="BQ270" s="81">
        <v>0</v>
      </c>
      <c r="BR270" s="81">
        <v>3</v>
      </c>
      <c r="BS270" s="81">
        <v>0</v>
      </c>
      <c r="BT270"/>
      <c r="BU270" s="80">
        <v>98.224999999999994</v>
      </c>
      <c r="BV270" s="80">
        <v>0</v>
      </c>
      <c r="BW270" s="80">
        <v>0</v>
      </c>
      <c r="BX270" s="80">
        <v>0</v>
      </c>
      <c r="BY270" s="80">
        <v>0</v>
      </c>
      <c r="BZ270" s="80">
        <v>0</v>
      </c>
      <c r="CA270" s="80">
        <v>9.7289999999999992</v>
      </c>
      <c r="CB270" s="80">
        <v>0</v>
      </c>
      <c r="CC270" s="80">
        <v>0</v>
      </c>
    </row>
    <row r="271" spans="1:81">
      <c r="A271" s="80" t="s">
        <v>1952</v>
      </c>
      <c r="B271" s="80">
        <v>373</v>
      </c>
      <c r="C271" s="80">
        <v>16</v>
      </c>
      <c r="D271" s="80">
        <v>22</v>
      </c>
      <c r="E271" s="80">
        <v>2019</v>
      </c>
      <c r="F271" s="80" t="s">
        <v>73</v>
      </c>
      <c r="G271" s="80" t="s">
        <v>1936</v>
      </c>
      <c r="H271" s="80" t="s">
        <v>1937</v>
      </c>
      <c r="I271" s="177"/>
      <c r="J271" s="81">
        <v>60.743557805101617</v>
      </c>
      <c r="K271" s="81">
        <v>4.2335446001548869</v>
      </c>
      <c r="L271" s="81">
        <v>2.3968014106291307</v>
      </c>
      <c r="M271" s="81">
        <v>94.523907446068648</v>
      </c>
      <c r="N271" s="81">
        <v>127.04281360225087</v>
      </c>
      <c r="O271" s="81">
        <v>66.404871875081852</v>
      </c>
      <c r="P271" s="81">
        <v>28.510304096579059</v>
      </c>
      <c r="Q271" s="81">
        <v>7.0536849406860096</v>
      </c>
      <c r="R271" s="81">
        <v>0</v>
      </c>
      <c r="S271" s="81">
        <v>18.244805035000002</v>
      </c>
      <c r="T271" s="82"/>
      <c r="U271" s="81">
        <v>11568445</v>
      </c>
      <c r="V271" s="81">
        <v>2239</v>
      </c>
      <c r="W271" s="81">
        <v>50</v>
      </c>
      <c r="X271" s="81">
        <v>25324</v>
      </c>
      <c r="Y271" s="81">
        <v>52363</v>
      </c>
      <c r="Z271" s="81">
        <v>41574</v>
      </c>
      <c r="AA271" s="81">
        <v>5920</v>
      </c>
      <c r="AB271" s="81">
        <v>114306</v>
      </c>
      <c r="AC271" s="81">
        <v>0</v>
      </c>
      <c r="AD271" s="81">
        <v>18.244805034999999</v>
      </c>
      <c r="AE271" s="82"/>
      <c r="AF271" s="81">
        <v>75320229.270539477</v>
      </c>
      <c r="AG271" s="81">
        <v>3405467.1530904989</v>
      </c>
      <c r="AH271" s="81">
        <v>549039.368454788</v>
      </c>
      <c r="AI271" s="81">
        <v>161147094.74268621</v>
      </c>
      <c r="AJ271" s="81">
        <v>196780856.00721371</v>
      </c>
      <c r="AK271" s="81">
        <v>0</v>
      </c>
      <c r="AL271" s="81">
        <v>0</v>
      </c>
      <c r="AM271" s="81">
        <v>15567616.704892706</v>
      </c>
      <c r="AN271" s="81">
        <v>0</v>
      </c>
      <c r="AO271" s="81">
        <v>0</v>
      </c>
      <c r="AP271" s="82"/>
      <c r="AQ271" s="81">
        <v>1746</v>
      </c>
      <c r="AR271" s="81">
        <v>178</v>
      </c>
      <c r="AS271" s="81">
        <v>0</v>
      </c>
      <c r="AT271" s="81">
        <v>0</v>
      </c>
      <c r="AU271" s="81">
        <v>0</v>
      </c>
      <c r="AV271" s="81">
        <v>1</v>
      </c>
      <c r="AW271" s="81" t="s">
        <v>564</v>
      </c>
      <c r="AX271" s="82"/>
      <c r="AY271" s="81">
        <v>6781.6000000000049</v>
      </c>
      <c r="AZ271" s="81">
        <v>3897.8000000000011</v>
      </c>
      <c r="BA271" s="81">
        <v>0</v>
      </c>
      <c r="BB271" s="81">
        <v>0</v>
      </c>
      <c r="BC271" s="81">
        <v>0</v>
      </c>
      <c r="BD271" s="81">
        <v>2112</v>
      </c>
      <c r="BE271" s="81" t="s">
        <v>564</v>
      </c>
      <c r="BF271" s="82"/>
      <c r="BG271" s="81">
        <v>0</v>
      </c>
      <c r="BH271" s="81">
        <v>0</v>
      </c>
      <c r="BI271" s="81">
        <v>92.488</v>
      </c>
      <c r="BJ271" s="81">
        <v>0</v>
      </c>
      <c r="BK271" s="81">
        <v>7.3439999999999994</v>
      </c>
      <c r="BL271" s="81">
        <v>0</v>
      </c>
      <c r="BM271" s="82"/>
      <c r="BN271" s="81">
        <v>0</v>
      </c>
      <c r="BO271" s="81">
        <v>0</v>
      </c>
      <c r="BP271" s="81">
        <v>3</v>
      </c>
      <c r="BQ271" s="81">
        <v>0</v>
      </c>
      <c r="BR271" s="81">
        <v>2</v>
      </c>
      <c r="BS271" s="81">
        <v>0</v>
      </c>
      <c r="BT271"/>
      <c r="BU271" s="80">
        <v>90.248000000000005</v>
      </c>
      <c r="BV271" s="80">
        <v>0</v>
      </c>
      <c r="BW271" s="80">
        <v>0</v>
      </c>
      <c r="BX271" s="80">
        <v>0</v>
      </c>
      <c r="BY271" s="80">
        <v>0</v>
      </c>
      <c r="BZ271" s="80">
        <v>0</v>
      </c>
      <c r="CA271" s="80">
        <v>9.5839999999999996</v>
      </c>
      <c r="CB271" s="80">
        <v>0</v>
      </c>
      <c r="CC271" s="80">
        <v>0</v>
      </c>
    </row>
    <row r="272" spans="1:81">
      <c r="A272" s="80" t="s">
        <v>1953</v>
      </c>
      <c r="B272" s="80">
        <v>374</v>
      </c>
      <c r="C272" s="80">
        <v>17</v>
      </c>
      <c r="D272" s="80">
        <v>22</v>
      </c>
      <c r="E272" s="80">
        <v>2020</v>
      </c>
      <c r="F272" s="80" t="s">
        <v>218</v>
      </c>
      <c r="G272" s="80" t="s">
        <v>1936</v>
      </c>
      <c r="H272" s="80" t="s">
        <v>1937</v>
      </c>
      <c r="I272" s="177"/>
      <c r="J272" s="81">
        <v>60.022302149934212</v>
      </c>
      <c r="K272" s="81">
        <v>4.8729832059724618</v>
      </c>
      <c r="L272" s="81">
        <v>3.7158308620116456</v>
      </c>
      <c r="M272" s="81">
        <v>81.094662561947928</v>
      </c>
      <c r="N272" s="81">
        <v>134.00875147555635</v>
      </c>
      <c r="O272" s="81">
        <v>58.67546374629643</v>
      </c>
      <c r="P272" s="81">
        <v>26.6043813355999</v>
      </c>
      <c r="Q272" s="81">
        <v>6.7546439862266512</v>
      </c>
      <c r="R272" s="81">
        <v>0</v>
      </c>
      <c r="S272" s="81">
        <v>19.510609084239999</v>
      </c>
      <c r="T272" s="82"/>
      <c r="U272" s="81">
        <v>10745844</v>
      </c>
      <c r="V272" s="81">
        <v>2353</v>
      </c>
      <c r="W272" s="81">
        <v>79</v>
      </c>
      <c r="X272" s="81">
        <v>23979</v>
      </c>
      <c r="Y272" s="81">
        <v>53040</v>
      </c>
      <c r="Z272" s="81">
        <v>41928</v>
      </c>
      <c r="AA272" s="81">
        <v>6002</v>
      </c>
      <c r="AB272" s="81">
        <v>114557</v>
      </c>
      <c r="AC272" s="81">
        <v>0</v>
      </c>
      <c r="AD272" s="81">
        <v>19.510609084239999</v>
      </c>
      <c r="AE272" s="82"/>
      <c r="AF272" s="81">
        <v>75311868.02696462</v>
      </c>
      <c r="AG272" s="81">
        <v>3716532.204923884</v>
      </c>
      <c r="AH272" s="81">
        <v>876298.67177522182</v>
      </c>
      <c r="AI272" s="81">
        <v>138459676.5105533</v>
      </c>
      <c r="AJ272" s="81">
        <v>215125072.60365853</v>
      </c>
      <c r="AK272" s="81"/>
      <c r="AL272" s="81"/>
      <c r="AM272" s="81">
        <v>14950961.254815906</v>
      </c>
      <c r="AN272" s="81"/>
      <c r="AO272" s="81"/>
      <c r="AP272" s="82"/>
      <c r="AQ272" s="81">
        <v>1842</v>
      </c>
      <c r="AR272" s="81">
        <v>180</v>
      </c>
      <c r="AS272" s="81">
        <v>0</v>
      </c>
      <c r="AT272" s="81">
        <v>0</v>
      </c>
      <c r="AU272" s="81">
        <v>0</v>
      </c>
      <c r="AV272" s="81">
        <v>2</v>
      </c>
      <c r="AW272" s="81">
        <v>0</v>
      </c>
      <c r="AX272" s="82"/>
      <c r="AY272" s="81">
        <v>7226.4000000000033</v>
      </c>
      <c r="AZ272" s="81">
        <v>3924.7999999999988</v>
      </c>
      <c r="BA272" s="81">
        <v>0</v>
      </c>
      <c r="BB272" s="81">
        <v>0</v>
      </c>
      <c r="BC272" s="81">
        <v>0</v>
      </c>
      <c r="BD272" s="81">
        <v>2662</v>
      </c>
      <c r="BE272" s="81">
        <v>0</v>
      </c>
      <c r="BF272" s="82"/>
      <c r="BG272" s="81">
        <v>0</v>
      </c>
      <c r="BH272" s="81">
        <v>0</v>
      </c>
      <c r="BI272" s="81">
        <v>87.081000000000003</v>
      </c>
      <c r="BJ272" s="81">
        <v>0</v>
      </c>
      <c r="BK272" s="81">
        <v>7.218</v>
      </c>
      <c r="BL272" s="81">
        <v>0</v>
      </c>
      <c r="BM272" s="82"/>
      <c r="BN272" s="81">
        <v>0</v>
      </c>
      <c r="BO272" s="81">
        <v>0</v>
      </c>
      <c r="BP272" s="81">
        <v>3</v>
      </c>
      <c r="BQ272" s="81">
        <v>0</v>
      </c>
      <c r="BR272" s="81">
        <v>2</v>
      </c>
      <c r="BS272" s="81">
        <v>0</v>
      </c>
      <c r="BT272"/>
      <c r="BU272" s="80">
        <v>87.117999999999995</v>
      </c>
      <c r="BV272" s="80">
        <v>0</v>
      </c>
      <c r="BW272" s="80">
        <v>0</v>
      </c>
      <c r="BX272" s="80">
        <v>0</v>
      </c>
      <c r="BY272" s="80">
        <v>0</v>
      </c>
      <c r="BZ272" s="80">
        <v>0</v>
      </c>
      <c r="CA272" s="80">
        <v>7.181</v>
      </c>
      <c r="CB272" s="80">
        <v>0</v>
      </c>
      <c r="CC272" s="80">
        <v>0</v>
      </c>
    </row>
    <row r="273" spans="1:81">
      <c r="A273" s="80" t="s">
        <v>1954</v>
      </c>
      <c r="B273" s="80">
        <v>374</v>
      </c>
      <c r="C273" s="80">
        <v>18</v>
      </c>
      <c r="D273" s="80">
        <v>22</v>
      </c>
      <c r="E273" s="80">
        <v>2021</v>
      </c>
      <c r="F273" s="80" t="s">
        <v>75</v>
      </c>
      <c r="G273" s="174" t="s">
        <v>1936</v>
      </c>
      <c r="H273" s="80" t="s">
        <v>1937</v>
      </c>
      <c r="I273" s="177"/>
      <c r="J273" s="81">
        <v>62.633783739170042</v>
      </c>
      <c r="K273" s="81">
        <v>5.4257794313014935</v>
      </c>
      <c r="L273" s="81">
        <v>3.4164804025114472</v>
      </c>
      <c r="M273" s="81">
        <v>91.431601468606615</v>
      </c>
      <c r="N273" s="81">
        <v>126.25806494238488</v>
      </c>
      <c r="O273" s="81">
        <v>57.280161718702594</v>
      </c>
      <c r="P273" s="81">
        <v>27.171755048624519</v>
      </c>
      <c r="Q273" s="81">
        <v>6.8191167154035934</v>
      </c>
      <c r="R273" s="81">
        <v>0</v>
      </c>
      <c r="S273" s="81">
        <v>17.91210335040001</v>
      </c>
      <c r="T273" s="82"/>
      <c r="U273" s="81">
        <v>12954331</v>
      </c>
      <c r="V273" s="81">
        <v>2353</v>
      </c>
      <c r="W273" s="81">
        <v>79</v>
      </c>
      <c r="X273" s="81">
        <v>23979</v>
      </c>
      <c r="Y273" s="81">
        <v>53465</v>
      </c>
      <c r="Z273" s="81">
        <v>42146</v>
      </c>
      <c r="AA273" s="81">
        <v>5978</v>
      </c>
      <c r="AB273" s="81">
        <v>114279</v>
      </c>
      <c r="AC273" s="81">
        <v>0</v>
      </c>
      <c r="AD273" s="81">
        <v>17.91210335040001</v>
      </c>
      <c r="AE273" s="82"/>
      <c r="AF273" s="81">
        <v>79155383.442197651</v>
      </c>
      <c r="AG273" s="81">
        <v>4183371.70839155</v>
      </c>
      <c r="AH273" s="81">
        <v>771644.8490769096</v>
      </c>
      <c r="AI273" s="81">
        <v>154245838.10039085</v>
      </c>
      <c r="AJ273" s="81">
        <v>188857293.77066228</v>
      </c>
      <c r="AK273" s="81">
        <v>0</v>
      </c>
      <c r="AL273" s="81">
        <v>0</v>
      </c>
      <c r="AM273" s="81">
        <v>15000705.834787909</v>
      </c>
      <c r="AN273" s="81">
        <v>0</v>
      </c>
      <c r="AO273" s="81">
        <v>0</v>
      </c>
      <c r="AP273" s="82"/>
      <c r="AQ273" s="81">
        <v>1912</v>
      </c>
      <c r="AR273" s="81">
        <v>180</v>
      </c>
      <c r="AS273" s="81">
        <v>0</v>
      </c>
      <c r="AT273" s="81">
        <v>0</v>
      </c>
      <c r="AU273" s="81">
        <v>0</v>
      </c>
      <c r="AV273" s="81">
        <v>2</v>
      </c>
      <c r="AW273" s="81"/>
      <c r="AX273" s="82"/>
      <c r="AY273" s="81">
        <v>7527.5000000000018</v>
      </c>
      <c r="AZ273" s="81">
        <v>3924.7999999999988</v>
      </c>
      <c r="BA273" s="81">
        <v>0</v>
      </c>
      <c r="BB273" s="81">
        <v>0</v>
      </c>
      <c r="BC273" s="81">
        <v>0</v>
      </c>
      <c r="BD273" s="81">
        <v>2662</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1955</v>
      </c>
      <c r="B274" s="80">
        <v>374</v>
      </c>
      <c r="C274" s="80">
        <v>19</v>
      </c>
      <c r="D274" s="80">
        <v>22</v>
      </c>
      <c r="E274" s="80">
        <v>2022</v>
      </c>
      <c r="F274" s="80" t="s">
        <v>568</v>
      </c>
      <c r="G274" s="174" t="s">
        <v>1936</v>
      </c>
      <c r="H274" s="80" t="s">
        <v>1937</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1988</v>
      </c>
      <c r="AR274" s="81">
        <v>180</v>
      </c>
      <c r="AS274" s="81">
        <v>0</v>
      </c>
      <c r="AT274" s="81">
        <v>0</v>
      </c>
      <c r="AU274" s="81">
        <v>0</v>
      </c>
      <c r="AV274" s="81">
        <v>2</v>
      </c>
      <c r="AW274" s="81"/>
      <c r="AX274" s="82"/>
      <c r="AY274" s="81">
        <v>7907.9999999999982</v>
      </c>
      <c r="AZ274" s="81">
        <v>3924.7999999999988</v>
      </c>
      <c r="BA274" s="81">
        <v>0</v>
      </c>
      <c r="BB274" s="81">
        <v>0</v>
      </c>
      <c r="BC274" s="81">
        <v>0</v>
      </c>
      <c r="BD274" s="81">
        <v>2662</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1956</v>
      </c>
      <c r="B275" s="80">
        <v>273</v>
      </c>
      <c r="C275" s="80">
        <v>1</v>
      </c>
      <c r="D275" s="80">
        <v>17</v>
      </c>
      <c r="E275" s="80">
        <v>1990</v>
      </c>
      <c r="F275" s="80" t="s">
        <v>562</v>
      </c>
      <c r="G275" s="80" t="s">
        <v>1957</v>
      </c>
      <c r="H275" s="80" t="s">
        <v>1958</v>
      </c>
      <c r="I275" s="177"/>
      <c r="J275" s="81">
        <v>4243.0738534547954</v>
      </c>
      <c r="K275" s="81">
        <v>34.00765554972223</v>
      </c>
      <c r="L275" s="81">
        <v>4.908723869088111</v>
      </c>
      <c r="M275" s="81">
        <v>115.74017271206559</v>
      </c>
      <c r="N275" s="81">
        <v>143.97548665697988</v>
      </c>
      <c r="O275" s="81">
        <v>91.898675809875215</v>
      </c>
      <c r="P275" s="81">
        <v>102.22350079150647</v>
      </c>
      <c r="Q275" s="81">
        <v>7.2449882870158149</v>
      </c>
      <c r="R275" s="81">
        <v>10.211972398968232</v>
      </c>
      <c r="S275" s="81">
        <v>7.0950061420588364</v>
      </c>
      <c r="T275" s="82"/>
      <c r="U275" s="81">
        <v>76247954</v>
      </c>
      <c r="V275" s="81">
        <v>6302</v>
      </c>
      <c r="W275" s="81">
        <v>45</v>
      </c>
      <c r="X275" s="81">
        <v>35536</v>
      </c>
      <c r="Y275" s="81">
        <v>39128</v>
      </c>
      <c r="Z275" s="81">
        <v>37799</v>
      </c>
      <c r="AA275" s="81">
        <v>24821</v>
      </c>
      <c r="AB275" s="81">
        <v>117634</v>
      </c>
      <c r="AC275" s="81">
        <v>1768732</v>
      </c>
      <c r="AD275" s="81">
        <v>7.0950061420588364</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1959</v>
      </c>
      <c r="B276" s="80">
        <v>274</v>
      </c>
      <c r="C276" s="80">
        <v>2</v>
      </c>
      <c r="D276" s="80">
        <v>17</v>
      </c>
      <c r="E276" s="80">
        <v>2005</v>
      </c>
      <c r="F276" s="80" t="s">
        <v>565</v>
      </c>
      <c r="G276" s="80" t="s">
        <v>1957</v>
      </c>
      <c r="H276" s="80" t="s">
        <v>1958</v>
      </c>
      <c r="I276" s="177"/>
      <c r="J276" s="81">
        <v>4293.5919967635273</v>
      </c>
      <c r="K276" s="81">
        <v>20.479875448208276</v>
      </c>
      <c r="L276" s="81">
        <v>3.3986585269665239</v>
      </c>
      <c r="M276" s="81">
        <v>202.51674830842455</v>
      </c>
      <c r="N276" s="81">
        <v>240.34898239449535</v>
      </c>
      <c r="O276" s="81">
        <v>136.12735484291997</v>
      </c>
      <c r="P276" s="81">
        <v>92.497236566781453</v>
      </c>
      <c r="Q276" s="81">
        <v>6.983466160988784</v>
      </c>
      <c r="R276" s="81">
        <v>12.167062085351512</v>
      </c>
      <c r="S276" s="81">
        <v>18.818310370999999</v>
      </c>
      <c r="T276" s="82"/>
      <c r="U276" s="81">
        <v>102781106</v>
      </c>
      <c r="V276" s="81">
        <v>4110</v>
      </c>
      <c r="W276" s="81">
        <v>34</v>
      </c>
      <c r="X276" s="81">
        <v>29019</v>
      </c>
      <c r="Y276" s="81">
        <v>50176</v>
      </c>
      <c r="Z276" s="81">
        <v>64792</v>
      </c>
      <c r="AA276" s="81">
        <v>18394</v>
      </c>
      <c r="AB276" s="81">
        <v>118535</v>
      </c>
      <c r="AC276" s="81">
        <v>2151493</v>
      </c>
      <c r="AD276" s="81">
        <v>18.818310370999999</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1960</v>
      </c>
      <c r="B277" s="80">
        <v>275</v>
      </c>
      <c r="C277" s="80">
        <v>3</v>
      </c>
      <c r="D277" s="80">
        <v>17</v>
      </c>
      <c r="E277" s="80">
        <v>2006</v>
      </c>
      <c r="F277" s="80" t="s">
        <v>566</v>
      </c>
      <c r="G277" s="80" t="s">
        <v>1957</v>
      </c>
      <c r="H277" s="80" t="s">
        <v>1958</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1961</v>
      </c>
      <c r="B278" s="80">
        <v>276</v>
      </c>
      <c r="C278" s="80">
        <v>4</v>
      </c>
      <c r="D278" s="80">
        <v>17</v>
      </c>
      <c r="E278" s="80">
        <v>2007</v>
      </c>
      <c r="F278" s="80" t="s">
        <v>567</v>
      </c>
      <c r="G278" s="80" t="s">
        <v>1957</v>
      </c>
      <c r="H278" s="80" t="s">
        <v>1958</v>
      </c>
      <c r="I278" s="177"/>
      <c r="J278" s="81">
        <v>4103.1306495020763</v>
      </c>
      <c r="K278" s="81">
        <v>15.575482683838681</v>
      </c>
      <c r="L278" s="81">
        <v>2.3180337915726885</v>
      </c>
      <c r="M278" s="81">
        <v>221.49346649118158</v>
      </c>
      <c r="N278" s="81">
        <v>227.2065514154605</v>
      </c>
      <c r="O278" s="81">
        <v>132.70444056745959</v>
      </c>
      <c r="P278" s="81">
        <v>90.696571549897442</v>
      </c>
      <c r="Q278" s="81">
        <v>7.3731001730133716</v>
      </c>
      <c r="R278" s="81">
        <v>12.837277220433579</v>
      </c>
      <c r="S278" s="81">
        <v>15.890296014650001</v>
      </c>
      <c r="T278" s="82"/>
      <c r="U278" s="81">
        <v>113611458</v>
      </c>
      <c r="V278" s="81">
        <v>3969</v>
      </c>
      <c r="W278" s="81">
        <v>22</v>
      </c>
      <c r="X278" s="81">
        <v>35743</v>
      </c>
      <c r="Y278" s="81">
        <v>51537</v>
      </c>
      <c r="Z278" s="81">
        <v>65661</v>
      </c>
      <c r="AA278" s="81">
        <v>17761</v>
      </c>
      <c r="AB278" s="81">
        <v>118530</v>
      </c>
      <c r="AC278" s="81">
        <v>2335139</v>
      </c>
      <c r="AD278" s="81">
        <v>15.890296014650001</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1962</v>
      </c>
      <c r="B279" s="80">
        <v>277</v>
      </c>
      <c r="C279" s="80">
        <v>5</v>
      </c>
      <c r="D279" s="80">
        <v>17</v>
      </c>
      <c r="E279" s="80">
        <v>2008</v>
      </c>
      <c r="F279" s="80" t="s">
        <v>84</v>
      </c>
      <c r="G279" s="80" t="s">
        <v>1957</v>
      </c>
      <c r="H279" s="80" t="s">
        <v>1958</v>
      </c>
      <c r="I279" s="177"/>
      <c r="J279" s="81">
        <v>4115.6327519033593</v>
      </c>
      <c r="K279" s="81">
        <v>12.396494188437359</v>
      </c>
      <c r="L279" s="81">
        <v>1.8801732950227241</v>
      </c>
      <c r="M279" s="81">
        <v>228.51316825592386</v>
      </c>
      <c r="N279" s="81">
        <v>234.92901428238895</v>
      </c>
      <c r="O279" s="81">
        <v>129.23561363556405</v>
      </c>
      <c r="P279" s="81">
        <v>87.624612576260049</v>
      </c>
      <c r="Q279" s="81">
        <v>7.2441722245482767</v>
      </c>
      <c r="R279" s="81">
        <v>12.310219041779636</v>
      </c>
      <c r="S279" s="81">
        <v>17.5561635368</v>
      </c>
      <c r="T279" s="82"/>
      <c r="U279" s="81">
        <v>126626868</v>
      </c>
      <c r="V279" s="81">
        <v>3969</v>
      </c>
      <c r="W279" s="81">
        <v>22</v>
      </c>
      <c r="X279" s="81">
        <v>35743</v>
      </c>
      <c r="Y279" s="81">
        <v>52101</v>
      </c>
      <c r="Z279" s="81">
        <v>66189</v>
      </c>
      <c r="AA279" s="81">
        <v>17179</v>
      </c>
      <c r="AB279" s="81">
        <v>118371</v>
      </c>
      <c r="AC279" s="81">
        <v>2325231</v>
      </c>
      <c r="AD279" s="81">
        <v>17.5561635368</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1963</v>
      </c>
      <c r="B280" s="80">
        <v>278</v>
      </c>
      <c r="C280" s="80">
        <v>6</v>
      </c>
      <c r="D280" s="80">
        <v>17</v>
      </c>
      <c r="E280" s="80">
        <v>2009</v>
      </c>
      <c r="F280" s="80" t="s">
        <v>85</v>
      </c>
      <c r="G280" s="80" t="s">
        <v>1957</v>
      </c>
      <c r="H280" s="80" t="s">
        <v>1958</v>
      </c>
      <c r="I280" s="177"/>
      <c r="J280" s="81">
        <v>3600.4315017180402</v>
      </c>
      <c r="K280" s="81">
        <v>12.073819876728619</v>
      </c>
      <c r="L280" s="81">
        <v>5.4988719712672554</v>
      </c>
      <c r="M280" s="81">
        <v>220.13447582186285</v>
      </c>
      <c r="N280" s="81">
        <v>205.30731487350835</v>
      </c>
      <c r="O280" s="81">
        <v>132.36551353721077</v>
      </c>
      <c r="P280" s="81">
        <v>82.978198325807227</v>
      </c>
      <c r="Q280" s="81">
        <v>6.8802973497493269</v>
      </c>
      <c r="R280" s="81">
        <v>7.056347294012431</v>
      </c>
      <c r="S280" s="81">
        <v>21.93171199</v>
      </c>
      <c r="T280" s="82"/>
      <c r="U280" s="81">
        <v>85422767</v>
      </c>
      <c r="V280" s="81">
        <v>3960</v>
      </c>
      <c r="W280" s="81">
        <v>96</v>
      </c>
      <c r="X280" s="81">
        <v>37665</v>
      </c>
      <c r="Y280" s="81">
        <v>52127</v>
      </c>
      <c r="Z280" s="81">
        <v>66914</v>
      </c>
      <c r="AA280" s="81">
        <v>16701</v>
      </c>
      <c r="AB280" s="81">
        <v>118019</v>
      </c>
      <c r="AC280" s="81">
        <v>1300299</v>
      </c>
      <c r="AD280" s="81">
        <v>21.93171199</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577.47199999999998</v>
      </c>
      <c r="BJ280" s="81">
        <v>107.9</v>
      </c>
      <c r="BK280" s="81">
        <v>55.56</v>
      </c>
      <c r="BL280" s="81">
        <v>0</v>
      </c>
      <c r="BM280" s="82"/>
      <c r="BN280" s="81">
        <v>0</v>
      </c>
      <c r="BO280" s="81">
        <v>0</v>
      </c>
      <c r="BP280" s="81">
        <v>22</v>
      </c>
      <c r="BQ280" s="81">
        <v>2</v>
      </c>
      <c r="BR280" s="81">
        <v>6</v>
      </c>
      <c r="BS280" s="81">
        <v>0</v>
      </c>
      <c r="BT280"/>
      <c r="BU280" s="80"/>
      <c r="BV280" s="80"/>
      <c r="BW280" s="80"/>
      <c r="BX280" s="80"/>
      <c r="BY280" s="80"/>
      <c r="BZ280" s="80"/>
      <c r="CA280" s="80"/>
      <c r="CB280" s="80"/>
      <c r="CC280" s="80"/>
    </row>
    <row r="281" spans="1:81">
      <c r="A281" s="80" t="s">
        <v>1964</v>
      </c>
      <c r="B281" s="80">
        <v>279</v>
      </c>
      <c r="C281" s="80">
        <v>7</v>
      </c>
      <c r="D281" s="80">
        <v>17</v>
      </c>
      <c r="E281" s="80">
        <v>2010</v>
      </c>
      <c r="F281" s="80" t="s">
        <v>86</v>
      </c>
      <c r="G281" s="80" t="s">
        <v>1957</v>
      </c>
      <c r="H281" s="80" t="s">
        <v>1958</v>
      </c>
      <c r="I281" s="177"/>
      <c r="J281" s="81">
        <v>3974.7596915532195</v>
      </c>
      <c r="K281" s="81">
        <v>15.012116716322739</v>
      </c>
      <c r="L281" s="81">
        <v>5.0938713221629257</v>
      </c>
      <c r="M281" s="81">
        <v>251.76555367319057</v>
      </c>
      <c r="N281" s="81">
        <v>252.27797318661214</v>
      </c>
      <c r="O281" s="81">
        <v>132.81063236776745</v>
      </c>
      <c r="P281" s="81">
        <v>83.610503206956295</v>
      </c>
      <c r="Q281" s="81">
        <v>7.1694748374528903</v>
      </c>
      <c r="R281" s="81">
        <v>6.6061242277588699</v>
      </c>
      <c r="S281" s="81">
        <v>17.696433427200002</v>
      </c>
      <c r="T281" s="82"/>
      <c r="U281" s="81">
        <v>100347471</v>
      </c>
      <c r="V281" s="81">
        <v>3960</v>
      </c>
      <c r="W281" s="81">
        <v>96</v>
      </c>
      <c r="X281" s="81">
        <v>37665</v>
      </c>
      <c r="Y281" s="81">
        <v>52698</v>
      </c>
      <c r="Z281" s="81">
        <v>67451</v>
      </c>
      <c r="AA281" s="81">
        <v>16408</v>
      </c>
      <c r="AB281" s="81">
        <v>117839</v>
      </c>
      <c r="AC281" s="81">
        <v>1153618</v>
      </c>
      <c r="AD281" s="81">
        <v>17.696433427200002</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596.28899999999999</v>
      </c>
      <c r="BJ281" s="81">
        <v>105.128</v>
      </c>
      <c r="BK281" s="81">
        <v>46.687000000000005</v>
      </c>
      <c r="BL281" s="81">
        <v>0</v>
      </c>
      <c r="BM281" s="82"/>
      <c r="BN281" s="81">
        <v>0</v>
      </c>
      <c r="BO281" s="81">
        <v>0</v>
      </c>
      <c r="BP281" s="81">
        <v>22</v>
      </c>
      <c r="BQ281" s="81">
        <v>2</v>
      </c>
      <c r="BR281" s="81">
        <v>5</v>
      </c>
      <c r="BS281" s="81">
        <v>0</v>
      </c>
      <c r="BT281"/>
      <c r="BU281" s="80">
        <v>696.95399999999995</v>
      </c>
      <c r="BV281" s="80">
        <v>21.7</v>
      </c>
      <c r="BW281" s="80">
        <v>0</v>
      </c>
      <c r="BX281" s="80">
        <v>0</v>
      </c>
      <c r="BY281" s="80">
        <v>29.45</v>
      </c>
      <c r="BZ281" s="80">
        <v>0</v>
      </c>
      <c r="CA281" s="80">
        <v>0</v>
      </c>
      <c r="CB281" s="80">
        <v>0</v>
      </c>
      <c r="CC281" s="80">
        <v>0</v>
      </c>
    </row>
    <row r="282" spans="1:81">
      <c r="A282" s="80" t="s">
        <v>1965</v>
      </c>
      <c r="B282" s="80">
        <v>280</v>
      </c>
      <c r="C282" s="80">
        <v>8</v>
      </c>
      <c r="D282" s="80">
        <v>17</v>
      </c>
      <c r="E282" s="80">
        <v>2011</v>
      </c>
      <c r="F282" s="80" t="s">
        <v>87</v>
      </c>
      <c r="G282" s="80" t="s">
        <v>1957</v>
      </c>
      <c r="H282" s="80" t="s">
        <v>1958</v>
      </c>
      <c r="I282" s="177"/>
      <c r="J282" s="81">
        <v>3214.8303084772924</v>
      </c>
      <c r="K282" s="81">
        <v>19.945622259789893</v>
      </c>
      <c r="L282" s="81">
        <v>4.9798842089488113</v>
      </c>
      <c r="M282" s="81">
        <v>230.7323777678991</v>
      </c>
      <c r="N282" s="81">
        <v>241.41603319743476</v>
      </c>
      <c r="O282" s="81">
        <v>131.79238982108157</v>
      </c>
      <c r="P282" s="81">
        <v>80.35305261669906</v>
      </c>
      <c r="Q282" s="81">
        <v>8.2456713898403429</v>
      </c>
      <c r="R282" s="81">
        <v>6.7114928581862072</v>
      </c>
      <c r="S282" s="81">
        <v>17.411830521699997</v>
      </c>
      <c r="T282" s="82"/>
      <c r="U282" s="81">
        <v>85470050</v>
      </c>
      <c r="V282" s="81">
        <v>3960</v>
      </c>
      <c r="W282" s="81">
        <v>96</v>
      </c>
      <c r="X282" s="81">
        <v>37665</v>
      </c>
      <c r="Y282" s="81">
        <v>53074</v>
      </c>
      <c r="Z282" s="81">
        <v>68388</v>
      </c>
      <c r="AA282" s="81">
        <v>16238</v>
      </c>
      <c r="AB282" s="81">
        <v>117496</v>
      </c>
      <c r="AC282" s="81">
        <v>1170080</v>
      </c>
      <c r="AD282" s="81">
        <v>17.411830521699997</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607.43899999999996</v>
      </c>
      <c r="BJ282" s="81">
        <v>97.831000000000003</v>
      </c>
      <c r="BK282" s="81">
        <v>46.524999999999999</v>
      </c>
      <c r="BL282" s="81">
        <v>0</v>
      </c>
      <c r="BM282" s="82"/>
      <c r="BN282" s="81">
        <v>0</v>
      </c>
      <c r="BO282" s="81">
        <v>0</v>
      </c>
      <c r="BP282" s="81">
        <v>22</v>
      </c>
      <c r="BQ282" s="81">
        <v>2</v>
      </c>
      <c r="BR282" s="81">
        <v>5</v>
      </c>
      <c r="BS282" s="81">
        <v>0</v>
      </c>
      <c r="BT282"/>
      <c r="BU282" s="80">
        <v>704.02499999999998</v>
      </c>
      <c r="BV282" s="80">
        <v>20.8</v>
      </c>
      <c r="BW282" s="80">
        <v>0</v>
      </c>
      <c r="BX282" s="80">
        <v>0</v>
      </c>
      <c r="BY282" s="80">
        <v>26.97</v>
      </c>
      <c r="BZ282" s="80">
        <v>0</v>
      </c>
      <c r="CA282" s="80">
        <v>0</v>
      </c>
      <c r="CB282" s="80">
        <v>0</v>
      </c>
      <c r="CC282" s="80">
        <v>0</v>
      </c>
    </row>
    <row r="283" spans="1:81">
      <c r="A283" s="80" t="s">
        <v>1966</v>
      </c>
      <c r="B283" s="80">
        <v>281</v>
      </c>
      <c r="C283" s="80">
        <v>9</v>
      </c>
      <c r="D283" s="80">
        <v>17</v>
      </c>
      <c r="E283" s="80">
        <v>2012</v>
      </c>
      <c r="F283" s="80" t="s">
        <v>88</v>
      </c>
      <c r="G283" s="80" t="s">
        <v>1957</v>
      </c>
      <c r="H283" s="80" t="s">
        <v>1958</v>
      </c>
      <c r="I283" s="177"/>
      <c r="J283" s="81">
        <v>2968.6840778234264</v>
      </c>
      <c r="K283" s="81">
        <v>19.27027540548886</v>
      </c>
      <c r="L283" s="81">
        <v>4.8728028423944858</v>
      </c>
      <c r="M283" s="81">
        <v>232.0799930864535</v>
      </c>
      <c r="N283" s="81">
        <v>260.20787951351366</v>
      </c>
      <c r="O283" s="81">
        <v>132.00953757350564</v>
      </c>
      <c r="P283" s="81">
        <v>79.889558055978242</v>
      </c>
      <c r="Q283" s="81">
        <v>8.9892999499649786</v>
      </c>
      <c r="R283" s="81">
        <v>7.4233879265081626</v>
      </c>
      <c r="S283" s="81">
        <v>13.649633912799999</v>
      </c>
      <c r="T283" s="82"/>
      <c r="U283" s="81">
        <v>79354287</v>
      </c>
      <c r="V283" s="81">
        <v>3960</v>
      </c>
      <c r="W283" s="81">
        <v>96</v>
      </c>
      <c r="X283" s="81">
        <v>37665</v>
      </c>
      <c r="Y283" s="81">
        <v>53710</v>
      </c>
      <c r="Z283" s="81">
        <v>69044</v>
      </c>
      <c r="AA283" s="81">
        <v>16053</v>
      </c>
      <c r="AB283" s="81">
        <v>117897</v>
      </c>
      <c r="AC283" s="81">
        <v>1260671</v>
      </c>
      <c r="AD283" s="81">
        <v>13.649633912799999</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616.072</v>
      </c>
      <c r="BJ283" s="81">
        <v>99.775999999999996</v>
      </c>
      <c r="BK283" s="81">
        <v>48.843000000000004</v>
      </c>
      <c r="BL283" s="81">
        <v>0</v>
      </c>
      <c r="BM283" s="82"/>
      <c r="BN283" s="81">
        <v>0</v>
      </c>
      <c r="BO283" s="81">
        <v>0</v>
      </c>
      <c r="BP283" s="81">
        <v>22</v>
      </c>
      <c r="BQ283" s="81">
        <v>2</v>
      </c>
      <c r="BR283" s="81">
        <v>6</v>
      </c>
      <c r="BS283" s="81">
        <v>0</v>
      </c>
      <c r="BT283"/>
      <c r="BU283" s="80">
        <v>713.84</v>
      </c>
      <c r="BV283" s="80">
        <v>21.074999999999999</v>
      </c>
      <c r="BW283" s="80">
        <v>0</v>
      </c>
      <c r="BX283" s="80">
        <v>0</v>
      </c>
      <c r="BY283" s="80">
        <v>29.776</v>
      </c>
      <c r="BZ283" s="80">
        <v>0</v>
      </c>
      <c r="CA283" s="80">
        <v>0</v>
      </c>
      <c r="CB283" s="80">
        <v>0</v>
      </c>
      <c r="CC283" s="80">
        <v>0</v>
      </c>
    </row>
    <row r="284" spans="1:81">
      <c r="A284" s="80" t="s">
        <v>1967</v>
      </c>
      <c r="B284" s="80">
        <v>282</v>
      </c>
      <c r="C284" s="80">
        <v>10</v>
      </c>
      <c r="D284" s="80">
        <v>17</v>
      </c>
      <c r="E284" s="80">
        <v>2013</v>
      </c>
      <c r="F284" s="80" t="s">
        <v>89</v>
      </c>
      <c r="G284" s="80" t="s">
        <v>1957</v>
      </c>
      <c r="H284" s="80" t="s">
        <v>1958</v>
      </c>
      <c r="I284" s="177"/>
      <c r="J284" s="81">
        <v>3336.2527124655148</v>
      </c>
      <c r="K284" s="81">
        <v>12.731983573011535</v>
      </c>
      <c r="L284" s="81">
        <v>4.8178182446532647</v>
      </c>
      <c r="M284" s="81">
        <v>224.40165142945324</v>
      </c>
      <c r="N284" s="81">
        <v>270.10124381234317</v>
      </c>
      <c r="O284" s="81">
        <v>128.54728502083577</v>
      </c>
      <c r="P284" s="81">
        <v>79.785948859117241</v>
      </c>
      <c r="Q284" s="81">
        <v>9.1436593999956219</v>
      </c>
      <c r="R284" s="81">
        <v>8.5261179347857254</v>
      </c>
      <c r="S284" s="81">
        <v>19.390216672479998</v>
      </c>
      <c r="T284" s="82"/>
      <c r="U284" s="81">
        <v>99760453</v>
      </c>
      <c r="V284" s="81">
        <v>3960</v>
      </c>
      <c r="W284" s="81">
        <v>96</v>
      </c>
      <c r="X284" s="81">
        <v>37665</v>
      </c>
      <c r="Y284" s="81">
        <v>54176</v>
      </c>
      <c r="Z284" s="81">
        <v>70235</v>
      </c>
      <c r="AA284" s="81">
        <v>15972</v>
      </c>
      <c r="AB284" s="81">
        <v>118202</v>
      </c>
      <c r="AC284" s="81">
        <v>1413390</v>
      </c>
      <c r="AD284" s="81">
        <v>19.390216672479998</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652.678</v>
      </c>
      <c r="BJ284" s="81">
        <v>72.893000000000001</v>
      </c>
      <c r="BK284" s="81">
        <v>51.361000000000004</v>
      </c>
      <c r="BL284" s="81">
        <v>0</v>
      </c>
      <c r="BM284" s="82"/>
      <c r="BN284" s="81">
        <v>0</v>
      </c>
      <c r="BO284" s="81">
        <v>0</v>
      </c>
      <c r="BP284" s="81">
        <v>21</v>
      </c>
      <c r="BQ284" s="81">
        <v>2</v>
      </c>
      <c r="BR284" s="81">
        <v>6</v>
      </c>
      <c r="BS284" s="81">
        <v>0</v>
      </c>
      <c r="BT284"/>
      <c r="BU284" s="80">
        <v>741.96400000000006</v>
      </c>
      <c r="BV284" s="80">
        <v>21.018999999999998</v>
      </c>
      <c r="BW284" s="80">
        <v>0</v>
      </c>
      <c r="BX284" s="80">
        <v>0</v>
      </c>
      <c r="BY284" s="80">
        <v>13.949</v>
      </c>
      <c r="BZ284" s="80">
        <v>0</v>
      </c>
      <c r="CA284" s="80">
        <v>0</v>
      </c>
      <c r="CB284" s="80">
        <v>0</v>
      </c>
      <c r="CC284" s="80">
        <v>0</v>
      </c>
    </row>
    <row r="285" spans="1:81">
      <c r="A285" s="80" t="s">
        <v>1968</v>
      </c>
      <c r="B285" s="80">
        <v>283</v>
      </c>
      <c r="C285" s="80">
        <v>11</v>
      </c>
      <c r="D285" s="80">
        <v>17</v>
      </c>
      <c r="E285" s="80">
        <v>2014</v>
      </c>
      <c r="F285" s="80" t="s">
        <v>90</v>
      </c>
      <c r="G285" s="80" t="s">
        <v>1957</v>
      </c>
      <c r="H285" s="80" t="s">
        <v>1958</v>
      </c>
      <c r="I285" s="177"/>
      <c r="J285" s="81">
        <v>3784.0568023661453</v>
      </c>
      <c r="K285" s="81">
        <v>10.618582834473042</v>
      </c>
      <c r="L285" s="81">
        <v>5.7736273741073632</v>
      </c>
      <c r="M285" s="81">
        <v>225.46555088690525</v>
      </c>
      <c r="N285" s="81">
        <v>260.49846115681021</v>
      </c>
      <c r="O285" s="81">
        <v>123.14055913751021</v>
      </c>
      <c r="P285" s="81">
        <v>79.80925744042689</v>
      </c>
      <c r="Q285" s="81">
        <v>8.7661000841248544</v>
      </c>
      <c r="R285" s="81">
        <v>8.7365162059370327</v>
      </c>
      <c r="S285" s="81">
        <v>9.7788124034999999</v>
      </c>
      <c r="T285" s="82"/>
      <c r="U285" s="81">
        <v>109969077</v>
      </c>
      <c r="V285" s="81">
        <v>3321</v>
      </c>
      <c r="W285" s="81">
        <v>138</v>
      </c>
      <c r="X285" s="81">
        <v>38177</v>
      </c>
      <c r="Y285" s="81">
        <v>54697</v>
      </c>
      <c r="Z285" s="81">
        <v>70861</v>
      </c>
      <c r="AA285" s="81">
        <v>15894</v>
      </c>
      <c r="AB285" s="81">
        <v>118110</v>
      </c>
      <c r="AC285" s="81">
        <v>1452822</v>
      </c>
      <c r="AD285" s="81">
        <v>9.7788124034999999</v>
      </c>
      <c r="AE285" s="82"/>
      <c r="AF285" s="81">
        <v>1169146948.3679798</v>
      </c>
      <c r="AG285" s="81">
        <v>7759920.8490709271</v>
      </c>
      <c r="AH285" s="81">
        <v>1042053.6482434839</v>
      </c>
      <c r="AI285" s="81">
        <v>228886778.31236327</v>
      </c>
      <c r="AJ285" s="81">
        <v>299808378.14996344</v>
      </c>
      <c r="AK285" s="81">
        <v>0</v>
      </c>
      <c r="AL285" s="81">
        <v>0</v>
      </c>
      <c r="AM285" s="81">
        <v>16214738.056880184</v>
      </c>
      <c r="AN285" s="81">
        <v>0</v>
      </c>
      <c r="AO285" s="81">
        <v>0</v>
      </c>
      <c r="AP285" s="82"/>
      <c r="AQ285" s="81">
        <v>3121</v>
      </c>
      <c r="AR285" s="81">
        <v>435</v>
      </c>
      <c r="AS285" s="81">
        <v>0</v>
      </c>
      <c r="AT285" s="81">
        <v>0</v>
      </c>
      <c r="AU285" s="81">
        <v>0</v>
      </c>
      <c r="AV285" s="81">
        <v>1</v>
      </c>
      <c r="AW285" s="81" t="s">
        <v>564</v>
      </c>
      <c r="AX285" s="82"/>
      <c r="AY285" s="81">
        <v>13387.246999999999</v>
      </c>
      <c r="AZ285" s="81">
        <v>23841.187999999998</v>
      </c>
      <c r="BA285" s="81">
        <v>0</v>
      </c>
      <c r="BB285" s="81">
        <v>0</v>
      </c>
      <c r="BC285" s="81">
        <v>0</v>
      </c>
      <c r="BD285" s="81">
        <v>1800</v>
      </c>
      <c r="BE285" s="81" t="s">
        <v>564</v>
      </c>
      <c r="BF285" s="82"/>
      <c r="BG285" s="81">
        <v>0</v>
      </c>
      <c r="BH285" s="81">
        <v>0</v>
      </c>
      <c r="BI285" s="81">
        <v>643.11800000000005</v>
      </c>
      <c r="BJ285" s="81">
        <v>69.709999999999994</v>
      </c>
      <c r="BK285" s="81">
        <v>40.180999999999997</v>
      </c>
      <c r="BL285" s="81">
        <v>0</v>
      </c>
      <c r="BM285" s="82"/>
      <c r="BN285" s="81">
        <v>0</v>
      </c>
      <c r="BO285" s="81">
        <v>0</v>
      </c>
      <c r="BP285" s="81">
        <v>20</v>
      </c>
      <c r="BQ285" s="81">
        <v>2</v>
      </c>
      <c r="BR285" s="81">
        <v>6</v>
      </c>
      <c r="BS285" s="81">
        <v>0</v>
      </c>
      <c r="BT285"/>
      <c r="BU285" s="80">
        <v>737.70899999999995</v>
      </c>
      <c r="BV285" s="80">
        <v>15.3</v>
      </c>
      <c r="BW285" s="80">
        <v>0</v>
      </c>
      <c r="BX285" s="80">
        <v>0</v>
      </c>
      <c r="BY285" s="80">
        <v>0</v>
      </c>
      <c r="BZ285" s="80">
        <v>0</v>
      </c>
      <c r="CA285" s="80">
        <v>0</v>
      </c>
      <c r="CB285" s="80">
        <v>0</v>
      </c>
      <c r="CC285" s="80">
        <v>0</v>
      </c>
    </row>
    <row r="286" spans="1:81">
      <c r="A286" s="80" t="s">
        <v>1969</v>
      </c>
      <c r="B286" s="80">
        <v>284</v>
      </c>
      <c r="C286" s="80">
        <v>12</v>
      </c>
      <c r="D286" s="80">
        <v>17</v>
      </c>
      <c r="E286" s="80">
        <v>2015</v>
      </c>
      <c r="F286" s="80" t="s">
        <v>91</v>
      </c>
      <c r="G286" s="80" t="s">
        <v>1957</v>
      </c>
      <c r="H286" s="80" t="s">
        <v>1958</v>
      </c>
      <c r="I286" s="177"/>
      <c r="J286" s="81">
        <v>3943.2854588237624</v>
      </c>
      <c r="K286" s="81">
        <v>10.022656404845751</v>
      </c>
      <c r="L286" s="81">
        <v>5.7855590918409812</v>
      </c>
      <c r="M286" s="81">
        <v>227.76972353903059</v>
      </c>
      <c r="N286" s="81">
        <v>232.72753168042016</v>
      </c>
      <c r="O286" s="81">
        <v>122.98956098367169</v>
      </c>
      <c r="P286" s="81">
        <v>79.007701812316469</v>
      </c>
      <c r="Q286" s="81">
        <v>8.5527317771149676</v>
      </c>
      <c r="R286" s="81">
        <v>9.1638551643709771</v>
      </c>
      <c r="S286" s="81">
        <v>9.0689554313400009</v>
      </c>
      <c r="T286" s="82"/>
      <c r="U286" s="81">
        <v>112388161</v>
      </c>
      <c r="V286" s="81">
        <v>3321</v>
      </c>
      <c r="W286" s="81">
        <v>138</v>
      </c>
      <c r="X286" s="81">
        <v>38177</v>
      </c>
      <c r="Y286" s="81">
        <v>54913</v>
      </c>
      <c r="Z286" s="81">
        <v>71456</v>
      </c>
      <c r="AA286" s="81">
        <v>15722</v>
      </c>
      <c r="AB286" s="81">
        <v>117713</v>
      </c>
      <c r="AC286" s="81">
        <v>1569794</v>
      </c>
      <c r="AD286" s="81">
        <v>9.0689554313400009</v>
      </c>
      <c r="AE286" s="82"/>
      <c r="AF286" s="81">
        <v>1151913082.034996</v>
      </c>
      <c r="AG286" s="81">
        <v>6612329.5361712594</v>
      </c>
      <c r="AH286" s="81">
        <v>857207.38820478122</v>
      </c>
      <c r="AI286" s="81">
        <v>235369848.5223617</v>
      </c>
      <c r="AJ286" s="81">
        <v>269316870.31272393</v>
      </c>
      <c r="AK286" s="81">
        <v>0</v>
      </c>
      <c r="AL286" s="81">
        <v>0</v>
      </c>
      <c r="AM286" s="81">
        <v>16132072.862536702</v>
      </c>
      <c r="AN286" s="81">
        <v>0</v>
      </c>
      <c r="AO286" s="81">
        <v>0</v>
      </c>
      <c r="AP286" s="82"/>
      <c r="AQ286" s="81">
        <v>3417</v>
      </c>
      <c r="AR286" s="81">
        <v>707</v>
      </c>
      <c r="AS286" s="81">
        <v>0</v>
      </c>
      <c r="AT286" s="81">
        <v>0</v>
      </c>
      <c r="AU286" s="81">
        <v>0</v>
      </c>
      <c r="AV286" s="81">
        <v>1</v>
      </c>
      <c r="AW286" s="81" t="s">
        <v>564</v>
      </c>
      <c r="AX286" s="82"/>
      <c r="AY286" s="81">
        <v>14826.346</v>
      </c>
      <c r="AZ286" s="81">
        <v>39989.987999999998</v>
      </c>
      <c r="BA286" s="81">
        <v>0</v>
      </c>
      <c r="BB286" s="81">
        <v>0</v>
      </c>
      <c r="BC286" s="81">
        <v>0</v>
      </c>
      <c r="BD286" s="81">
        <v>1800</v>
      </c>
      <c r="BE286" s="81" t="s">
        <v>564</v>
      </c>
      <c r="BF286" s="82"/>
      <c r="BG286" s="81">
        <v>0</v>
      </c>
      <c r="BH286" s="81">
        <v>0</v>
      </c>
      <c r="BI286" s="81">
        <v>637.18799999999999</v>
      </c>
      <c r="BJ286" s="81">
        <v>98.325000000000003</v>
      </c>
      <c r="BK286" s="81">
        <v>37.546999999999997</v>
      </c>
      <c r="BL286" s="81">
        <v>0</v>
      </c>
      <c r="BM286" s="82"/>
      <c r="BN286" s="81">
        <v>0</v>
      </c>
      <c r="BO286" s="81">
        <v>0</v>
      </c>
      <c r="BP286" s="81">
        <v>20</v>
      </c>
      <c r="BQ286" s="81">
        <v>2</v>
      </c>
      <c r="BR286" s="81">
        <v>5</v>
      </c>
      <c r="BS286" s="81">
        <v>0</v>
      </c>
      <c r="BT286"/>
      <c r="BU286" s="80">
        <v>756.06</v>
      </c>
      <c r="BV286" s="80">
        <v>17</v>
      </c>
      <c r="BW286" s="80">
        <v>0</v>
      </c>
      <c r="BX286" s="80">
        <v>0</v>
      </c>
      <c r="BY286" s="80">
        <v>0</v>
      </c>
      <c r="BZ286" s="80">
        <v>0</v>
      </c>
      <c r="CA286" s="80">
        <v>0</v>
      </c>
      <c r="CB286" s="80">
        <v>0</v>
      </c>
      <c r="CC286" s="80">
        <v>0</v>
      </c>
    </row>
    <row r="287" spans="1:81">
      <c r="A287" s="80" t="s">
        <v>1970</v>
      </c>
      <c r="B287" s="80">
        <v>285</v>
      </c>
      <c r="C287" s="80">
        <v>13</v>
      </c>
      <c r="D287" s="80">
        <v>17</v>
      </c>
      <c r="E287" s="80">
        <v>2016</v>
      </c>
      <c r="F287" s="80" t="s">
        <v>92</v>
      </c>
      <c r="G287" s="80" t="s">
        <v>1957</v>
      </c>
      <c r="H287" s="80" t="s">
        <v>1958</v>
      </c>
      <c r="I287" s="177"/>
      <c r="J287" s="81">
        <v>3855.2770422377366</v>
      </c>
      <c r="K287" s="81">
        <v>9.5073603528180595</v>
      </c>
      <c r="L287" s="81">
        <v>6.4438739836431882</v>
      </c>
      <c r="M287" s="81">
        <v>200.53569244559006</v>
      </c>
      <c r="N287" s="81">
        <v>222.46580490573876</v>
      </c>
      <c r="O287" s="81">
        <v>122.61993660953306</v>
      </c>
      <c r="P287" s="81">
        <v>76.782382723961533</v>
      </c>
      <c r="Q287" s="81">
        <v>8.2760959673932373</v>
      </c>
      <c r="R287" s="81">
        <v>9.6351849550212325</v>
      </c>
      <c r="S287" s="81">
        <v>12.036683195249999</v>
      </c>
      <c r="T287" s="82"/>
      <c r="U287" s="81">
        <v>98807240</v>
      </c>
      <c r="V287" s="81">
        <v>3321</v>
      </c>
      <c r="W287" s="81">
        <v>138</v>
      </c>
      <c r="X287" s="81">
        <v>38177</v>
      </c>
      <c r="Y287" s="81">
        <v>55155</v>
      </c>
      <c r="Z287" s="81">
        <v>72117</v>
      </c>
      <c r="AA287" s="81">
        <v>15803</v>
      </c>
      <c r="AB287" s="81">
        <v>117172</v>
      </c>
      <c r="AC287" s="81">
        <v>1645594.746566769</v>
      </c>
      <c r="AD287" s="81">
        <v>12.036683195249999</v>
      </c>
      <c r="AE287" s="82"/>
      <c r="AF287" s="81">
        <v>1148298284.249995</v>
      </c>
      <c r="AG287" s="81">
        <v>6147511.1304948218</v>
      </c>
      <c r="AH287" s="81">
        <v>821042.05429162853</v>
      </c>
      <c r="AI287" s="81">
        <v>234867545.6440919</v>
      </c>
      <c r="AJ287" s="81">
        <v>266926255.1098589</v>
      </c>
      <c r="AK287" s="81">
        <v>0</v>
      </c>
      <c r="AL287" s="81">
        <v>0</v>
      </c>
      <c r="AM287" s="81">
        <v>16070406.518806949</v>
      </c>
      <c r="AN287" s="81">
        <v>0</v>
      </c>
      <c r="AO287" s="81">
        <v>0</v>
      </c>
      <c r="AP287" s="82"/>
      <c r="AQ287" s="81">
        <v>3710</v>
      </c>
      <c r="AR287" s="81">
        <v>853</v>
      </c>
      <c r="AS287" s="81">
        <v>0</v>
      </c>
      <c r="AT287" s="81">
        <v>0</v>
      </c>
      <c r="AU287" s="81">
        <v>0</v>
      </c>
      <c r="AV287" s="81">
        <v>1</v>
      </c>
      <c r="AW287" s="81" t="s">
        <v>564</v>
      </c>
      <c r="AX287" s="82"/>
      <c r="AY287" s="81">
        <v>16348.896000000001</v>
      </c>
      <c r="AZ287" s="81">
        <v>54904.788</v>
      </c>
      <c r="BA287" s="81">
        <v>0</v>
      </c>
      <c r="BB287" s="81">
        <v>0</v>
      </c>
      <c r="BC287" s="81">
        <v>0</v>
      </c>
      <c r="BD287" s="81">
        <v>1800</v>
      </c>
      <c r="BE287" s="81" t="s">
        <v>564</v>
      </c>
      <c r="BF287" s="82"/>
      <c r="BG287" s="81">
        <v>0</v>
      </c>
      <c r="BH287" s="81">
        <v>0</v>
      </c>
      <c r="BI287" s="81">
        <v>623.57100000000003</v>
      </c>
      <c r="BJ287" s="81">
        <v>96.391000000000005</v>
      </c>
      <c r="BK287" s="81">
        <v>37.366</v>
      </c>
      <c r="BL287" s="81">
        <v>0</v>
      </c>
      <c r="BM287" s="82"/>
      <c r="BN287" s="81">
        <v>0</v>
      </c>
      <c r="BO287" s="81">
        <v>0</v>
      </c>
      <c r="BP287" s="81">
        <v>20</v>
      </c>
      <c r="BQ287" s="81">
        <v>2</v>
      </c>
      <c r="BR287" s="81">
        <v>5</v>
      </c>
      <c r="BS287" s="81">
        <v>0</v>
      </c>
      <c r="BT287"/>
      <c r="BU287" s="80">
        <v>740.82799999999997</v>
      </c>
      <c r="BV287" s="80">
        <v>16.5</v>
      </c>
      <c r="BW287" s="80">
        <v>0</v>
      </c>
      <c r="BX287" s="80">
        <v>0</v>
      </c>
      <c r="BY287" s="80">
        <v>0</v>
      </c>
      <c r="BZ287" s="80">
        <v>0</v>
      </c>
      <c r="CA287" s="80">
        <v>0</v>
      </c>
      <c r="CB287" s="80">
        <v>0</v>
      </c>
      <c r="CC287" s="80">
        <v>0</v>
      </c>
    </row>
    <row r="288" spans="1:81">
      <c r="A288" s="80" t="s">
        <v>1971</v>
      </c>
      <c r="B288" s="80">
        <v>286</v>
      </c>
      <c r="C288" s="80">
        <v>14</v>
      </c>
      <c r="D288" s="80">
        <v>17</v>
      </c>
      <c r="E288" s="80">
        <v>2017</v>
      </c>
      <c r="F288" s="80" t="s">
        <v>71</v>
      </c>
      <c r="G288" s="80" t="s">
        <v>1957</v>
      </c>
      <c r="H288" s="80" t="s">
        <v>1958</v>
      </c>
      <c r="I288" s="177"/>
      <c r="J288" s="81">
        <v>3402.4314270984282</v>
      </c>
      <c r="K288" s="81">
        <v>10.749647294448632</v>
      </c>
      <c r="L288" s="81">
        <v>5.914077228436029</v>
      </c>
      <c r="M288" s="81">
        <v>194.69260563752883</v>
      </c>
      <c r="N288" s="81">
        <v>225.35184855519569</v>
      </c>
      <c r="O288" s="81">
        <v>121.39513322021074</v>
      </c>
      <c r="P288" s="81">
        <v>76.315305522065643</v>
      </c>
      <c r="Q288" s="81">
        <v>7.9682963665376896</v>
      </c>
      <c r="R288" s="81">
        <v>8.6145235427947107</v>
      </c>
      <c r="S288" s="81">
        <v>8.9851691380000016</v>
      </c>
      <c r="T288" s="82"/>
      <c r="U288" s="81">
        <v>93922269</v>
      </c>
      <c r="V288" s="81">
        <v>3321</v>
      </c>
      <c r="W288" s="81">
        <v>138</v>
      </c>
      <c r="X288" s="81">
        <v>38177</v>
      </c>
      <c r="Y288" s="81">
        <v>55309</v>
      </c>
      <c r="Z288" s="81">
        <v>72581</v>
      </c>
      <c r="AA288" s="81">
        <v>15807</v>
      </c>
      <c r="AB288" s="81">
        <v>116665</v>
      </c>
      <c r="AC288" s="81">
        <v>1500469</v>
      </c>
      <c r="AD288" s="81">
        <v>8.9851691380000016</v>
      </c>
      <c r="AE288" s="82"/>
      <c r="AF288" s="81">
        <v>1012327376.737789</v>
      </c>
      <c r="AG288" s="81">
        <v>7699124.8132997192</v>
      </c>
      <c r="AH288" s="81">
        <v>992169.33611796878</v>
      </c>
      <c r="AI288" s="81">
        <v>241038433.74535111</v>
      </c>
      <c r="AJ288" s="81">
        <v>280816746.48095268</v>
      </c>
      <c r="AK288" s="81">
        <v>0</v>
      </c>
      <c r="AL288" s="81">
        <v>0</v>
      </c>
      <c r="AM288" s="81">
        <v>16025907.308996441</v>
      </c>
      <c r="AN288" s="81">
        <v>0</v>
      </c>
      <c r="AO288" s="81">
        <v>0</v>
      </c>
      <c r="AP288" s="82"/>
      <c r="AQ288" s="81">
        <v>3964</v>
      </c>
      <c r="AR288" s="81">
        <v>1014</v>
      </c>
      <c r="AS288" s="81">
        <v>0</v>
      </c>
      <c r="AT288" s="81">
        <v>0</v>
      </c>
      <c r="AU288" s="81">
        <v>0</v>
      </c>
      <c r="AV288" s="81">
        <v>1</v>
      </c>
      <c r="AW288" s="81" t="s">
        <v>564</v>
      </c>
      <c r="AX288" s="82"/>
      <c r="AY288" s="81">
        <v>17585.760999999999</v>
      </c>
      <c r="AZ288" s="81">
        <v>60622.488000000027</v>
      </c>
      <c r="BA288" s="81">
        <v>0</v>
      </c>
      <c r="BB288" s="81">
        <v>0</v>
      </c>
      <c r="BC288" s="81">
        <v>0</v>
      </c>
      <c r="BD288" s="81">
        <v>1800</v>
      </c>
      <c r="BE288" s="81" t="s">
        <v>564</v>
      </c>
      <c r="BF288" s="82"/>
      <c r="BG288" s="81">
        <v>0</v>
      </c>
      <c r="BH288" s="81">
        <v>0</v>
      </c>
      <c r="BI288" s="81">
        <v>651.42100000000005</v>
      </c>
      <c r="BJ288" s="81">
        <v>98.46</v>
      </c>
      <c r="BK288" s="81">
        <v>37.783999999999999</v>
      </c>
      <c r="BL288" s="81">
        <v>0</v>
      </c>
      <c r="BM288" s="82"/>
      <c r="BN288" s="81">
        <v>0</v>
      </c>
      <c r="BO288" s="81">
        <v>0</v>
      </c>
      <c r="BP288" s="81">
        <v>21</v>
      </c>
      <c r="BQ288" s="81">
        <v>2</v>
      </c>
      <c r="BR288" s="81">
        <v>5</v>
      </c>
      <c r="BS288" s="81">
        <v>0</v>
      </c>
      <c r="BT288"/>
      <c r="BU288" s="80">
        <v>771.26499999999999</v>
      </c>
      <c r="BV288" s="80">
        <v>16.399999999999999</v>
      </c>
      <c r="BW288" s="80">
        <v>0</v>
      </c>
      <c r="BX288" s="80">
        <v>0</v>
      </c>
      <c r="BY288" s="80">
        <v>0</v>
      </c>
      <c r="BZ288" s="80">
        <v>0</v>
      </c>
      <c r="CA288" s="80">
        <v>0</v>
      </c>
      <c r="CB288" s="80">
        <v>0</v>
      </c>
      <c r="CC288" s="80">
        <v>0</v>
      </c>
    </row>
    <row r="289" spans="1:81">
      <c r="A289" s="80" t="s">
        <v>1972</v>
      </c>
      <c r="B289" s="80">
        <v>287</v>
      </c>
      <c r="C289" s="80">
        <v>15</v>
      </c>
      <c r="D289" s="80">
        <v>17</v>
      </c>
      <c r="E289" s="80">
        <v>2018</v>
      </c>
      <c r="F289" s="80" t="s">
        <v>93</v>
      </c>
      <c r="G289" s="80" t="s">
        <v>1957</v>
      </c>
      <c r="H289" s="80" t="s">
        <v>1958</v>
      </c>
      <c r="I289" s="177"/>
      <c r="J289" s="81">
        <v>3584.5518533036352</v>
      </c>
      <c r="K289" s="81">
        <v>8.9787703580492479</v>
      </c>
      <c r="L289" s="81">
        <v>5.38453452633577</v>
      </c>
      <c r="M289" s="81">
        <v>172.99967210546936</v>
      </c>
      <c r="N289" s="81">
        <v>208.48802304089446</v>
      </c>
      <c r="O289" s="81">
        <v>119.34249976931872</v>
      </c>
      <c r="P289" s="81">
        <v>76.258287976689985</v>
      </c>
      <c r="Q289" s="81">
        <v>7.3795996012013978</v>
      </c>
      <c r="R289" s="81">
        <v>8.0072228736835438</v>
      </c>
      <c r="S289" s="81">
        <v>10.303392768799997</v>
      </c>
      <c r="T289" s="82"/>
      <c r="U289" s="81">
        <v>110857487</v>
      </c>
      <c r="V289" s="81">
        <v>3321</v>
      </c>
      <c r="W289" s="81">
        <v>138</v>
      </c>
      <c r="X289" s="81">
        <v>38177</v>
      </c>
      <c r="Y289" s="81">
        <v>55845</v>
      </c>
      <c r="Z289" s="81">
        <v>72720</v>
      </c>
      <c r="AA289" s="81">
        <v>15954</v>
      </c>
      <c r="AB289" s="81">
        <v>116435</v>
      </c>
      <c r="AC289" s="81">
        <v>1389224</v>
      </c>
      <c r="AD289" s="81">
        <v>10.3033927688</v>
      </c>
      <c r="AE289" s="82"/>
      <c r="AF289" s="81">
        <v>1115131813.641818</v>
      </c>
      <c r="AG289" s="81">
        <v>5799030.5144516481</v>
      </c>
      <c r="AH289" s="81">
        <v>922687.47214401979</v>
      </c>
      <c r="AI289" s="81">
        <v>218923864.27424401</v>
      </c>
      <c r="AJ289" s="81">
        <v>283899879.07281399</v>
      </c>
      <c r="AK289" s="81">
        <v>0</v>
      </c>
      <c r="AL289" s="81">
        <v>0</v>
      </c>
      <c r="AM289" s="81">
        <v>16027407.075710829</v>
      </c>
      <c r="AN289" s="81">
        <v>0</v>
      </c>
      <c r="AO289" s="81">
        <v>0</v>
      </c>
      <c r="AP289" s="82"/>
      <c r="AQ289" s="81">
        <v>4301</v>
      </c>
      <c r="AR289" s="81">
        <v>1122</v>
      </c>
      <c r="AS289" s="81">
        <v>0</v>
      </c>
      <c r="AT289" s="81">
        <v>0</v>
      </c>
      <c r="AU289" s="81">
        <v>0</v>
      </c>
      <c r="AV289" s="81">
        <v>1</v>
      </c>
      <c r="AW289" s="81" t="s">
        <v>564</v>
      </c>
      <c r="AX289" s="82"/>
      <c r="AY289" s="81">
        <v>19321.50599999999</v>
      </c>
      <c r="AZ289" s="81">
        <v>63877.387999999999</v>
      </c>
      <c r="BA289" s="81">
        <v>0</v>
      </c>
      <c r="BB289" s="81">
        <v>0</v>
      </c>
      <c r="BC289" s="81">
        <v>0</v>
      </c>
      <c r="BD289" s="81">
        <v>1800</v>
      </c>
      <c r="BE289" s="81" t="s">
        <v>564</v>
      </c>
      <c r="BF289" s="82"/>
      <c r="BG289" s="81">
        <v>0</v>
      </c>
      <c r="BH289" s="81">
        <v>0</v>
      </c>
      <c r="BI289" s="81">
        <v>668.38599999999997</v>
      </c>
      <c r="BJ289" s="81">
        <v>97.831999999999994</v>
      </c>
      <c r="BK289" s="81">
        <v>37.587000000000003</v>
      </c>
      <c r="BL289" s="81">
        <v>0</v>
      </c>
      <c r="BM289" s="82"/>
      <c r="BN289" s="81">
        <v>0</v>
      </c>
      <c r="BO289" s="81">
        <v>0</v>
      </c>
      <c r="BP289" s="81">
        <v>23</v>
      </c>
      <c r="BQ289" s="81">
        <v>2</v>
      </c>
      <c r="BR289" s="81">
        <v>5</v>
      </c>
      <c r="BS289" s="81">
        <v>0</v>
      </c>
      <c r="BT289"/>
      <c r="BU289" s="80">
        <v>787.505</v>
      </c>
      <c r="BV289" s="80">
        <v>16.3</v>
      </c>
      <c r="BW289" s="80">
        <v>0</v>
      </c>
      <c r="BX289" s="80">
        <v>0</v>
      </c>
      <c r="BY289" s="80">
        <v>0</v>
      </c>
      <c r="BZ289" s="80">
        <v>0</v>
      </c>
      <c r="CA289" s="80">
        <v>0</v>
      </c>
      <c r="CB289" s="80">
        <v>0</v>
      </c>
      <c r="CC289" s="80">
        <v>0</v>
      </c>
    </row>
    <row r="290" spans="1:81">
      <c r="A290" s="80" t="s">
        <v>1973</v>
      </c>
      <c r="B290" s="80">
        <v>288</v>
      </c>
      <c r="C290" s="80">
        <v>16</v>
      </c>
      <c r="D290" s="80">
        <v>17</v>
      </c>
      <c r="E290" s="80">
        <v>2019</v>
      </c>
      <c r="F290" s="80" t="s">
        <v>73</v>
      </c>
      <c r="G290" s="80" t="s">
        <v>1957</v>
      </c>
      <c r="H290" s="80" t="s">
        <v>1958</v>
      </c>
      <c r="I290" s="177"/>
      <c r="J290" s="81">
        <v>3311.0473965104825</v>
      </c>
      <c r="K290" s="81">
        <v>9.0736246774097502</v>
      </c>
      <c r="L290" s="81">
        <v>5.387987841963092</v>
      </c>
      <c r="M290" s="81">
        <v>156.01576956229511</v>
      </c>
      <c r="N290" s="81">
        <v>167.66405846193263</v>
      </c>
      <c r="O290" s="81">
        <v>116.39301037997824</v>
      </c>
      <c r="P290" s="81">
        <v>75.836445710951082</v>
      </c>
      <c r="Q290" s="81">
        <v>7.1513082463407018</v>
      </c>
      <c r="R290" s="81">
        <v>38.337700685425084</v>
      </c>
      <c r="S290" s="81">
        <v>11.372897565120001</v>
      </c>
      <c r="T290" s="82"/>
      <c r="U290" s="81">
        <v>111808609</v>
      </c>
      <c r="V290" s="81">
        <v>3321</v>
      </c>
      <c r="W290" s="81">
        <v>138</v>
      </c>
      <c r="X290" s="81">
        <v>38177</v>
      </c>
      <c r="Y290" s="81">
        <v>56071</v>
      </c>
      <c r="Z290" s="81">
        <v>72870</v>
      </c>
      <c r="AA290" s="81">
        <v>15747</v>
      </c>
      <c r="AB290" s="81">
        <v>115888</v>
      </c>
      <c r="AC290" s="81">
        <v>6760394.25</v>
      </c>
      <c r="AD290" s="81">
        <v>11.372897565120001</v>
      </c>
      <c r="AE290" s="82"/>
      <c r="AF290" s="81">
        <v>1098375000.9684031</v>
      </c>
      <c r="AG290" s="81">
        <v>7072431.5379143804</v>
      </c>
      <c r="AH290" s="81">
        <v>1002567.393349683</v>
      </c>
      <c r="AI290" s="81">
        <v>219013720.71318579</v>
      </c>
      <c r="AJ290" s="81">
        <v>245248346.2705999</v>
      </c>
      <c r="AK290" s="81">
        <v>0</v>
      </c>
      <c r="AL290" s="81">
        <v>0</v>
      </c>
      <c r="AM290" s="81">
        <v>15783073.195603082</v>
      </c>
      <c r="AN290" s="81">
        <v>0</v>
      </c>
      <c r="AO290" s="81">
        <v>0</v>
      </c>
      <c r="AP290" s="82"/>
      <c r="AQ290" s="81">
        <v>4689</v>
      </c>
      <c r="AR290" s="81">
        <v>1220</v>
      </c>
      <c r="AS290" s="81">
        <v>0</v>
      </c>
      <c r="AT290" s="81">
        <v>0</v>
      </c>
      <c r="AU290" s="81">
        <v>0</v>
      </c>
      <c r="AV290" s="81">
        <v>2</v>
      </c>
      <c r="AW290" s="81" t="s">
        <v>564</v>
      </c>
      <c r="AX290" s="82"/>
      <c r="AY290" s="81">
        <v>21271.62499999996</v>
      </c>
      <c r="AZ290" s="81">
        <v>67583.288000000015</v>
      </c>
      <c r="BA290" s="81">
        <v>0</v>
      </c>
      <c r="BB290" s="81">
        <v>0</v>
      </c>
      <c r="BC290" s="81">
        <v>0</v>
      </c>
      <c r="BD290" s="81">
        <v>70815.520000000004</v>
      </c>
      <c r="BE290" s="81" t="s">
        <v>564</v>
      </c>
      <c r="BF290" s="82"/>
      <c r="BG290" s="81">
        <v>0</v>
      </c>
      <c r="BH290" s="81">
        <v>0</v>
      </c>
      <c r="BI290" s="81">
        <v>562.03300000000002</v>
      </c>
      <c r="BJ290" s="81">
        <v>118.81699999999999</v>
      </c>
      <c r="BK290" s="81">
        <v>36.85</v>
      </c>
      <c r="BL290" s="81">
        <v>0</v>
      </c>
      <c r="BM290" s="82"/>
      <c r="BN290" s="81">
        <v>0</v>
      </c>
      <c r="BO290" s="81">
        <v>0</v>
      </c>
      <c r="BP290" s="81">
        <v>24</v>
      </c>
      <c r="BQ290" s="81">
        <v>3</v>
      </c>
      <c r="BR290" s="81">
        <v>5</v>
      </c>
      <c r="BS290" s="81">
        <v>0</v>
      </c>
      <c r="BT290"/>
      <c r="BU290" s="80">
        <v>701.2</v>
      </c>
      <c r="BV290" s="80">
        <v>16.5</v>
      </c>
      <c r="BW290" s="80">
        <v>0</v>
      </c>
      <c r="BX290" s="80">
        <v>0</v>
      </c>
      <c r="BY290" s="80">
        <v>0</v>
      </c>
      <c r="BZ290" s="80">
        <v>0</v>
      </c>
      <c r="CA290" s="80">
        <v>0</v>
      </c>
      <c r="CB290" s="80">
        <v>0</v>
      </c>
      <c r="CC290" s="80">
        <v>0</v>
      </c>
    </row>
    <row r="291" spans="1:81">
      <c r="A291" s="80" t="s">
        <v>1974</v>
      </c>
      <c r="B291" s="80">
        <v>289</v>
      </c>
      <c r="C291" s="80">
        <v>17</v>
      </c>
      <c r="D291" s="80">
        <v>17</v>
      </c>
      <c r="E291" s="80">
        <v>2020</v>
      </c>
      <c r="F291" s="80" t="s">
        <v>218</v>
      </c>
      <c r="G291" s="80" t="s">
        <v>1957</v>
      </c>
      <c r="H291" s="80" t="s">
        <v>1958</v>
      </c>
      <c r="I291" s="177"/>
      <c r="J291" s="81">
        <v>2571.7736696536899</v>
      </c>
      <c r="K291" s="81">
        <v>9.8811276076360937</v>
      </c>
      <c r="L291" s="81">
        <v>6.8212573575834874</v>
      </c>
      <c r="M291" s="81">
        <v>140.96482413779012</v>
      </c>
      <c r="N291" s="81">
        <v>182.63316950461808</v>
      </c>
      <c r="O291" s="81">
        <v>102.54771590348</v>
      </c>
      <c r="P291" s="81">
        <v>71.049921430911496</v>
      </c>
      <c r="Q291" s="81">
        <v>6.8046447552789155</v>
      </c>
      <c r="R291" s="81">
        <v>11.242265016462321</v>
      </c>
      <c r="S291" s="81">
        <v>8.6931458616499988</v>
      </c>
      <c r="T291" s="82"/>
      <c r="U291" s="81">
        <v>81703887</v>
      </c>
      <c r="V291" s="81">
        <v>3299</v>
      </c>
      <c r="W291" s="81">
        <v>184</v>
      </c>
      <c r="X291" s="81">
        <v>37547</v>
      </c>
      <c r="Y291" s="81">
        <v>56298</v>
      </c>
      <c r="Z291" s="81">
        <v>73278</v>
      </c>
      <c r="AA291" s="81">
        <v>16029</v>
      </c>
      <c r="AB291" s="81">
        <v>115405</v>
      </c>
      <c r="AC291" s="81">
        <v>1992780.9999999998</v>
      </c>
      <c r="AD291" s="81">
        <v>8.6931458616499988</v>
      </c>
      <c r="AE291" s="82"/>
      <c r="AF291" s="81">
        <v>875691202.62329626</v>
      </c>
      <c r="AG291" s="81">
        <v>7613753.671559263</v>
      </c>
      <c r="AH291" s="81">
        <v>1318554.2091653161</v>
      </c>
      <c r="AI291" s="81">
        <v>204516406.05661276</v>
      </c>
      <c r="AJ291" s="81">
        <v>269974797.75081587</v>
      </c>
      <c r="AK291" s="81"/>
      <c r="AL291" s="81"/>
      <c r="AM291" s="81">
        <v>15061634.67629241</v>
      </c>
      <c r="AN291" s="81"/>
      <c r="AO291" s="81"/>
      <c r="AP291" s="82"/>
      <c r="AQ291" s="81">
        <v>4990</v>
      </c>
      <c r="AR291" s="81">
        <v>1283</v>
      </c>
      <c r="AS291" s="81">
        <v>0</v>
      </c>
      <c r="AT291" s="81">
        <v>0</v>
      </c>
      <c r="AU291" s="81">
        <v>0</v>
      </c>
      <c r="AV291" s="81">
        <v>2</v>
      </c>
      <c r="AW291" s="81">
        <v>0</v>
      </c>
      <c r="AX291" s="82"/>
      <c r="AY291" s="81">
        <v>22797.666999999939</v>
      </c>
      <c r="AZ291" s="81">
        <v>70858.38799999989</v>
      </c>
      <c r="BA291" s="81">
        <v>0</v>
      </c>
      <c r="BB291" s="81">
        <v>0</v>
      </c>
      <c r="BC291" s="81">
        <v>0</v>
      </c>
      <c r="BD291" s="81">
        <v>70815.520000000004</v>
      </c>
      <c r="BE291" s="81">
        <v>0</v>
      </c>
      <c r="BF291" s="82"/>
      <c r="BG291" s="81">
        <v>0</v>
      </c>
      <c r="BH291" s="81">
        <v>0</v>
      </c>
      <c r="BI291" s="81">
        <v>479.17099999999999</v>
      </c>
      <c r="BJ291" s="81">
        <v>126.755</v>
      </c>
      <c r="BK291" s="81">
        <v>18.081</v>
      </c>
      <c r="BL291" s="81">
        <v>0</v>
      </c>
      <c r="BM291" s="82"/>
      <c r="BN291" s="81">
        <v>0</v>
      </c>
      <c r="BO291" s="81">
        <v>0</v>
      </c>
      <c r="BP291" s="81">
        <v>25</v>
      </c>
      <c r="BQ291" s="81">
        <v>3</v>
      </c>
      <c r="BR291" s="81">
        <v>4</v>
      </c>
      <c r="BS291" s="81">
        <v>0</v>
      </c>
      <c r="BT291"/>
      <c r="BU291" s="80">
        <v>624.00699999999995</v>
      </c>
      <c r="BV291" s="80">
        <v>0</v>
      </c>
      <c r="BW291" s="80">
        <v>0</v>
      </c>
      <c r="BX291" s="80">
        <v>0</v>
      </c>
      <c r="BY291" s="80">
        <v>0</v>
      </c>
      <c r="BZ291" s="80">
        <v>0</v>
      </c>
      <c r="CA291" s="80">
        <v>0</v>
      </c>
      <c r="CB291" s="80">
        <v>0</v>
      </c>
      <c r="CC291" s="80">
        <v>0</v>
      </c>
    </row>
    <row r="292" spans="1:81">
      <c r="A292" s="80" t="s">
        <v>1975</v>
      </c>
      <c r="B292" s="80">
        <v>289</v>
      </c>
      <c r="C292" s="80">
        <v>18</v>
      </c>
      <c r="D292" s="80">
        <v>17</v>
      </c>
      <c r="E292" s="80">
        <v>2021</v>
      </c>
      <c r="F292" s="80" t="s">
        <v>75</v>
      </c>
      <c r="G292" s="174" t="s">
        <v>1957</v>
      </c>
      <c r="H292" s="80" t="s">
        <v>1958</v>
      </c>
      <c r="I292" s="177"/>
      <c r="J292" s="81">
        <v>2408.7586737850811</v>
      </c>
      <c r="K292" s="81">
        <v>11.463664070697707</v>
      </c>
      <c r="L292" s="81">
        <v>6.1577937377547949</v>
      </c>
      <c r="M292" s="81">
        <v>151.3539121593935</v>
      </c>
      <c r="N292" s="81">
        <v>186.2327855152466</v>
      </c>
      <c r="O292" s="81">
        <v>99.591318047337552</v>
      </c>
      <c r="P292" s="81">
        <v>72.861029345843264</v>
      </c>
      <c r="Q292" s="81">
        <v>6.8279479903874458</v>
      </c>
      <c r="R292" s="81">
        <v>9.9847782754902372</v>
      </c>
      <c r="S292" s="81">
        <v>7.7812799919999991</v>
      </c>
      <c r="T292" s="82"/>
      <c r="U292" s="81">
        <v>80677358</v>
      </c>
      <c r="V292" s="81">
        <v>3299</v>
      </c>
      <c r="W292" s="81">
        <v>184</v>
      </c>
      <c r="X292" s="81">
        <v>37547</v>
      </c>
      <c r="Y292" s="81">
        <v>56008</v>
      </c>
      <c r="Z292" s="81">
        <v>73278</v>
      </c>
      <c r="AA292" s="81">
        <v>16030</v>
      </c>
      <c r="AB292" s="81">
        <v>114427</v>
      </c>
      <c r="AC292" s="81">
        <v>1715481.9999999995</v>
      </c>
      <c r="AD292" s="81">
        <v>7.7812799919999991</v>
      </c>
      <c r="AE292" s="82"/>
      <c r="AF292" s="81">
        <v>766919551.81245124</v>
      </c>
      <c r="AG292" s="81">
        <v>8542760.3692269698</v>
      </c>
      <c r="AH292" s="81">
        <v>1094661.7607321853</v>
      </c>
      <c r="AI292" s="81">
        <v>223350355.45303258</v>
      </c>
      <c r="AJ292" s="81">
        <v>278620036.58074892</v>
      </c>
      <c r="AK292" s="81">
        <v>0</v>
      </c>
      <c r="AL292" s="81">
        <v>0</v>
      </c>
      <c r="AM292" s="81">
        <v>15020132.890183466</v>
      </c>
      <c r="AN292" s="81">
        <v>0</v>
      </c>
      <c r="AO292" s="81">
        <v>0</v>
      </c>
      <c r="AP292" s="82"/>
      <c r="AQ292" s="81">
        <v>5273</v>
      </c>
      <c r="AR292" s="81">
        <v>1325</v>
      </c>
      <c r="AS292" s="81">
        <v>0</v>
      </c>
      <c r="AT292" s="81">
        <v>0</v>
      </c>
      <c r="AU292" s="81">
        <v>0</v>
      </c>
      <c r="AV292" s="81">
        <v>2</v>
      </c>
      <c r="AW292" s="81"/>
      <c r="AX292" s="82"/>
      <c r="AY292" s="81">
        <v>24361.370999999941</v>
      </c>
      <c r="AZ292" s="81">
        <v>73938.587999999887</v>
      </c>
      <c r="BA292" s="81">
        <v>0</v>
      </c>
      <c r="BB292" s="81">
        <v>0</v>
      </c>
      <c r="BC292" s="81">
        <v>0</v>
      </c>
      <c r="BD292" s="81">
        <v>70815.520000000004</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1976</v>
      </c>
      <c r="B293" s="80">
        <v>289</v>
      </c>
      <c r="C293" s="80">
        <v>19</v>
      </c>
      <c r="D293" s="80">
        <v>17</v>
      </c>
      <c r="E293" s="80">
        <v>2022</v>
      </c>
      <c r="F293" s="80" t="s">
        <v>568</v>
      </c>
      <c r="G293" s="174" t="s">
        <v>1957</v>
      </c>
      <c r="H293" s="80" t="s">
        <v>1958</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5640</v>
      </c>
      <c r="AR293" s="81">
        <v>1362</v>
      </c>
      <c r="AS293" s="81">
        <v>0</v>
      </c>
      <c r="AT293" s="81">
        <v>0</v>
      </c>
      <c r="AU293" s="81">
        <v>0</v>
      </c>
      <c r="AV293" s="81">
        <v>2</v>
      </c>
      <c r="AW293" s="81"/>
      <c r="AX293" s="82"/>
      <c r="AY293" s="81">
        <v>26428.266999999989</v>
      </c>
      <c r="AZ293" s="81">
        <v>85590.987999999867</v>
      </c>
      <c r="BA293" s="81">
        <v>0</v>
      </c>
      <c r="BB293" s="81">
        <v>0</v>
      </c>
      <c r="BC293" s="81">
        <v>0</v>
      </c>
      <c r="BD293" s="81">
        <v>70815.520000000004</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1977</v>
      </c>
      <c r="B294" s="80">
        <v>120</v>
      </c>
      <c r="C294" s="80">
        <v>1</v>
      </c>
      <c r="D294" s="80">
        <v>8</v>
      </c>
      <c r="E294" s="80">
        <v>1990</v>
      </c>
      <c r="F294" s="80" t="s">
        <v>562</v>
      </c>
      <c r="G294" s="80" t="s">
        <v>1978</v>
      </c>
      <c r="H294" s="80" t="s">
        <v>1979</v>
      </c>
      <c r="I294" s="177"/>
      <c r="J294" s="81">
        <v>262.11282758919913</v>
      </c>
      <c r="K294" s="81">
        <v>17.549793051172948</v>
      </c>
      <c r="L294" s="81">
        <v>11.280054107089766</v>
      </c>
      <c r="M294" s="81">
        <v>132.043993337133</v>
      </c>
      <c r="N294" s="81">
        <v>128.24258666426013</v>
      </c>
      <c r="O294" s="81">
        <v>87.26958301001271</v>
      </c>
      <c r="P294" s="81">
        <v>77.928894161270108</v>
      </c>
      <c r="Q294" s="81">
        <v>8.0271715949463527</v>
      </c>
      <c r="R294" s="81">
        <v>76.810795314539902</v>
      </c>
      <c r="S294" s="81">
        <v>7.9111137039893533</v>
      </c>
      <c r="T294" s="82"/>
      <c r="U294" s="81">
        <v>2053207</v>
      </c>
      <c r="V294" s="81">
        <v>3565</v>
      </c>
      <c r="W294" s="81">
        <v>136</v>
      </c>
      <c r="X294" s="81">
        <v>51259</v>
      </c>
      <c r="Y294" s="81">
        <v>49814</v>
      </c>
      <c r="Z294" s="81">
        <v>35895</v>
      </c>
      <c r="AA294" s="81">
        <v>18922</v>
      </c>
      <c r="AB294" s="81">
        <v>130334</v>
      </c>
      <c r="AC294" s="81">
        <v>13303768</v>
      </c>
      <c r="AD294" s="81">
        <v>7.9111137039893533</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1980</v>
      </c>
      <c r="B295" s="80">
        <v>121</v>
      </c>
      <c r="C295" s="80">
        <v>2</v>
      </c>
      <c r="D295" s="80">
        <v>8</v>
      </c>
      <c r="E295" s="80">
        <v>2005</v>
      </c>
      <c r="F295" s="80" t="s">
        <v>565</v>
      </c>
      <c r="G295" s="80" t="s">
        <v>1978</v>
      </c>
      <c r="H295" s="80" t="s">
        <v>1979</v>
      </c>
      <c r="I295" s="177"/>
      <c r="J295" s="81">
        <v>69.930336420636124</v>
      </c>
      <c r="K295" s="81">
        <v>10.631453680453715</v>
      </c>
      <c r="L295" s="81">
        <v>4.1202063094055053</v>
      </c>
      <c r="M295" s="81">
        <v>188.82515658903171</v>
      </c>
      <c r="N295" s="81">
        <v>171.84325750391054</v>
      </c>
      <c r="O295" s="81">
        <v>123.26089106563202</v>
      </c>
      <c r="P295" s="81">
        <v>65.830233983675996</v>
      </c>
      <c r="Q295" s="81">
        <v>7.2228959199482343</v>
      </c>
      <c r="R295" s="81">
        <v>35.878744140051232</v>
      </c>
      <c r="S295" s="81">
        <v>19.757565729845187</v>
      </c>
      <c r="T295" s="82"/>
      <c r="U295" s="81">
        <v>1178357</v>
      </c>
      <c r="V295" s="81">
        <v>3045</v>
      </c>
      <c r="W295" s="81">
        <v>45</v>
      </c>
      <c r="X295" s="81">
        <v>40369</v>
      </c>
      <c r="Y295" s="81">
        <v>57792</v>
      </c>
      <c r="Z295" s="81">
        <v>58668</v>
      </c>
      <c r="AA295" s="81">
        <v>13091</v>
      </c>
      <c r="AB295" s="81">
        <v>122599</v>
      </c>
      <c r="AC295" s="81">
        <v>6344413</v>
      </c>
      <c r="AD295" s="81">
        <v>19.757565729845187</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1981</v>
      </c>
      <c r="B296" s="80">
        <v>122</v>
      </c>
      <c r="C296" s="80">
        <v>3</v>
      </c>
      <c r="D296" s="80">
        <v>8</v>
      </c>
      <c r="E296" s="80">
        <v>2006</v>
      </c>
      <c r="F296" s="80" t="s">
        <v>566</v>
      </c>
      <c r="G296" s="80" t="s">
        <v>1978</v>
      </c>
      <c r="H296" s="80" t="s">
        <v>1979</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1982</v>
      </c>
      <c r="B297" s="80">
        <v>123</v>
      </c>
      <c r="C297" s="80">
        <v>4</v>
      </c>
      <c r="D297" s="80">
        <v>8</v>
      </c>
      <c r="E297" s="80">
        <v>2007</v>
      </c>
      <c r="F297" s="80" t="s">
        <v>567</v>
      </c>
      <c r="G297" s="80" t="s">
        <v>1978</v>
      </c>
      <c r="H297" s="80" t="s">
        <v>1979</v>
      </c>
      <c r="I297" s="177"/>
      <c r="J297" s="81">
        <v>68.911445776359074</v>
      </c>
      <c r="K297" s="81">
        <v>7.8675994222939574</v>
      </c>
      <c r="L297" s="81">
        <v>4.4411351991190644</v>
      </c>
      <c r="M297" s="81">
        <v>187.65702133377846</v>
      </c>
      <c r="N297" s="81">
        <v>170.87648844256006</v>
      </c>
      <c r="O297" s="81">
        <v>120.02838855425374</v>
      </c>
      <c r="P297" s="81">
        <v>64.668733861150898</v>
      </c>
      <c r="Q297" s="81">
        <v>7.5737097069538777</v>
      </c>
      <c r="R297" s="81">
        <v>72.131802876204262</v>
      </c>
      <c r="S297" s="81">
        <v>19.258671629412845</v>
      </c>
      <c r="T297" s="82"/>
      <c r="U297" s="81">
        <v>1341546</v>
      </c>
      <c r="V297" s="81">
        <v>2734</v>
      </c>
      <c r="W297" s="81">
        <v>57</v>
      </c>
      <c r="X297" s="81">
        <v>47745</v>
      </c>
      <c r="Y297" s="81">
        <v>58424</v>
      </c>
      <c r="Z297" s="81">
        <v>59389</v>
      </c>
      <c r="AA297" s="81">
        <v>12664</v>
      </c>
      <c r="AB297" s="81">
        <v>121755</v>
      </c>
      <c r="AC297" s="81">
        <v>13120990</v>
      </c>
      <c r="AD297" s="81">
        <v>19.258671629412845</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1983</v>
      </c>
      <c r="B298" s="80">
        <v>124</v>
      </c>
      <c r="C298" s="80">
        <v>5</v>
      </c>
      <c r="D298" s="80">
        <v>8</v>
      </c>
      <c r="E298" s="80">
        <v>2008</v>
      </c>
      <c r="F298" s="80" t="s">
        <v>84</v>
      </c>
      <c r="G298" s="80" t="s">
        <v>1978</v>
      </c>
      <c r="H298" s="80" t="s">
        <v>1979</v>
      </c>
      <c r="I298" s="177"/>
      <c r="J298" s="81">
        <v>54.988854135205735</v>
      </c>
      <c r="K298" s="81">
        <v>7.3887894679708115</v>
      </c>
      <c r="L298" s="81">
        <v>3.8177606172489296</v>
      </c>
      <c r="M298" s="81">
        <v>200.67975190569666</v>
      </c>
      <c r="N298" s="81">
        <v>156.22398080988268</v>
      </c>
      <c r="O298" s="81">
        <v>116.5774002889451</v>
      </c>
      <c r="P298" s="81">
        <v>62.580264957106614</v>
      </c>
      <c r="Q298" s="81">
        <v>7.4122855386271826</v>
      </c>
      <c r="R298" s="81">
        <v>49.39690658973003</v>
      </c>
      <c r="S298" s="81">
        <v>17.465794881430003</v>
      </c>
      <c r="T298" s="82"/>
      <c r="U298" s="81">
        <v>1228147</v>
      </c>
      <c r="V298" s="81">
        <v>2734</v>
      </c>
      <c r="W298" s="81">
        <v>57</v>
      </c>
      <c r="X298" s="81">
        <v>47745</v>
      </c>
      <c r="Y298" s="81">
        <v>58722</v>
      </c>
      <c r="Z298" s="81">
        <v>59706</v>
      </c>
      <c r="AA298" s="81">
        <v>12269</v>
      </c>
      <c r="AB298" s="81">
        <v>121118</v>
      </c>
      <c r="AC298" s="81">
        <v>9330396</v>
      </c>
      <c r="AD298" s="81">
        <v>17.465794881430003</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1984</v>
      </c>
      <c r="B299" s="80">
        <v>125</v>
      </c>
      <c r="C299" s="80">
        <v>6</v>
      </c>
      <c r="D299" s="80">
        <v>8</v>
      </c>
      <c r="E299" s="80">
        <v>2009</v>
      </c>
      <c r="F299" s="80" t="s">
        <v>85</v>
      </c>
      <c r="G299" s="80" t="s">
        <v>1978</v>
      </c>
      <c r="H299" s="80" t="s">
        <v>1979</v>
      </c>
      <c r="I299" s="177"/>
      <c r="J299" s="81">
        <v>67.800152937424741</v>
      </c>
      <c r="K299" s="81">
        <v>8.3025074198308015</v>
      </c>
      <c r="L299" s="81">
        <v>2.4459173089275072</v>
      </c>
      <c r="M299" s="81">
        <v>197.66951603188355</v>
      </c>
      <c r="N299" s="81">
        <v>147.90539099704546</v>
      </c>
      <c r="O299" s="81">
        <v>119.05656212079037</v>
      </c>
      <c r="P299" s="81">
        <v>59.541987230493611</v>
      </c>
      <c r="Q299" s="81">
        <v>7.0321059085300925</v>
      </c>
      <c r="R299" s="81">
        <v>44.781493093169559</v>
      </c>
      <c r="S299" s="81">
        <v>20.787997344606712</v>
      </c>
      <c r="T299" s="82"/>
      <c r="U299" s="81">
        <v>1075637</v>
      </c>
      <c r="V299" s="81">
        <v>2671</v>
      </c>
      <c r="W299" s="81">
        <v>65</v>
      </c>
      <c r="X299" s="81">
        <v>51070</v>
      </c>
      <c r="Y299" s="81">
        <v>58915</v>
      </c>
      <c r="Z299" s="81">
        <v>60186</v>
      </c>
      <c r="AA299" s="81">
        <v>11984</v>
      </c>
      <c r="AB299" s="81">
        <v>120623</v>
      </c>
      <c r="AC299" s="81">
        <v>8252050</v>
      </c>
      <c r="AD299" s="81">
        <v>20.787997344606712</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30.29</v>
      </c>
      <c r="BL299" s="81">
        <v>0</v>
      </c>
      <c r="BM299" s="82"/>
      <c r="BN299" s="81">
        <v>0</v>
      </c>
      <c r="BO299" s="81">
        <v>0</v>
      </c>
      <c r="BP299" s="81">
        <v>0</v>
      </c>
      <c r="BQ299" s="81">
        <v>0</v>
      </c>
      <c r="BR299" s="81">
        <v>7</v>
      </c>
      <c r="BS299" s="81">
        <v>0</v>
      </c>
      <c r="BT299"/>
      <c r="BU299" s="80"/>
      <c r="BV299" s="80"/>
      <c r="BW299" s="80"/>
      <c r="BX299" s="80"/>
      <c r="BY299" s="80"/>
      <c r="BZ299" s="80"/>
      <c r="CA299" s="80"/>
      <c r="CB299" s="80"/>
      <c r="CC299" s="80"/>
    </row>
    <row r="300" spans="1:81">
      <c r="A300" s="80" t="s">
        <v>1985</v>
      </c>
      <c r="B300" s="80">
        <v>126</v>
      </c>
      <c r="C300" s="80">
        <v>7</v>
      </c>
      <c r="D300" s="80">
        <v>8</v>
      </c>
      <c r="E300" s="80">
        <v>2010</v>
      </c>
      <c r="F300" s="80" t="s">
        <v>86</v>
      </c>
      <c r="G300" s="80" t="s">
        <v>1978</v>
      </c>
      <c r="H300" s="80" t="s">
        <v>1979</v>
      </c>
      <c r="I300" s="177"/>
      <c r="J300" s="81">
        <v>61.977240530513086</v>
      </c>
      <c r="K300" s="81">
        <v>6.8586919929565315</v>
      </c>
      <c r="L300" s="81">
        <v>2.20173511024471</v>
      </c>
      <c r="M300" s="81">
        <v>212.47559658690318</v>
      </c>
      <c r="N300" s="81">
        <v>196.27457431298376</v>
      </c>
      <c r="O300" s="81">
        <v>119.33680459215799</v>
      </c>
      <c r="P300" s="81">
        <v>59.859372328871004</v>
      </c>
      <c r="Q300" s="81">
        <v>7.3051508775374119</v>
      </c>
      <c r="R300" s="81">
        <v>47.925480904200491</v>
      </c>
      <c r="S300" s="81">
        <v>17.157294029772419</v>
      </c>
      <c r="T300" s="82"/>
      <c r="U300" s="81">
        <v>1130755</v>
      </c>
      <c r="V300" s="81">
        <v>2671</v>
      </c>
      <c r="W300" s="81">
        <v>65</v>
      </c>
      <c r="X300" s="81">
        <v>51070</v>
      </c>
      <c r="Y300" s="81">
        <v>59035</v>
      </c>
      <c r="Z300" s="81">
        <v>60608</v>
      </c>
      <c r="AA300" s="81">
        <v>11747</v>
      </c>
      <c r="AB300" s="81">
        <v>120069</v>
      </c>
      <c r="AC300" s="81">
        <v>8369158</v>
      </c>
      <c r="AD300" s="81">
        <v>17.157294029772419</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31.042000000000005</v>
      </c>
      <c r="BL300" s="81">
        <v>0</v>
      </c>
      <c r="BM300" s="82"/>
      <c r="BN300" s="81">
        <v>0</v>
      </c>
      <c r="BO300" s="81">
        <v>0</v>
      </c>
      <c r="BP300" s="81">
        <v>0</v>
      </c>
      <c r="BQ300" s="81">
        <v>0</v>
      </c>
      <c r="BR300" s="81">
        <v>7</v>
      </c>
      <c r="BS300" s="81">
        <v>0</v>
      </c>
      <c r="BT300"/>
      <c r="BU300" s="80">
        <v>31.042000000000002</v>
      </c>
      <c r="BV300" s="80">
        <v>0</v>
      </c>
      <c r="BW300" s="80">
        <v>0</v>
      </c>
      <c r="BX300" s="80">
        <v>0</v>
      </c>
      <c r="BY300" s="80">
        <v>0</v>
      </c>
      <c r="BZ300" s="80">
        <v>0</v>
      </c>
      <c r="CA300" s="80">
        <v>0</v>
      </c>
      <c r="CB300" s="80">
        <v>0</v>
      </c>
      <c r="CC300" s="80">
        <v>0</v>
      </c>
    </row>
    <row r="301" spans="1:81">
      <c r="A301" s="80" t="s">
        <v>1986</v>
      </c>
      <c r="B301" s="80">
        <v>127</v>
      </c>
      <c r="C301" s="80">
        <v>8</v>
      </c>
      <c r="D301" s="80">
        <v>8</v>
      </c>
      <c r="E301" s="80">
        <v>2011</v>
      </c>
      <c r="F301" s="80" t="s">
        <v>87</v>
      </c>
      <c r="G301" s="80" t="s">
        <v>1978</v>
      </c>
      <c r="H301" s="80" t="s">
        <v>1979</v>
      </c>
      <c r="I301" s="177"/>
      <c r="J301" s="81">
        <v>51.503675670859892</v>
      </c>
      <c r="K301" s="81">
        <v>10.513589227219107</v>
      </c>
      <c r="L301" s="81">
        <v>2.9747651007884888</v>
      </c>
      <c r="M301" s="81">
        <v>265.75656468616495</v>
      </c>
      <c r="N301" s="81">
        <v>241.59343783350042</v>
      </c>
      <c r="O301" s="81">
        <v>117.17898261494508</v>
      </c>
      <c r="P301" s="81">
        <v>56.496539088856579</v>
      </c>
      <c r="Q301" s="81">
        <v>8.3849051683301923</v>
      </c>
      <c r="R301" s="81">
        <v>48.151353359728787</v>
      </c>
      <c r="S301" s="81">
        <v>18.767736782068241</v>
      </c>
      <c r="T301" s="82"/>
      <c r="U301" s="81">
        <v>893008</v>
      </c>
      <c r="V301" s="81">
        <v>2671</v>
      </c>
      <c r="W301" s="81">
        <v>65</v>
      </c>
      <c r="X301" s="81">
        <v>51070</v>
      </c>
      <c r="Y301" s="81">
        <v>58918</v>
      </c>
      <c r="Z301" s="81">
        <v>60805</v>
      </c>
      <c r="AA301" s="81">
        <v>11417</v>
      </c>
      <c r="AB301" s="81">
        <v>119480</v>
      </c>
      <c r="AC301" s="81">
        <v>8394695</v>
      </c>
      <c r="AD301" s="81">
        <v>18.767736782068241</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30.436</v>
      </c>
      <c r="BL301" s="81">
        <v>0</v>
      </c>
      <c r="BM301" s="82"/>
      <c r="BN301" s="81">
        <v>0</v>
      </c>
      <c r="BO301" s="81">
        <v>0</v>
      </c>
      <c r="BP301" s="81">
        <v>0</v>
      </c>
      <c r="BQ301" s="81">
        <v>0</v>
      </c>
      <c r="BR301" s="81">
        <v>7</v>
      </c>
      <c r="BS301" s="81">
        <v>0</v>
      </c>
      <c r="BT301"/>
      <c r="BU301" s="80">
        <v>30.436</v>
      </c>
      <c r="BV301" s="80">
        <v>0</v>
      </c>
      <c r="BW301" s="80">
        <v>0</v>
      </c>
      <c r="BX301" s="80">
        <v>0</v>
      </c>
      <c r="BY301" s="80">
        <v>0</v>
      </c>
      <c r="BZ301" s="80">
        <v>0</v>
      </c>
      <c r="CA301" s="80">
        <v>0</v>
      </c>
      <c r="CB301" s="80">
        <v>0</v>
      </c>
      <c r="CC301" s="80">
        <v>0</v>
      </c>
    </row>
    <row r="302" spans="1:81">
      <c r="A302" s="80" t="s">
        <v>1987</v>
      </c>
      <c r="B302" s="80">
        <v>128</v>
      </c>
      <c r="C302" s="80">
        <v>9</v>
      </c>
      <c r="D302" s="80">
        <v>8</v>
      </c>
      <c r="E302" s="80">
        <v>2012</v>
      </c>
      <c r="F302" s="80" t="s">
        <v>88</v>
      </c>
      <c r="G302" s="80" t="s">
        <v>1978</v>
      </c>
      <c r="H302" s="80" t="s">
        <v>1979</v>
      </c>
      <c r="I302" s="177"/>
      <c r="J302" s="81">
        <v>67.237173774334451</v>
      </c>
      <c r="K302" s="81">
        <v>11.173675322507139</v>
      </c>
      <c r="L302" s="81">
        <v>2.929250009515683</v>
      </c>
      <c r="M302" s="81">
        <v>282.75280402575379</v>
      </c>
      <c r="N302" s="81">
        <v>248.04363422058051</v>
      </c>
      <c r="O302" s="81">
        <v>117.51877392612714</v>
      </c>
      <c r="P302" s="81">
        <v>55.583783338143718</v>
      </c>
      <c r="Q302" s="81">
        <v>9.3019891540567397</v>
      </c>
      <c r="R302" s="81">
        <v>49.090279500284588</v>
      </c>
      <c r="S302" s="81">
        <v>16.557289033804601</v>
      </c>
      <c r="T302" s="82"/>
      <c r="U302" s="81">
        <v>1156842</v>
      </c>
      <c r="V302" s="81">
        <v>2671</v>
      </c>
      <c r="W302" s="81">
        <v>65</v>
      </c>
      <c r="X302" s="81">
        <v>51070</v>
      </c>
      <c r="Y302" s="81">
        <v>61673</v>
      </c>
      <c r="Z302" s="81">
        <v>61465</v>
      </c>
      <c r="AA302" s="81">
        <v>11169</v>
      </c>
      <c r="AB302" s="81">
        <v>121998</v>
      </c>
      <c r="AC302" s="81">
        <v>8336718</v>
      </c>
      <c r="AD302" s="81">
        <v>16.557289033804601</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33.145000000000003</v>
      </c>
      <c r="BL302" s="81">
        <v>0</v>
      </c>
      <c r="BM302" s="82"/>
      <c r="BN302" s="81">
        <v>0</v>
      </c>
      <c r="BO302" s="81">
        <v>0</v>
      </c>
      <c r="BP302" s="81">
        <v>0</v>
      </c>
      <c r="BQ302" s="81">
        <v>0</v>
      </c>
      <c r="BR302" s="81">
        <v>7</v>
      </c>
      <c r="BS302" s="81">
        <v>0</v>
      </c>
      <c r="BT302"/>
      <c r="BU302" s="80">
        <v>33.145000000000003</v>
      </c>
      <c r="BV302" s="80">
        <v>0</v>
      </c>
      <c r="BW302" s="80">
        <v>0</v>
      </c>
      <c r="BX302" s="80">
        <v>0</v>
      </c>
      <c r="BY302" s="80">
        <v>0</v>
      </c>
      <c r="BZ302" s="80">
        <v>0</v>
      </c>
      <c r="CA302" s="80">
        <v>0</v>
      </c>
      <c r="CB302" s="80">
        <v>0</v>
      </c>
      <c r="CC302" s="80">
        <v>0</v>
      </c>
    </row>
    <row r="303" spans="1:81">
      <c r="A303" s="80" t="s">
        <v>1988</v>
      </c>
      <c r="B303" s="80">
        <v>129</v>
      </c>
      <c r="C303" s="80">
        <v>10</v>
      </c>
      <c r="D303" s="80">
        <v>8</v>
      </c>
      <c r="E303" s="80">
        <v>2013</v>
      </c>
      <c r="F303" s="80" t="s">
        <v>89</v>
      </c>
      <c r="G303" s="80" t="s">
        <v>1978</v>
      </c>
      <c r="H303" s="80" t="s">
        <v>1979</v>
      </c>
      <c r="I303" s="177"/>
      <c r="J303" s="81">
        <v>60.76404946138485</v>
      </c>
      <c r="K303" s="81">
        <v>7.987109059037401</v>
      </c>
      <c r="L303" s="81">
        <v>2.7210625839504132</v>
      </c>
      <c r="M303" s="81">
        <v>275.04275571077937</v>
      </c>
      <c r="N303" s="81">
        <v>260.88971095865128</v>
      </c>
      <c r="O303" s="81">
        <v>113.96938048334083</v>
      </c>
      <c r="P303" s="81">
        <v>55.113847593453578</v>
      </c>
      <c r="Q303" s="81">
        <v>9.4270152178513591</v>
      </c>
      <c r="R303" s="81">
        <v>50.530521526951709</v>
      </c>
      <c r="S303" s="81">
        <v>16.650641326819592</v>
      </c>
      <c r="T303" s="82"/>
      <c r="U303" s="81">
        <v>1047855</v>
      </c>
      <c r="V303" s="81">
        <v>2671</v>
      </c>
      <c r="W303" s="81">
        <v>65</v>
      </c>
      <c r="X303" s="81">
        <v>51070</v>
      </c>
      <c r="Y303" s="81">
        <v>62065</v>
      </c>
      <c r="Z303" s="81">
        <v>62270</v>
      </c>
      <c r="AA303" s="81">
        <v>11033</v>
      </c>
      <c r="AB303" s="81">
        <v>121865</v>
      </c>
      <c r="AC303" s="81">
        <v>8376536</v>
      </c>
      <c r="AD303" s="81">
        <v>16.650641326819592</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39.483999999999995</v>
      </c>
      <c r="BL303" s="81">
        <v>0</v>
      </c>
      <c r="BM303" s="82"/>
      <c r="BN303" s="81">
        <v>0</v>
      </c>
      <c r="BO303" s="81">
        <v>0</v>
      </c>
      <c r="BP303" s="81">
        <v>0</v>
      </c>
      <c r="BQ303" s="81">
        <v>0</v>
      </c>
      <c r="BR303" s="81">
        <v>7</v>
      </c>
      <c r="BS303" s="81">
        <v>0</v>
      </c>
      <c r="BT303"/>
      <c r="BU303" s="80">
        <v>39.484000000000002</v>
      </c>
      <c r="BV303" s="80">
        <v>0</v>
      </c>
      <c r="BW303" s="80">
        <v>0</v>
      </c>
      <c r="BX303" s="80">
        <v>0</v>
      </c>
      <c r="BY303" s="80">
        <v>0</v>
      </c>
      <c r="BZ303" s="80">
        <v>0</v>
      </c>
      <c r="CA303" s="80">
        <v>0</v>
      </c>
      <c r="CB303" s="80">
        <v>0</v>
      </c>
      <c r="CC303" s="80">
        <v>0</v>
      </c>
    </row>
    <row r="304" spans="1:81">
      <c r="A304" s="80" t="s">
        <v>1989</v>
      </c>
      <c r="B304" s="80">
        <v>130</v>
      </c>
      <c r="C304" s="80">
        <v>11</v>
      </c>
      <c r="D304" s="80">
        <v>8</v>
      </c>
      <c r="E304" s="80">
        <v>2014</v>
      </c>
      <c r="F304" s="80" t="s">
        <v>90</v>
      </c>
      <c r="G304" s="80" t="s">
        <v>1978</v>
      </c>
      <c r="H304" s="80" t="s">
        <v>1979</v>
      </c>
      <c r="I304" s="177"/>
      <c r="J304" s="81">
        <v>55.92459708409865</v>
      </c>
      <c r="K304" s="81">
        <v>8.9407373875805636</v>
      </c>
      <c r="L304" s="81">
        <v>2.3111745823030181</v>
      </c>
      <c r="M304" s="81">
        <v>263.62511141523385</v>
      </c>
      <c r="N304" s="81">
        <v>235.33740635510478</v>
      </c>
      <c r="O304" s="81">
        <v>109.0975896847757</v>
      </c>
      <c r="P304" s="81">
        <v>54.446443842113304</v>
      </c>
      <c r="Q304" s="81">
        <v>8.9880172736222157</v>
      </c>
      <c r="R304" s="81">
        <v>49.993229290301969</v>
      </c>
      <c r="S304" s="81">
        <v>17.763202736863061</v>
      </c>
      <c r="T304" s="82"/>
      <c r="U304" s="81">
        <v>1049088</v>
      </c>
      <c r="V304" s="81">
        <v>2273</v>
      </c>
      <c r="W304" s="81">
        <v>56</v>
      </c>
      <c r="X304" s="81">
        <v>50394</v>
      </c>
      <c r="Y304" s="81">
        <v>62094</v>
      </c>
      <c r="Z304" s="81">
        <v>62780</v>
      </c>
      <c r="AA304" s="81">
        <v>10843</v>
      </c>
      <c r="AB304" s="81">
        <v>121100</v>
      </c>
      <c r="AC304" s="81">
        <v>8313527</v>
      </c>
      <c r="AD304" s="81">
        <v>17.763202736863061</v>
      </c>
      <c r="AE304" s="82"/>
      <c r="AF304" s="81">
        <v>14879462.770323411</v>
      </c>
      <c r="AG304" s="81">
        <v>8439824.233860869</v>
      </c>
      <c r="AH304" s="81">
        <v>518959.93124042568</v>
      </c>
      <c r="AI304" s="81">
        <v>305056114.26583344</v>
      </c>
      <c r="AJ304" s="81">
        <v>325723880.3714143</v>
      </c>
      <c r="AK304" s="81">
        <v>0</v>
      </c>
      <c r="AL304" s="81">
        <v>0</v>
      </c>
      <c r="AM304" s="81">
        <v>16625220.376667431</v>
      </c>
      <c r="AN304" s="81">
        <v>0</v>
      </c>
      <c r="AO304" s="81">
        <v>0</v>
      </c>
      <c r="AP304" s="82"/>
      <c r="AQ304" s="81">
        <v>1643</v>
      </c>
      <c r="AR304" s="81">
        <v>269</v>
      </c>
      <c r="AS304" s="81">
        <v>0</v>
      </c>
      <c r="AT304" s="81">
        <v>0</v>
      </c>
      <c r="AU304" s="81">
        <v>7</v>
      </c>
      <c r="AV304" s="81">
        <v>1</v>
      </c>
      <c r="AW304" s="81" t="s">
        <v>564</v>
      </c>
      <c r="AX304" s="82"/>
      <c r="AY304" s="81">
        <v>7202.7449999999999</v>
      </c>
      <c r="AZ304" s="81">
        <v>8429.7099999999991</v>
      </c>
      <c r="BA304" s="81">
        <v>0</v>
      </c>
      <c r="BB304" s="81">
        <v>0</v>
      </c>
      <c r="BC304" s="81">
        <v>924.6</v>
      </c>
      <c r="BD304" s="81">
        <v>2200</v>
      </c>
      <c r="BE304" s="81" t="s">
        <v>564</v>
      </c>
      <c r="BF304" s="82"/>
      <c r="BG304" s="81">
        <v>0</v>
      </c>
      <c r="BH304" s="81">
        <v>0</v>
      </c>
      <c r="BI304" s="81">
        <v>0</v>
      </c>
      <c r="BJ304" s="81">
        <v>0</v>
      </c>
      <c r="BK304" s="81">
        <v>35.850999999999999</v>
      </c>
      <c r="BL304" s="81">
        <v>0</v>
      </c>
      <c r="BM304" s="82"/>
      <c r="BN304" s="81">
        <v>0</v>
      </c>
      <c r="BO304" s="81">
        <v>0</v>
      </c>
      <c r="BP304" s="81">
        <v>0</v>
      </c>
      <c r="BQ304" s="81">
        <v>0</v>
      </c>
      <c r="BR304" s="81">
        <v>6</v>
      </c>
      <c r="BS304" s="81">
        <v>0</v>
      </c>
      <c r="BT304"/>
      <c r="BU304" s="80">
        <v>35.850999999999999</v>
      </c>
      <c r="BV304" s="80">
        <v>0</v>
      </c>
      <c r="BW304" s="80">
        <v>0</v>
      </c>
      <c r="BX304" s="80">
        <v>0</v>
      </c>
      <c r="BY304" s="80">
        <v>0</v>
      </c>
      <c r="BZ304" s="80">
        <v>0</v>
      </c>
      <c r="CA304" s="80">
        <v>0</v>
      </c>
      <c r="CB304" s="80">
        <v>0</v>
      </c>
      <c r="CC304" s="80">
        <v>0</v>
      </c>
    </row>
    <row r="305" spans="1:81">
      <c r="A305" s="80" t="s">
        <v>1990</v>
      </c>
      <c r="B305" s="80">
        <v>131</v>
      </c>
      <c r="C305" s="80">
        <v>12</v>
      </c>
      <c r="D305" s="80">
        <v>8</v>
      </c>
      <c r="E305" s="80">
        <v>2015</v>
      </c>
      <c r="F305" s="80" t="s">
        <v>91</v>
      </c>
      <c r="G305" s="80" t="s">
        <v>1978</v>
      </c>
      <c r="H305" s="80" t="s">
        <v>1979</v>
      </c>
      <c r="I305" s="177"/>
      <c r="J305" s="81">
        <v>52.891312112557088</v>
      </c>
      <c r="K305" s="81">
        <v>9.5518725328110747</v>
      </c>
      <c r="L305" s="81">
        <v>2.5438929711017888</v>
      </c>
      <c r="M305" s="81">
        <v>287.31031708423257</v>
      </c>
      <c r="N305" s="81">
        <v>206.22994243276943</v>
      </c>
      <c r="O305" s="81">
        <v>108.55047361393338</v>
      </c>
      <c r="P305" s="81">
        <v>53.182706289259968</v>
      </c>
      <c r="Q305" s="81">
        <v>8.7667081015957251</v>
      </c>
      <c r="R305" s="81">
        <v>52.169382379216088</v>
      </c>
      <c r="S305" s="81">
        <v>15.619652141898897</v>
      </c>
      <c r="T305" s="82"/>
      <c r="U305" s="81">
        <v>1001079</v>
      </c>
      <c r="V305" s="81">
        <v>2273</v>
      </c>
      <c r="W305" s="81">
        <v>56</v>
      </c>
      <c r="X305" s="81">
        <v>50394</v>
      </c>
      <c r="Y305" s="81">
        <v>62328</v>
      </c>
      <c r="Z305" s="81">
        <v>63067</v>
      </c>
      <c r="AA305" s="81">
        <v>10583</v>
      </c>
      <c r="AB305" s="81">
        <v>120658</v>
      </c>
      <c r="AC305" s="81">
        <v>8936761</v>
      </c>
      <c r="AD305" s="81">
        <v>15.619652141898897</v>
      </c>
      <c r="AE305" s="82"/>
      <c r="AF305" s="81">
        <v>15076140.909844995</v>
      </c>
      <c r="AG305" s="81">
        <v>9250518.3736874387</v>
      </c>
      <c r="AH305" s="81">
        <v>466626.36056349025</v>
      </c>
      <c r="AI305" s="81">
        <v>333485514.42874545</v>
      </c>
      <c r="AJ305" s="81">
        <v>315804285.43420631</v>
      </c>
      <c r="AK305" s="81">
        <v>0</v>
      </c>
      <c r="AL305" s="81">
        <v>0</v>
      </c>
      <c r="AM305" s="81">
        <v>16535672.758726338</v>
      </c>
      <c r="AN305" s="81">
        <v>0</v>
      </c>
      <c r="AO305" s="81">
        <v>0</v>
      </c>
      <c r="AP305" s="82"/>
      <c r="AQ305" s="81">
        <v>1791</v>
      </c>
      <c r="AR305" s="81">
        <v>292</v>
      </c>
      <c r="AS305" s="81">
        <v>0</v>
      </c>
      <c r="AT305" s="81">
        <v>0</v>
      </c>
      <c r="AU305" s="81">
        <v>11</v>
      </c>
      <c r="AV305" s="81">
        <v>1</v>
      </c>
      <c r="AW305" s="81" t="s">
        <v>564</v>
      </c>
      <c r="AX305" s="82"/>
      <c r="AY305" s="81">
        <v>7977.125</v>
      </c>
      <c r="AZ305" s="81">
        <v>9216.7099999999991</v>
      </c>
      <c r="BA305" s="81">
        <v>0</v>
      </c>
      <c r="BB305" s="81">
        <v>0</v>
      </c>
      <c r="BC305" s="81">
        <v>1257.3</v>
      </c>
      <c r="BD305" s="81">
        <v>2200</v>
      </c>
      <c r="BE305" s="81" t="s">
        <v>564</v>
      </c>
      <c r="BF305" s="82"/>
      <c r="BG305" s="81">
        <v>0</v>
      </c>
      <c r="BH305" s="81">
        <v>0</v>
      </c>
      <c r="BI305" s="81">
        <v>0</v>
      </c>
      <c r="BJ305" s="81">
        <v>0</v>
      </c>
      <c r="BK305" s="81">
        <v>34.787999999999997</v>
      </c>
      <c r="BL305" s="81">
        <v>0</v>
      </c>
      <c r="BM305" s="82"/>
      <c r="BN305" s="81">
        <v>0</v>
      </c>
      <c r="BO305" s="81">
        <v>0</v>
      </c>
      <c r="BP305" s="81">
        <v>0</v>
      </c>
      <c r="BQ305" s="81">
        <v>0</v>
      </c>
      <c r="BR305" s="81">
        <v>6</v>
      </c>
      <c r="BS305" s="81">
        <v>0</v>
      </c>
      <c r="BT305"/>
      <c r="BU305" s="80">
        <v>34.787999999999997</v>
      </c>
      <c r="BV305" s="80">
        <v>0</v>
      </c>
      <c r="BW305" s="80">
        <v>0</v>
      </c>
      <c r="BX305" s="80">
        <v>0</v>
      </c>
      <c r="BY305" s="80">
        <v>0</v>
      </c>
      <c r="BZ305" s="80">
        <v>0</v>
      </c>
      <c r="CA305" s="80">
        <v>0</v>
      </c>
      <c r="CB305" s="80">
        <v>0</v>
      </c>
      <c r="CC305" s="80">
        <v>0</v>
      </c>
    </row>
    <row r="306" spans="1:81">
      <c r="A306" s="80" t="s">
        <v>1991</v>
      </c>
      <c r="B306" s="80">
        <v>132</v>
      </c>
      <c r="C306" s="80">
        <v>13</v>
      </c>
      <c r="D306" s="80">
        <v>8</v>
      </c>
      <c r="E306" s="80">
        <v>2016</v>
      </c>
      <c r="F306" s="80" t="s">
        <v>92</v>
      </c>
      <c r="G306" s="80" t="s">
        <v>1978</v>
      </c>
      <c r="H306" s="80" t="s">
        <v>1979</v>
      </c>
      <c r="I306" s="177"/>
      <c r="J306" s="81">
        <v>52.942000947187964</v>
      </c>
      <c r="K306" s="81">
        <v>9.0742297566927661</v>
      </c>
      <c r="L306" s="81">
        <v>2.6661244291525557</v>
      </c>
      <c r="M306" s="81">
        <v>195.96788689077005</v>
      </c>
      <c r="N306" s="81">
        <v>197.67563138170038</v>
      </c>
      <c r="O306" s="81">
        <v>107.56725417953464</v>
      </c>
      <c r="P306" s="81">
        <v>51.487876335241431</v>
      </c>
      <c r="Q306" s="81">
        <v>8.4575496469432405</v>
      </c>
      <c r="R306" s="81">
        <v>51.99014173794847</v>
      </c>
      <c r="S306" s="81">
        <v>17.119224732077715</v>
      </c>
      <c r="T306" s="82"/>
      <c r="U306" s="81">
        <v>912360</v>
      </c>
      <c r="V306" s="81">
        <v>2273</v>
      </c>
      <c r="W306" s="81">
        <v>56</v>
      </c>
      <c r="X306" s="81">
        <v>50394</v>
      </c>
      <c r="Y306" s="81">
        <v>62226</v>
      </c>
      <c r="Z306" s="81">
        <v>63264</v>
      </c>
      <c r="AA306" s="81">
        <v>10597</v>
      </c>
      <c r="AB306" s="81">
        <v>119741</v>
      </c>
      <c r="AC306" s="81">
        <v>8879404.4449187387</v>
      </c>
      <c r="AD306" s="81">
        <v>17.119224732077711</v>
      </c>
      <c r="AE306" s="82"/>
      <c r="AF306" s="81">
        <v>15868653.788220471</v>
      </c>
      <c r="AG306" s="81">
        <v>9196756.8277887814</v>
      </c>
      <c r="AH306" s="81">
        <v>417174.98186754918</v>
      </c>
      <c r="AI306" s="81">
        <v>303201694.81195951</v>
      </c>
      <c r="AJ306" s="81">
        <v>321691665.08538651</v>
      </c>
      <c r="AK306" s="81">
        <v>0</v>
      </c>
      <c r="AL306" s="81">
        <v>0</v>
      </c>
      <c r="AM306" s="81">
        <v>16422750.71662567</v>
      </c>
      <c r="AN306" s="81">
        <v>0</v>
      </c>
      <c r="AO306" s="81">
        <v>0</v>
      </c>
      <c r="AP306" s="82"/>
      <c r="AQ306" s="81">
        <v>1929</v>
      </c>
      <c r="AR306" s="81">
        <v>305</v>
      </c>
      <c r="AS306" s="81">
        <v>0</v>
      </c>
      <c r="AT306" s="81">
        <v>0</v>
      </c>
      <c r="AU306" s="81">
        <v>17</v>
      </c>
      <c r="AV306" s="81">
        <v>1</v>
      </c>
      <c r="AW306" s="81" t="s">
        <v>564</v>
      </c>
      <c r="AX306" s="82"/>
      <c r="AY306" s="81">
        <v>8692.9850000000006</v>
      </c>
      <c r="AZ306" s="81">
        <v>9445.51</v>
      </c>
      <c r="BA306" s="81">
        <v>0</v>
      </c>
      <c r="BB306" s="81">
        <v>0</v>
      </c>
      <c r="BC306" s="81">
        <v>1618.6</v>
      </c>
      <c r="BD306" s="81">
        <v>2200</v>
      </c>
      <c r="BE306" s="81" t="s">
        <v>564</v>
      </c>
      <c r="BF306" s="82"/>
      <c r="BG306" s="81">
        <v>0</v>
      </c>
      <c r="BH306" s="81">
        <v>0</v>
      </c>
      <c r="BI306" s="81">
        <v>0</v>
      </c>
      <c r="BJ306" s="81">
        <v>0</v>
      </c>
      <c r="BK306" s="81">
        <v>30.476999999999997</v>
      </c>
      <c r="BL306" s="81">
        <v>0</v>
      </c>
      <c r="BM306" s="82"/>
      <c r="BN306" s="81">
        <v>0</v>
      </c>
      <c r="BO306" s="81">
        <v>0</v>
      </c>
      <c r="BP306" s="81">
        <v>0</v>
      </c>
      <c r="BQ306" s="81">
        <v>0</v>
      </c>
      <c r="BR306" s="81">
        <v>6</v>
      </c>
      <c r="BS306" s="81">
        <v>0</v>
      </c>
      <c r="BT306"/>
      <c r="BU306" s="80">
        <v>30.477</v>
      </c>
      <c r="BV306" s="80">
        <v>0</v>
      </c>
      <c r="BW306" s="80">
        <v>0</v>
      </c>
      <c r="BX306" s="80">
        <v>0</v>
      </c>
      <c r="BY306" s="80">
        <v>0</v>
      </c>
      <c r="BZ306" s="80">
        <v>0</v>
      </c>
      <c r="CA306" s="80">
        <v>0</v>
      </c>
      <c r="CB306" s="80">
        <v>0</v>
      </c>
      <c r="CC306" s="80">
        <v>0</v>
      </c>
    </row>
    <row r="307" spans="1:81">
      <c r="A307" s="80" t="s">
        <v>1992</v>
      </c>
      <c r="B307" s="80">
        <v>133</v>
      </c>
      <c r="C307" s="80">
        <v>14</v>
      </c>
      <c r="D307" s="80">
        <v>8</v>
      </c>
      <c r="E307" s="80">
        <v>2017</v>
      </c>
      <c r="F307" s="80" t="s">
        <v>71</v>
      </c>
      <c r="G307" s="80" t="s">
        <v>1978</v>
      </c>
      <c r="H307" s="80" t="s">
        <v>1979</v>
      </c>
      <c r="I307" s="177"/>
      <c r="J307" s="81">
        <v>49.098859885303689</v>
      </c>
      <c r="K307" s="81">
        <v>9.0237845292126373</v>
      </c>
      <c r="L307" s="81">
        <v>2.4082736224923433</v>
      </c>
      <c r="M307" s="81">
        <v>189.87444794947348</v>
      </c>
      <c r="N307" s="81">
        <v>194.30413206400658</v>
      </c>
      <c r="O307" s="81">
        <v>105.93410882694491</v>
      </c>
      <c r="P307" s="81">
        <v>50.432699530808989</v>
      </c>
      <c r="Q307" s="81">
        <v>8.1126839593792504</v>
      </c>
      <c r="R307" s="81">
        <v>50.695753023591685</v>
      </c>
      <c r="S307" s="81">
        <v>20.465919160433291</v>
      </c>
      <c r="T307" s="82"/>
      <c r="U307" s="81">
        <v>960391</v>
      </c>
      <c r="V307" s="81">
        <v>2273</v>
      </c>
      <c r="W307" s="81">
        <v>56</v>
      </c>
      <c r="X307" s="81">
        <v>50394</v>
      </c>
      <c r="Y307" s="81">
        <v>62375</v>
      </c>
      <c r="Z307" s="81">
        <v>63337</v>
      </c>
      <c r="AA307" s="81">
        <v>10446</v>
      </c>
      <c r="AB307" s="81">
        <v>118779</v>
      </c>
      <c r="AC307" s="81">
        <v>8830134.9999999981</v>
      </c>
      <c r="AD307" s="81">
        <v>20.465919160433291</v>
      </c>
      <c r="AE307" s="82"/>
      <c r="AF307" s="81">
        <v>14653902.9043703</v>
      </c>
      <c r="AG307" s="81">
        <v>8192540.6137987347</v>
      </c>
      <c r="AH307" s="81">
        <v>481162.09376779158</v>
      </c>
      <c r="AI307" s="81">
        <v>311541284.3461594</v>
      </c>
      <c r="AJ307" s="81">
        <v>345397783.99662179</v>
      </c>
      <c r="AK307" s="81">
        <v>0</v>
      </c>
      <c r="AL307" s="81">
        <v>0</v>
      </c>
      <c r="AM307" s="81">
        <v>16316300.897915291</v>
      </c>
      <c r="AN307" s="81">
        <v>0</v>
      </c>
      <c r="AO307" s="81">
        <v>0</v>
      </c>
      <c r="AP307" s="82"/>
      <c r="AQ307" s="81">
        <v>2051</v>
      </c>
      <c r="AR307" s="81">
        <v>327</v>
      </c>
      <c r="AS307" s="81">
        <v>0</v>
      </c>
      <c r="AT307" s="81">
        <v>0</v>
      </c>
      <c r="AU307" s="81">
        <v>31</v>
      </c>
      <c r="AV307" s="81">
        <v>1</v>
      </c>
      <c r="AW307" s="81" t="s">
        <v>564</v>
      </c>
      <c r="AX307" s="82"/>
      <c r="AY307" s="81">
        <v>9291.1049999999996</v>
      </c>
      <c r="AZ307" s="81">
        <v>9922.11</v>
      </c>
      <c r="BA307" s="81">
        <v>0</v>
      </c>
      <c r="BB307" s="81">
        <v>0</v>
      </c>
      <c r="BC307" s="81">
        <v>3682.3</v>
      </c>
      <c r="BD307" s="81">
        <v>2200</v>
      </c>
      <c r="BE307" s="81" t="s">
        <v>564</v>
      </c>
      <c r="BF307" s="82"/>
      <c r="BG307" s="81">
        <v>0</v>
      </c>
      <c r="BH307" s="81">
        <v>0</v>
      </c>
      <c r="BI307" s="81">
        <v>0</v>
      </c>
      <c r="BJ307" s="81">
        <v>0</v>
      </c>
      <c r="BK307" s="81">
        <v>29.266999999999999</v>
      </c>
      <c r="BL307" s="81">
        <v>0</v>
      </c>
      <c r="BM307" s="82"/>
      <c r="BN307" s="81">
        <v>0</v>
      </c>
      <c r="BO307" s="81">
        <v>0</v>
      </c>
      <c r="BP307" s="81">
        <v>0</v>
      </c>
      <c r="BQ307" s="81">
        <v>0</v>
      </c>
      <c r="BR307" s="81">
        <v>6</v>
      </c>
      <c r="BS307" s="81">
        <v>0</v>
      </c>
      <c r="BT307"/>
      <c r="BU307" s="80">
        <v>29.266999999999999</v>
      </c>
      <c r="BV307" s="80">
        <v>0</v>
      </c>
      <c r="BW307" s="80">
        <v>0</v>
      </c>
      <c r="BX307" s="80">
        <v>0</v>
      </c>
      <c r="BY307" s="80">
        <v>0</v>
      </c>
      <c r="BZ307" s="80">
        <v>0</v>
      </c>
      <c r="CA307" s="80">
        <v>0</v>
      </c>
      <c r="CB307" s="80">
        <v>0</v>
      </c>
      <c r="CC307" s="80">
        <v>0</v>
      </c>
    </row>
    <row r="308" spans="1:81">
      <c r="A308" s="80" t="s">
        <v>1993</v>
      </c>
      <c r="B308" s="80">
        <v>134</v>
      </c>
      <c r="C308" s="80">
        <v>15</v>
      </c>
      <c r="D308" s="80">
        <v>8</v>
      </c>
      <c r="E308" s="80">
        <v>2018</v>
      </c>
      <c r="F308" s="80" t="s">
        <v>93</v>
      </c>
      <c r="G308" s="80" t="s">
        <v>1978</v>
      </c>
      <c r="H308" s="80" t="s">
        <v>1979</v>
      </c>
      <c r="I308" s="177"/>
      <c r="J308" s="81">
        <v>44.238817012870896</v>
      </c>
      <c r="K308" s="81">
        <v>8.1143377177851335</v>
      </c>
      <c r="L308" s="81">
        <v>2.142295517908444</v>
      </c>
      <c r="M308" s="81">
        <v>172.89332828536683</v>
      </c>
      <c r="N308" s="81">
        <v>139.70373423858825</v>
      </c>
      <c r="O308" s="81">
        <v>103.92250351199586</v>
      </c>
      <c r="P308" s="81">
        <v>49.629547703520892</v>
      </c>
      <c r="Q308" s="81">
        <v>7.4744788093690318</v>
      </c>
      <c r="R308" s="81">
        <v>54.841987190308011</v>
      </c>
      <c r="S308" s="81">
        <v>17.372004394471571</v>
      </c>
      <c r="T308" s="82"/>
      <c r="U308" s="81">
        <v>971441</v>
      </c>
      <c r="V308" s="81">
        <v>2273</v>
      </c>
      <c r="W308" s="81">
        <v>56</v>
      </c>
      <c r="X308" s="81">
        <v>50394</v>
      </c>
      <c r="Y308" s="81">
        <v>62371</v>
      </c>
      <c r="Z308" s="81">
        <v>63324</v>
      </c>
      <c r="AA308" s="81">
        <v>10383</v>
      </c>
      <c r="AB308" s="81">
        <v>117932</v>
      </c>
      <c r="AC308" s="81">
        <v>9514885</v>
      </c>
      <c r="AD308" s="81">
        <v>17.372004394471571</v>
      </c>
      <c r="AE308" s="82"/>
      <c r="AF308" s="81">
        <v>13794359.20977824</v>
      </c>
      <c r="AG308" s="81">
        <v>8822192.4453338068</v>
      </c>
      <c r="AH308" s="81">
        <v>436993.59475888789</v>
      </c>
      <c r="AI308" s="81">
        <v>299267489.64296168</v>
      </c>
      <c r="AJ308" s="81">
        <v>315802464.5034703</v>
      </c>
      <c r="AK308" s="81">
        <v>0</v>
      </c>
      <c r="AL308" s="81">
        <v>0</v>
      </c>
      <c r="AM308" s="81">
        <v>16233470.788446169</v>
      </c>
      <c r="AN308" s="81">
        <v>0</v>
      </c>
      <c r="AO308" s="81">
        <v>0</v>
      </c>
      <c r="AP308" s="82"/>
      <c r="AQ308" s="81">
        <v>2188</v>
      </c>
      <c r="AR308" s="81">
        <v>360</v>
      </c>
      <c r="AS308" s="81">
        <v>0</v>
      </c>
      <c r="AT308" s="81">
        <v>0</v>
      </c>
      <c r="AU308" s="81">
        <v>35</v>
      </c>
      <c r="AV308" s="81">
        <v>1</v>
      </c>
      <c r="AW308" s="81" t="s">
        <v>564</v>
      </c>
      <c r="AX308" s="82"/>
      <c r="AY308" s="81">
        <v>9941.3850000000002</v>
      </c>
      <c r="AZ308" s="81">
        <v>31050.91</v>
      </c>
      <c r="BA308" s="81">
        <v>0</v>
      </c>
      <c r="BB308" s="81">
        <v>0</v>
      </c>
      <c r="BC308" s="81">
        <v>4357</v>
      </c>
      <c r="BD308" s="81">
        <v>2210</v>
      </c>
      <c r="BE308" s="81" t="s">
        <v>564</v>
      </c>
      <c r="BF308" s="82"/>
      <c r="BG308" s="81">
        <v>0</v>
      </c>
      <c r="BH308" s="81">
        <v>0</v>
      </c>
      <c r="BI308" s="81">
        <v>0</v>
      </c>
      <c r="BJ308" s="81">
        <v>0</v>
      </c>
      <c r="BK308" s="81">
        <v>29.396999999999998</v>
      </c>
      <c r="BL308" s="81">
        <v>0</v>
      </c>
      <c r="BM308" s="82"/>
      <c r="BN308" s="81">
        <v>0</v>
      </c>
      <c r="BO308" s="81">
        <v>0</v>
      </c>
      <c r="BP308" s="81">
        <v>0</v>
      </c>
      <c r="BQ308" s="81">
        <v>0</v>
      </c>
      <c r="BR308" s="81">
        <v>6</v>
      </c>
      <c r="BS308" s="81">
        <v>0</v>
      </c>
      <c r="BT308"/>
      <c r="BU308" s="80">
        <v>29.396999999999998</v>
      </c>
      <c r="BV308" s="80">
        <v>0</v>
      </c>
      <c r="BW308" s="80">
        <v>0</v>
      </c>
      <c r="BX308" s="80">
        <v>0</v>
      </c>
      <c r="BY308" s="80">
        <v>0</v>
      </c>
      <c r="BZ308" s="80">
        <v>0</v>
      </c>
      <c r="CA308" s="80">
        <v>0</v>
      </c>
      <c r="CB308" s="80">
        <v>0</v>
      </c>
      <c r="CC308" s="80">
        <v>0</v>
      </c>
    </row>
    <row r="309" spans="1:81">
      <c r="A309" s="80" t="s">
        <v>1994</v>
      </c>
      <c r="B309" s="80">
        <v>135</v>
      </c>
      <c r="C309" s="80">
        <v>16</v>
      </c>
      <c r="D309" s="80">
        <v>8</v>
      </c>
      <c r="E309" s="80">
        <v>2019</v>
      </c>
      <c r="F309" s="80" t="s">
        <v>73</v>
      </c>
      <c r="G309" s="80" t="s">
        <v>1978</v>
      </c>
      <c r="H309" s="80" t="s">
        <v>1979</v>
      </c>
      <c r="I309" s="177"/>
      <c r="J309" s="81">
        <v>41.351557663906789</v>
      </c>
      <c r="K309" s="81">
        <v>8.2325238868362423</v>
      </c>
      <c r="L309" s="81">
        <v>2.1810414814623793</v>
      </c>
      <c r="M309" s="81">
        <v>197.20284873379029</v>
      </c>
      <c r="N309" s="81">
        <v>156.32153662980704</v>
      </c>
      <c r="O309" s="81">
        <v>100.91387406060991</v>
      </c>
      <c r="P309" s="81">
        <v>49.276593161519742</v>
      </c>
      <c r="Q309" s="81">
        <v>7.2088825473368017</v>
      </c>
      <c r="R309" s="81">
        <v>51.529102875345245</v>
      </c>
      <c r="S309" s="81">
        <v>19.50898159026324</v>
      </c>
      <c r="T309" s="82"/>
      <c r="U309" s="81">
        <v>867435</v>
      </c>
      <c r="V309" s="81">
        <v>2273</v>
      </c>
      <c r="W309" s="81">
        <v>56</v>
      </c>
      <c r="X309" s="81">
        <v>50394</v>
      </c>
      <c r="Y309" s="81">
        <v>62415</v>
      </c>
      <c r="Z309" s="81">
        <v>63179</v>
      </c>
      <c r="AA309" s="81">
        <v>10232</v>
      </c>
      <c r="AB309" s="81">
        <v>116821</v>
      </c>
      <c r="AC309" s="81">
        <v>9086540</v>
      </c>
      <c r="AD309" s="81">
        <v>19.50898159026324</v>
      </c>
      <c r="AE309" s="82"/>
      <c r="AF309" s="81">
        <v>12098450.990395579</v>
      </c>
      <c r="AG309" s="81">
        <v>8747111.7689600885</v>
      </c>
      <c r="AH309" s="81">
        <v>486357.48813136568</v>
      </c>
      <c r="AI309" s="81">
        <v>307825307.74200302</v>
      </c>
      <c r="AJ309" s="81">
        <v>325230966.84448761</v>
      </c>
      <c r="AK309" s="81">
        <v>0</v>
      </c>
      <c r="AL309" s="81">
        <v>0</v>
      </c>
      <c r="AM309" s="81">
        <v>15910140.771982843</v>
      </c>
      <c r="AN309" s="81">
        <v>0</v>
      </c>
      <c r="AO309" s="81">
        <v>0</v>
      </c>
      <c r="AP309" s="82"/>
      <c r="AQ309" s="81">
        <v>2310</v>
      </c>
      <c r="AR309" s="81">
        <v>369</v>
      </c>
      <c r="AS309" s="81">
        <v>0</v>
      </c>
      <c r="AT309" s="81">
        <v>0</v>
      </c>
      <c r="AU309" s="81">
        <v>39</v>
      </c>
      <c r="AV309" s="81">
        <v>1</v>
      </c>
      <c r="AW309" s="81" t="s">
        <v>564</v>
      </c>
      <c r="AX309" s="82"/>
      <c r="AY309" s="81">
        <v>10573.714999999989</v>
      </c>
      <c r="AZ309" s="81">
        <v>32199.01</v>
      </c>
      <c r="BA309" s="81">
        <v>0</v>
      </c>
      <c r="BB309" s="81">
        <v>0</v>
      </c>
      <c r="BC309" s="81">
        <v>5653.5</v>
      </c>
      <c r="BD309" s="81">
        <v>2210</v>
      </c>
      <c r="BE309" s="81" t="s">
        <v>564</v>
      </c>
      <c r="BF309" s="82"/>
      <c r="BG309" s="81">
        <v>0</v>
      </c>
      <c r="BH309" s="81">
        <v>0</v>
      </c>
      <c r="BI309" s="81">
        <v>0</v>
      </c>
      <c r="BJ309" s="81">
        <v>0</v>
      </c>
      <c r="BK309" s="81">
        <v>20.957000000000001</v>
      </c>
      <c r="BL309" s="81">
        <v>0</v>
      </c>
      <c r="BM309" s="82"/>
      <c r="BN309" s="81">
        <v>0</v>
      </c>
      <c r="BO309" s="81">
        <v>0</v>
      </c>
      <c r="BP309" s="81">
        <v>0</v>
      </c>
      <c r="BQ309" s="81">
        <v>0</v>
      </c>
      <c r="BR309" s="81">
        <v>6</v>
      </c>
      <c r="BS309" s="81">
        <v>0</v>
      </c>
      <c r="BT309"/>
      <c r="BU309" s="80">
        <v>20.957000000000001</v>
      </c>
      <c r="BV309" s="80">
        <v>0</v>
      </c>
      <c r="BW309" s="80">
        <v>0</v>
      </c>
      <c r="BX309" s="80">
        <v>0</v>
      </c>
      <c r="BY309" s="80">
        <v>0</v>
      </c>
      <c r="BZ309" s="80">
        <v>0</v>
      </c>
      <c r="CA309" s="80">
        <v>0</v>
      </c>
      <c r="CB309" s="80">
        <v>0</v>
      </c>
      <c r="CC309" s="80">
        <v>0</v>
      </c>
    </row>
    <row r="310" spans="1:81">
      <c r="A310" s="80" t="s">
        <v>1995</v>
      </c>
      <c r="B310" s="80">
        <v>136</v>
      </c>
      <c r="C310" s="80">
        <v>17</v>
      </c>
      <c r="D310" s="80">
        <v>8</v>
      </c>
      <c r="E310" s="80">
        <v>2020</v>
      </c>
      <c r="F310" s="80" t="s">
        <v>218</v>
      </c>
      <c r="G310" s="80" t="s">
        <v>1978</v>
      </c>
      <c r="H310" s="80" t="s">
        <v>1979</v>
      </c>
      <c r="I310" s="177"/>
      <c r="J310" s="81">
        <v>43.123400535259982</v>
      </c>
      <c r="K310" s="81">
        <v>7.9487076077481671</v>
      </c>
      <c r="L310" s="81">
        <v>1.9479188095953153</v>
      </c>
      <c r="M310" s="81">
        <v>177.043401640144</v>
      </c>
      <c r="N310" s="81">
        <v>143.63405688944258</v>
      </c>
      <c r="O310" s="81">
        <v>88.551977663480216</v>
      </c>
      <c r="P310" s="81">
        <v>45.566984360207762</v>
      </c>
      <c r="Q310" s="81">
        <v>6.7812363763711927</v>
      </c>
      <c r="R310" s="81">
        <v>47.902146908560034</v>
      </c>
      <c r="S310" s="81">
        <v>15.455733009059159</v>
      </c>
      <c r="T310" s="82"/>
      <c r="U310" s="81">
        <v>867595</v>
      </c>
      <c r="V310" s="81">
        <v>2144</v>
      </c>
      <c r="W310" s="81">
        <v>47</v>
      </c>
      <c r="X310" s="81">
        <v>48316</v>
      </c>
      <c r="Y310" s="81">
        <v>61725</v>
      </c>
      <c r="Z310" s="81">
        <v>63277</v>
      </c>
      <c r="AA310" s="81">
        <v>10280</v>
      </c>
      <c r="AB310" s="81">
        <v>115008</v>
      </c>
      <c r="AC310" s="81">
        <v>8491037</v>
      </c>
      <c r="AD310" s="81">
        <v>15.455733009059159</v>
      </c>
      <c r="AE310" s="82"/>
      <c r="AF310" s="81">
        <v>13696941.68151075</v>
      </c>
      <c r="AG310" s="81">
        <v>8077394.2892905008</v>
      </c>
      <c r="AH310" s="81">
        <v>480953.50620931678</v>
      </c>
      <c r="AI310" s="81">
        <v>264083231.32489455</v>
      </c>
      <c r="AJ310" s="81">
        <v>294595172.93100017</v>
      </c>
      <c r="AK310" s="81"/>
      <c r="AL310" s="81"/>
      <c r="AM310" s="81">
        <v>15009821.765530415</v>
      </c>
      <c r="AN310" s="81"/>
      <c r="AO310" s="81"/>
      <c r="AP310" s="82"/>
      <c r="AQ310" s="81">
        <v>2434</v>
      </c>
      <c r="AR310" s="81">
        <v>377</v>
      </c>
      <c r="AS310" s="81">
        <v>0</v>
      </c>
      <c r="AT310" s="81">
        <v>0</v>
      </c>
      <c r="AU310" s="81">
        <v>42</v>
      </c>
      <c r="AV310" s="81">
        <v>1</v>
      </c>
      <c r="AW310" s="81">
        <v>0</v>
      </c>
      <c r="AX310" s="82"/>
      <c r="AY310" s="81">
        <v>11239.71499999998</v>
      </c>
      <c r="AZ310" s="81">
        <v>33907.309999999983</v>
      </c>
      <c r="BA310" s="81">
        <v>0</v>
      </c>
      <c r="BB310" s="81">
        <v>0</v>
      </c>
      <c r="BC310" s="81">
        <v>6043.5</v>
      </c>
      <c r="BD310" s="81">
        <v>2210</v>
      </c>
      <c r="BE310" s="81">
        <v>0</v>
      </c>
      <c r="BF310" s="82"/>
      <c r="BG310" s="81">
        <v>0</v>
      </c>
      <c r="BH310" s="81">
        <v>0</v>
      </c>
      <c r="BI310" s="81">
        <v>0</v>
      </c>
      <c r="BJ310" s="81">
        <v>0</v>
      </c>
      <c r="BK310" s="81">
        <v>12.497</v>
      </c>
      <c r="BL310" s="81">
        <v>0</v>
      </c>
      <c r="BM310" s="82"/>
      <c r="BN310" s="81">
        <v>0</v>
      </c>
      <c r="BO310" s="81">
        <v>0</v>
      </c>
      <c r="BP310" s="81">
        <v>0</v>
      </c>
      <c r="BQ310" s="81">
        <v>0</v>
      </c>
      <c r="BR310" s="81">
        <v>5</v>
      </c>
      <c r="BS310" s="81">
        <v>0</v>
      </c>
      <c r="BT310"/>
      <c r="BU310" s="80">
        <v>12.497</v>
      </c>
      <c r="BV310" s="80">
        <v>0</v>
      </c>
      <c r="BW310" s="80">
        <v>0</v>
      </c>
      <c r="BX310" s="80">
        <v>0</v>
      </c>
      <c r="BY310" s="80">
        <v>0</v>
      </c>
      <c r="BZ310" s="80">
        <v>0</v>
      </c>
      <c r="CA310" s="80">
        <v>0</v>
      </c>
      <c r="CB310" s="80">
        <v>0</v>
      </c>
      <c r="CC310" s="80">
        <v>0</v>
      </c>
    </row>
    <row r="311" spans="1:81">
      <c r="A311" s="80" t="s">
        <v>1996</v>
      </c>
      <c r="B311" s="80">
        <v>136</v>
      </c>
      <c r="C311" s="80">
        <v>18</v>
      </c>
      <c r="D311" s="80">
        <v>8</v>
      </c>
      <c r="E311" s="80">
        <v>2021</v>
      </c>
      <c r="F311" s="80" t="s">
        <v>75</v>
      </c>
      <c r="G311" s="174" t="s">
        <v>1978</v>
      </c>
      <c r="H311" s="80" t="s">
        <v>1979</v>
      </c>
      <c r="I311" s="177"/>
      <c r="J311" s="81">
        <v>44.043792597732576</v>
      </c>
      <c r="K311" s="81">
        <v>8.2099413545580955</v>
      </c>
      <c r="L311" s="81">
        <v>1.7377521451749367</v>
      </c>
      <c r="M311" s="81">
        <v>169.74847280528621</v>
      </c>
      <c r="N311" s="81">
        <v>121.29504530984522</v>
      </c>
      <c r="O311" s="81">
        <v>86.073819626272311</v>
      </c>
      <c r="P311" s="81">
        <v>47.111950665606081</v>
      </c>
      <c r="Q311" s="81">
        <v>6.7698883244463053</v>
      </c>
      <c r="R311" s="81">
        <v>51.069571583346224</v>
      </c>
      <c r="S311" s="81">
        <v>16.353764449224311</v>
      </c>
      <c r="T311" s="82"/>
      <c r="U311" s="81">
        <v>1014833</v>
      </c>
      <c r="V311" s="81">
        <v>2144</v>
      </c>
      <c r="W311" s="81">
        <v>47</v>
      </c>
      <c r="X311" s="81">
        <v>48316</v>
      </c>
      <c r="Y311" s="81">
        <v>61097</v>
      </c>
      <c r="Z311" s="81">
        <v>63332</v>
      </c>
      <c r="AA311" s="81">
        <v>10365</v>
      </c>
      <c r="AB311" s="81">
        <v>113454</v>
      </c>
      <c r="AC311" s="81">
        <v>8774249</v>
      </c>
      <c r="AD311" s="81">
        <v>16.353764449224311</v>
      </c>
      <c r="AE311" s="82"/>
      <c r="AF311" s="81">
        <v>13026802.147275463</v>
      </c>
      <c r="AG311" s="81">
        <v>9570290.0949494112</v>
      </c>
      <c r="AH311" s="81">
        <v>447048.96102604887</v>
      </c>
      <c r="AI311" s="81">
        <v>305911829.87107611</v>
      </c>
      <c r="AJ311" s="81">
        <v>293218054.31992733</v>
      </c>
      <c r="AK311" s="81">
        <v>0</v>
      </c>
      <c r="AL311" s="81">
        <v>0</v>
      </c>
      <c r="AM311" s="81">
        <v>14892413.127346473</v>
      </c>
      <c r="AN311" s="81">
        <v>0</v>
      </c>
      <c r="AO311" s="81">
        <v>0</v>
      </c>
      <c r="AP311" s="82"/>
      <c r="AQ311" s="81">
        <v>2557</v>
      </c>
      <c r="AR311" s="81">
        <v>379</v>
      </c>
      <c r="AS311" s="81">
        <v>0</v>
      </c>
      <c r="AT311" s="81">
        <v>0</v>
      </c>
      <c r="AU311" s="81">
        <v>42</v>
      </c>
      <c r="AV311" s="81">
        <v>1</v>
      </c>
      <c r="AW311" s="81"/>
      <c r="AX311" s="82"/>
      <c r="AY311" s="81">
        <v>11860.78499999998</v>
      </c>
      <c r="AZ311" s="81">
        <v>66168.310000000012</v>
      </c>
      <c r="BA311" s="81">
        <v>0</v>
      </c>
      <c r="BB311" s="81">
        <v>0</v>
      </c>
      <c r="BC311" s="81">
        <v>6043.5</v>
      </c>
      <c r="BD311" s="81">
        <v>2210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1997</v>
      </c>
      <c r="B312" s="80">
        <v>136</v>
      </c>
      <c r="C312" s="80">
        <v>19</v>
      </c>
      <c r="D312" s="80">
        <v>8</v>
      </c>
      <c r="E312" s="80">
        <v>2022</v>
      </c>
      <c r="F312" s="80" t="s">
        <v>568</v>
      </c>
      <c r="G312" s="174" t="s">
        <v>1978</v>
      </c>
      <c r="H312" s="80" t="s">
        <v>1979</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2675</v>
      </c>
      <c r="AR312" s="81">
        <v>380</v>
      </c>
      <c r="AS312" s="81">
        <v>0</v>
      </c>
      <c r="AT312" s="81">
        <v>0</v>
      </c>
      <c r="AU312" s="81">
        <v>42</v>
      </c>
      <c r="AV312" s="81">
        <v>1</v>
      </c>
      <c r="AW312" s="81"/>
      <c r="AX312" s="82"/>
      <c r="AY312" s="81">
        <v>12502.544999999975</v>
      </c>
      <c r="AZ312" s="81">
        <v>66179.610000000015</v>
      </c>
      <c r="BA312" s="81">
        <v>0</v>
      </c>
      <c r="BB312" s="81">
        <v>0</v>
      </c>
      <c r="BC312" s="81">
        <v>6223.5</v>
      </c>
      <c r="BD312" s="81">
        <v>2210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1998</v>
      </c>
      <c r="B313" s="80">
        <v>307</v>
      </c>
      <c r="C313" s="80">
        <v>1</v>
      </c>
      <c r="D313" s="80">
        <v>19</v>
      </c>
      <c r="E313" s="80">
        <v>1990</v>
      </c>
      <c r="F313" s="80" t="s">
        <v>562</v>
      </c>
      <c r="G313" s="80" t="s">
        <v>1999</v>
      </c>
      <c r="H313" s="80" t="s">
        <v>2000</v>
      </c>
      <c r="I313" s="177"/>
      <c r="J313" s="81">
        <v>1380.823848283904</v>
      </c>
      <c r="K313" s="81">
        <v>17.633936432675757</v>
      </c>
      <c r="L313" s="81">
        <v>4.9504314187783844</v>
      </c>
      <c r="M313" s="81">
        <v>71.878899407348996</v>
      </c>
      <c r="N313" s="81">
        <v>98.848763840635272</v>
      </c>
      <c r="O313" s="81">
        <v>89.117330136008249</v>
      </c>
      <c r="P313" s="81">
        <v>78.649619057064541</v>
      </c>
      <c r="Q313" s="81">
        <v>5.9962049207481316</v>
      </c>
      <c r="R313" s="81">
        <v>36.331722902079512</v>
      </c>
      <c r="S313" s="81">
        <v>6.5111557990781987</v>
      </c>
      <c r="T313" s="82"/>
      <c r="U313" s="81">
        <v>117517555</v>
      </c>
      <c r="V313" s="81">
        <v>6599</v>
      </c>
      <c r="W313" s="81">
        <v>57</v>
      </c>
      <c r="X313" s="81">
        <v>27332</v>
      </c>
      <c r="Y313" s="81">
        <v>31664</v>
      </c>
      <c r="Z313" s="81">
        <v>36655</v>
      </c>
      <c r="AA313" s="81">
        <v>19097</v>
      </c>
      <c r="AB313" s="81">
        <v>97358</v>
      </c>
      <c r="AC313" s="81">
        <v>6292719.7999999998</v>
      </c>
      <c r="AD313" s="81">
        <v>6.5111557990781987</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2001</v>
      </c>
      <c r="B314" s="80">
        <v>308</v>
      </c>
      <c r="C314" s="80">
        <v>2</v>
      </c>
      <c r="D314" s="80">
        <v>19</v>
      </c>
      <c r="E314" s="80">
        <v>2005</v>
      </c>
      <c r="F314" s="80" t="s">
        <v>565</v>
      </c>
      <c r="G314" s="80" t="s">
        <v>1999</v>
      </c>
      <c r="H314" s="80" t="s">
        <v>2000</v>
      </c>
      <c r="I314" s="177"/>
      <c r="J314" s="81">
        <v>1248.0096893599878</v>
      </c>
      <c r="K314" s="81">
        <v>12.748752106776005</v>
      </c>
      <c r="L314" s="81">
        <v>7.1866658561078749</v>
      </c>
      <c r="M314" s="81">
        <v>133.13643316627602</v>
      </c>
      <c r="N314" s="81">
        <v>150.28875996299948</v>
      </c>
      <c r="O314" s="81">
        <v>124.0760752500846</v>
      </c>
      <c r="P314" s="81">
        <v>81.197829664228564</v>
      </c>
      <c r="Q314" s="81">
        <v>6.1078154455817204</v>
      </c>
      <c r="R314" s="81">
        <v>45.725677074548663</v>
      </c>
      <c r="S314" s="81">
        <v>10.529918365999999</v>
      </c>
      <c r="T314" s="82"/>
      <c r="U314" s="81">
        <v>126854048</v>
      </c>
      <c r="V314" s="81">
        <v>5563</v>
      </c>
      <c r="W314" s="81">
        <v>95</v>
      </c>
      <c r="X314" s="81">
        <v>26869</v>
      </c>
      <c r="Y314" s="81">
        <v>40879</v>
      </c>
      <c r="Z314" s="81">
        <v>59056</v>
      </c>
      <c r="AA314" s="81">
        <v>16147</v>
      </c>
      <c r="AB314" s="81">
        <v>103672</v>
      </c>
      <c r="AC314" s="81">
        <v>8085639.2000000002</v>
      </c>
      <c r="AD314" s="81">
        <v>10.529918365999999</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2002</v>
      </c>
      <c r="B315" s="80">
        <v>309</v>
      </c>
      <c r="C315" s="80">
        <v>3</v>
      </c>
      <c r="D315" s="80">
        <v>19</v>
      </c>
      <c r="E315" s="80">
        <v>2006</v>
      </c>
      <c r="F315" s="80" t="s">
        <v>566</v>
      </c>
      <c r="G315" s="80" t="s">
        <v>1999</v>
      </c>
      <c r="H315" s="80" t="s">
        <v>2000</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2003</v>
      </c>
      <c r="B316" s="80">
        <v>310</v>
      </c>
      <c r="C316" s="80">
        <v>4</v>
      </c>
      <c r="D316" s="80">
        <v>19</v>
      </c>
      <c r="E316" s="80">
        <v>2007</v>
      </c>
      <c r="F316" s="80" t="s">
        <v>567</v>
      </c>
      <c r="G316" s="80" t="s">
        <v>1999</v>
      </c>
      <c r="H316" s="80" t="s">
        <v>2000</v>
      </c>
      <c r="I316" s="177"/>
      <c r="J316" s="81">
        <v>1221.092682206433</v>
      </c>
      <c r="K316" s="81">
        <v>13.872758698232323</v>
      </c>
      <c r="L316" s="81">
        <v>7.4075951212875575</v>
      </c>
      <c r="M316" s="81">
        <v>144.07058288381452</v>
      </c>
      <c r="N316" s="81">
        <v>150.33216248586129</v>
      </c>
      <c r="O316" s="81">
        <v>123.36312800288091</v>
      </c>
      <c r="P316" s="81">
        <v>79.24779538780804</v>
      </c>
      <c r="Q316" s="81">
        <v>6.5603360891477456</v>
      </c>
      <c r="R316" s="81">
        <v>48.950927188719909</v>
      </c>
      <c r="S316" s="81">
        <v>20.779714349199999</v>
      </c>
      <c r="T316" s="82"/>
      <c r="U316" s="81">
        <v>148121959</v>
      </c>
      <c r="V316" s="81">
        <v>6065</v>
      </c>
      <c r="W316" s="81">
        <v>84</v>
      </c>
      <c r="X316" s="81">
        <v>31824</v>
      </c>
      <c r="Y316" s="81">
        <v>42527</v>
      </c>
      <c r="Z316" s="81">
        <v>61039</v>
      </c>
      <c r="AA316" s="81">
        <v>15519</v>
      </c>
      <c r="AB316" s="81">
        <v>105464</v>
      </c>
      <c r="AC316" s="81">
        <v>8904319.5999999996</v>
      </c>
      <c r="AD316" s="81">
        <v>20.779714349199999</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2004</v>
      </c>
      <c r="B317" s="80">
        <v>311</v>
      </c>
      <c r="C317" s="80">
        <v>5</v>
      </c>
      <c r="D317" s="80">
        <v>19</v>
      </c>
      <c r="E317" s="80">
        <v>2008</v>
      </c>
      <c r="F317" s="80" t="s">
        <v>84</v>
      </c>
      <c r="G317" s="80" t="s">
        <v>1999</v>
      </c>
      <c r="H317" s="80" t="s">
        <v>2000</v>
      </c>
      <c r="I317" s="177"/>
      <c r="J317" s="81">
        <v>1315.6288121060361</v>
      </c>
      <c r="K317" s="81">
        <v>10.359955311235373</v>
      </c>
      <c r="L317" s="81">
        <v>6.6009936117543271</v>
      </c>
      <c r="M317" s="81">
        <v>143.65725242133618</v>
      </c>
      <c r="N317" s="81">
        <v>151.09454638411108</v>
      </c>
      <c r="O317" s="81">
        <v>120.19347480968216</v>
      </c>
      <c r="P317" s="81">
        <v>79.585938065509367</v>
      </c>
      <c r="Q317" s="81">
        <v>6.501707453377807</v>
      </c>
      <c r="R317" s="81">
        <v>46.804528248393012</v>
      </c>
      <c r="S317" s="81">
        <v>12.594623223599999</v>
      </c>
      <c r="T317" s="82"/>
      <c r="U317" s="81">
        <v>170075075</v>
      </c>
      <c r="V317" s="81">
        <v>6065</v>
      </c>
      <c r="W317" s="81">
        <v>84</v>
      </c>
      <c r="X317" s="81">
        <v>31824</v>
      </c>
      <c r="Y317" s="81">
        <v>43216</v>
      </c>
      <c r="Z317" s="81">
        <v>61558</v>
      </c>
      <c r="AA317" s="81">
        <v>15603</v>
      </c>
      <c r="AB317" s="81">
        <v>106239</v>
      </c>
      <c r="AC317" s="81">
        <v>8840731.4000000004</v>
      </c>
      <c r="AD317" s="81">
        <v>12.594623223599999</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2005</v>
      </c>
      <c r="B318" s="80">
        <v>312</v>
      </c>
      <c r="C318" s="80">
        <v>6</v>
      </c>
      <c r="D318" s="80">
        <v>19</v>
      </c>
      <c r="E318" s="80">
        <v>2009</v>
      </c>
      <c r="F318" s="80" t="s">
        <v>85</v>
      </c>
      <c r="G318" s="80" t="s">
        <v>1999</v>
      </c>
      <c r="H318" s="80" t="s">
        <v>2000</v>
      </c>
      <c r="I318" s="177"/>
      <c r="J318" s="81">
        <v>1082.6451082731444</v>
      </c>
      <c r="K318" s="81">
        <v>11.157700222967797</v>
      </c>
      <c r="L318" s="81">
        <v>3.7463813231823027</v>
      </c>
      <c r="M318" s="81">
        <v>153.98230180494164</v>
      </c>
      <c r="N318" s="81">
        <v>148.20177428288767</v>
      </c>
      <c r="O318" s="81">
        <v>123.89905811772812</v>
      </c>
      <c r="P318" s="81">
        <v>75.744125110887438</v>
      </c>
      <c r="Q318" s="81">
        <v>6.228056890594484</v>
      </c>
      <c r="R318" s="81">
        <v>41.057156313622457</v>
      </c>
      <c r="S318" s="81">
        <v>16.211441349600001</v>
      </c>
      <c r="T318" s="82"/>
      <c r="U318" s="81">
        <v>110027529</v>
      </c>
      <c r="V318" s="81">
        <v>6863</v>
      </c>
      <c r="W318" s="81">
        <v>81</v>
      </c>
      <c r="X318" s="81">
        <v>36087</v>
      </c>
      <c r="Y318" s="81">
        <v>43791</v>
      </c>
      <c r="Z318" s="81">
        <v>62634</v>
      </c>
      <c r="AA318" s="81">
        <v>15245</v>
      </c>
      <c r="AB318" s="81">
        <v>106831</v>
      </c>
      <c r="AC318" s="81">
        <v>7565752.7999999998</v>
      </c>
      <c r="AD318" s="81">
        <v>16.211441349600001</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18098.514599999999</v>
      </c>
      <c r="BJ318" s="81">
        <v>89.22</v>
      </c>
      <c r="BK318" s="81">
        <v>34.808</v>
      </c>
      <c r="BL318" s="81">
        <v>0</v>
      </c>
      <c r="BM318" s="82"/>
      <c r="BN318" s="81">
        <v>0</v>
      </c>
      <c r="BO318" s="81">
        <v>0</v>
      </c>
      <c r="BP318" s="81">
        <v>27</v>
      </c>
      <c r="BQ318" s="81">
        <v>2</v>
      </c>
      <c r="BR318" s="81">
        <v>3</v>
      </c>
      <c r="BS318" s="81">
        <v>0</v>
      </c>
      <c r="BT318"/>
      <c r="BU318" s="80"/>
      <c r="BV318" s="80"/>
      <c r="BW318" s="80"/>
      <c r="BX318" s="80"/>
      <c r="BY318" s="80"/>
      <c r="BZ318" s="80"/>
      <c r="CA318" s="80"/>
      <c r="CB318" s="80"/>
      <c r="CC318" s="80"/>
    </row>
    <row r="319" spans="1:81">
      <c r="A319" s="80" t="s">
        <v>2006</v>
      </c>
      <c r="B319" s="80">
        <v>313</v>
      </c>
      <c r="C319" s="80">
        <v>7</v>
      </c>
      <c r="D319" s="80">
        <v>19</v>
      </c>
      <c r="E319" s="80">
        <v>2010</v>
      </c>
      <c r="F319" s="80" t="s">
        <v>86</v>
      </c>
      <c r="G319" s="80" t="s">
        <v>1999</v>
      </c>
      <c r="H319" s="80" t="s">
        <v>2000</v>
      </c>
      <c r="I319" s="177"/>
      <c r="J319" s="81">
        <v>1376.697294297287</v>
      </c>
      <c r="K319" s="81">
        <v>11.904076096699143</v>
      </c>
      <c r="L319" s="81">
        <v>3.5340782857902981</v>
      </c>
      <c r="M319" s="81">
        <v>158.0814514563717</v>
      </c>
      <c r="N319" s="81">
        <v>165.54636922392748</v>
      </c>
      <c r="O319" s="81">
        <v>125.57654742730433</v>
      </c>
      <c r="P319" s="81">
        <v>76.598798403642562</v>
      </c>
      <c r="Q319" s="81">
        <v>6.5666594988172671</v>
      </c>
      <c r="R319" s="81">
        <v>42.835082346222499</v>
      </c>
      <c r="S319" s="81">
        <v>14.768452693249998</v>
      </c>
      <c r="T319" s="82"/>
      <c r="U319" s="81">
        <v>141746761</v>
      </c>
      <c r="V319" s="81">
        <v>6863</v>
      </c>
      <c r="W319" s="81">
        <v>81</v>
      </c>
      <c r="X319" s="81">
        <v>36087</v>
      </c>
      <c r="Y319" s="81">
        <v>44557</v>
      </c>
      <c r="Z319" s="81">
        <v>63777</v>
      </c>
      <c r="AA319" s="81">
        <v>15032</v>
      </c>
      <c r="AB319" s="81">
        <v>107931</v>
      </c>
      <c r="AC319" s="81">
        <v>7480229</v>
      </c>
      <c r="AD319" s="81">
        <v>14.768452693249998</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19823.871999999999</v>
      </c>
      <c r="BJ319" s="81">
        <v>88.99</v>
      </c>
      <c r="BK319" s="81">
        <v>33.655000000000001</v>
      </c>
      <c r="BL319" s="81">
        <v>0</v>
      </c>
      <c r="BM319" s="82"/>
      <c r="BN319" s="81">
        <v>0</v>
      </c>
      <c r="BO319" s="81">
        <v>0</v>
      </c>
      <c r="BP319" s="81">
        <v>27</v>
      </c>
      <c r="BQ319" s="81">
        <v>2</v>
      </c>
      <c r="BR319" s="81">
        <v>3</v>
      </c>
      <c r="BS319" s="81">
        <v>0</v>
      </c>
      <c r="BT319"/>
      <c r="BU319" s="80">
        <v>18757.227999999999</v>
      </c>
      <c r="BV319" s="80">
        <v>892.024</v>
      </c>
      <c r="BW319" s="80">
        <v>129.428</v>
      </c>
      <c r="BX319" s="80">
        <v>17.661999999999999</v>
      </c>
      <c r="BY319" s="80">
        <v>150.17500000000001</v>
      </c>
      <c r="BZ319" s="80">
        <v>0</v>
      </c>
      <c r="CA319" s="80">
        <v>0</v>
      </c>
      <c r="CB319" s="80">
        <v>0</v>
      </c>
      <c r="CC319" s="80">
        <v>0</v>
      </c>
    </row>
    <row r="320" spans="1:81">
      <c r="A320" s="80" t="s">
        <v>2007</v>
      </c>
      <c r="B320" s="80">
        <v>314</v>
      </c>
      <c r="C320" s="80">
        <v>8</v>
      </c>
      <c r="D320" s="80">
        <v>19</v>
      </c>
      <c r="E320" s="80">
        <v>2011</v>
      </c>
      <c r="F320" s="80" t="s">
        <v>87</v>
      </c>
      <c r="G320" s="80" t="s">
        <v>1999</v>
      </c>
      <c r="H320" s="80" t="s">
        <v>2000</v>
      </c>
      <c r="I320" s="177"/>
      <c r="J320" s="81">
        <v>1497.5444846785736</v>
      </c>
      <c r="K320" s="81">
        <v>16.165277752250145</v>
      </c>
      <c r="L320" s="81">
        <v>3.6697648965808192</v>
      </c>
      <c r="M320" s="81">
        <v>171.20584571699698</v>
      </c>
      <c r="N320" s="81">
        <v>169.61903759538089</v>
      </c>
      <c r="O320" s="81">
        <v>125.16885288748128</v>
      </c>
      <c r="P320" s="81">
        <v>75.315522898519504</v>
      </c>
      <c r="Q320" s="81">
        <v>7.664173865361068</v>
      </c>
      <c r="R320" s="81">
        <v>42.376756408462612</v>
      </c>
      <c r="S320" s="81">
        <v>14.03884543128</v>
      </c>
      <c r="T320" s="82"/>
      <c r="U320" s="81">
        <v>151814854</v>
      </c>
      <c r="V320" s="81">
        <v>6863</v>
      </c>
      <c r="W320" s="81">
        <v>81</v>
      </c>
      <c r="X320" s="81">
        <v>36087</v>
      </c>
      <c r="Y320" s="81">
        <v>45325</v>
      </c>
      <c r="Z320" s="81">
        <v>64951</v>
      </c>
      <c r="AA320" s="81">
        <v>15220</v>
      </c>
      <c r="AB320" s="81">
        <v>109210</v>
      </c>
      <c r="AC320" s="81">
        <v>7387953.2000000002</v>
      </c>
      <c r="AD320" s="81">
        <v>14.03884543128</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19366.830999999998</v>
      </c>
      <c r="BJ320" s="81">
        <v>104.68</v>
      </c>
      <c r="BK320" s="81">
        <v>34.216999999999999</v>
      </c>
      <c r="BL320" s="81">
        <v>0</v>
      </c>
      <c r="BM320" s="82"/>
      <c r="BN320" s="81">
        <v>0</v>
      </c>
      <c r="BO320" s="81">
        <v>0</v>
      </c>
      <c r="BP320" s="81">
        <v>27</v>
      </c>
      <c r="BQ320" s="81">
        <v>2</v>
      </c>
      <c r="BR320" s="81">
        <v>3</v>
      </c>
      <c r="BS320" s="81">
        <v>0</v>
      </c>
      <c r="BT320"/>
      <c r="BU320" s="80">
        <v>18304.236000000001</v>
      </c>
      <c r="BV320" s="80">
        <v>901.41399999999999</v>
      </c>
      <c r="BW320" s="80">
        <v>137.27500000000001</v>
      </c>
      <c r="BX320" s="80">
        <v>16.120999999999999</v>
      </c>
      <c r="BY320" s="80">
        <v>146.68199999999999</v>
      </c>
      <c r="BZ320" s="80">
        <v>0</v>
      </c>
      <c r="CA320" s="80">
        <v>0</v>
      </c>
      <c r="CB320" s="80">
        <v>0</v>
      </c>
      <c r="CC320" s="80">
        <v>0</v>
      </c>
    </row>
    <row r="321" spans="1:81">
      <c r="A321" s="80" t="s">
        <v>2008</v>
      </c>
      <c r="B321" s="80">
        <v>315</v>
      </c>
      <c r="C321" s="80">
        <v>9</v>
      </c>
      <c r="D321" s="80">
        <v>19</v>
      </c>
      <c r="E321" s="80">
        <v>2012</v>
      </c>
      <c r="F321" s="80" t="s">
        <v>88</v>
      </c>
      <c r="G321" s="80" t="s">
        <v>1999</v>
      </c>
      <c r="H321" s="80" t="s">
        <v>2000</v>
      </c>
      <c r="I321" s="177"/>
      <c r="J321" s="81">
        <v>1332.3988002440997</v>
      </c>
      <c r="K321" s="81">
        <v>14.456582881858715</v>
      </c>
      <c r="L321" s="81">
        <v>3.5747806067378654</v>
      </c>
      <c r="M321" s="81">
        <v>180.87225611459885</v>
      </c>
      <c r="N321" s="81">
        <v>176.3451897700821</v>
      </c>
      <c r="O321" s="81">
        <v>126.34630470326745</v>
      </c>
      <c r="P321" s="81">
        <v>75.808735928905293</v>
      </c>
      <c r="Q321" s="81">
        <v>8.491025395285714</v>
      </c>
      <c r="R321" s="81">
        <v>46.950450337183476</v>
      </c>
      <c r="S321" s="81">
        <v>16.403935082359997</v>
      </c>
      <c r="T321" s="82"/>
      <c r="U321" s="81">
        <v>145441211</v>
      </c>
      <c r="V321" s="81">
        <v>6863</v>
      </c>
      <c r="W321" s="81">
        <v>81</v>
      </c>
      <c r="X321" s="81">
        <v>36087</v>
      </c>
      <c r="Y321" s="81">
        <v>46615</v>
      </c>
      <c r="Z321" s="81">
        <v>66082</v>
      </c>
      <c r="AA321" s="81">
        <v>15233</v>
      </c>
      <c r="AB321" s="81">
        <v>111362</v>
      </c>
      <c r="AC321" s="81">
        <v>7973323.2000000002</v>
      </c>
      <c r="AD321" s="81">
        <v>16.403935082359997</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19104.77</v>
      </c>
      <c r="BJ321" s="81">
        <v>82.897999999999996</v>
      </c>
      <c r="BK321" s="81">
        <v>34.430999999999997</v>
      </c>
      <c r="BL321" s="81">
        <v>0</v>
      </c>
      <c r="BM321" s="82"/>
      <c r="BN321" s="81">
        <v>0</v>
      </c>
      <c r="BO321" s="81">
        <v>0</v>
      </c>
      <c r="BP321" s="81">
        <v>28</v>
      </c>
      <c r="BQ321" s="81">
        <v>2</v>
      </c>
      <c r="BR321" s="81">
        <v>3</v>
      </c>
      <c r="BS321" s="81">
        <v>0</v>
      </c>
      <c r="BT321"/>
      <c r="BU321" s="80">
        <v>18057.108</v>
      </c>
      <c r="BV321" s="80">
        <v>866.601</v>
      </c>
      <c r="BW321" s="80">
        <v>130.87899999999999</v>
      </c>
      <c r="BX321" s="80">
        <v>16.099</v>
      </c>
      <c r="BY321" s="80">
        <v>151.41200000000001</v>
      </c>
      <c r="BZ321" s="80">
        <v>0</v>
      </c>
      <c r="CA321" s="80">
        <v>0</v>
      </c>
      <c r="CB321" s="80">
        <v>0</v>
      </c>
      <c r="CC321" s="80">
        <v>0</v>
      </c>
    </row>
    <row r="322" spans="1:81">
      <c r="A322" s="80" t="s">
        <v>2009</v>
      </c>
      <c r="B322" s="80">
        <v>316</v>
      </c>
      <c r="C322" s="80">
        <v>10</v>
      </c>
      <c r="D322" s="80">
        <v>19</v>
      </c>
      <c r="E322" s="80">
        <v>2013</v>
      </c>
      <c r="F322" s="80" t="s">
        <v>89</v>
      </c>
      <c r="G322" s="80" t="s">
        <v>1999</v>
      </c>
      <c r="H322" s="80" t="s">
        <v>2000</v>
      </c>
      <c r="I322" s="177"/>
      <c r="J322" s="81">
        <v>1283.4329321092409</v>
      </c>
      <c r="K322" s="81">
        <v>12.284929413785635</v>
      </c>
      <c r="L322" s="81">
        <v>3.298515662525157</v>
      </c>
      <c r="M322" s="81">
        <v>180.07019360378476</v>
      </c>
      <c r="N322" s="81">
        <v>161.62589036943214</v>
      </c>
      <c r="O322" s="81">
        <v>124.16384730993803</v>
      </c>
      <c r="P322" s="81">
        <v>76.578925370039272</v>
      </c>
      <c r="Q322" s="81">
        <v>8.6878765774987574</v>
      </c>
      <c r="R322" s="81">
        <v>46.856144073987529</v>
      </c>
      <c r="S322" s="81">
        <v>18.533361033600002</v>
      </c>
      <c r="T322" s="82"/>
      <c r="U322" s="81">
        <v>144509024</v>
      </c>
      <c r="V322" s="81">
        <v>6863</v>
      </c>
      <c r="W322" s="81">
        <v>81</v>
      </c>
      <c r="X322" s="81">
        <v>36087</v>
      </c>
      <c r="Y322" s="81">
        <v>47280</v>
      </c>
      <c r="Z322" s="81">
        <v>67840</v>
      </c>
      <c r="AA322" s="81">
        <v>15330</v>
      </c>
      <c r="AB322" s="81">
        <v>112310</v>
      </c>
      <c r="AC322" s="81">
        <v>7767427.7999999998</v>
      </c>
      <c r="AD322" s="81">
        <v>18.533361033600002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19951.666000000001</v>
      </c>
      <c r="BJ322" s="81">
        <v>83.653999999999996</v>
      </c>
      <c r="BK322" s="81">
        <v>30.297999999999998</v>
      </c>
      <c r="BL322" s="81">
        <v>0</v>
      </c>
      <c r="BM322" s="82"/>
      <c r="BN322" s="81">
        <v>0</v>
      </c>
      <c r="BO322" s="81">
        <v>0</v>
      </c>
      <c r="BP322" s="81">
        <v>27</v>
      </c>
      <c r="BQ322" s="81">
        <v>1</v>
      </c>
      <c r="BR322" s="81">
        <v>2</v>
      </c>
      <c r="BS322" s="81">
        <v>0</v>
      </c>
      <c r="BT322"/>
      <c r="BU322" s="80">
        <v>18884.27</v>
      </c>
      <c r="BV322" s="80">
        <v>943.596</v>
      </c>
      <c r="BW322" s="80">
        <v>124.71299999999999</v>
      </c>
      <c r="BX322" s="80">
        <v>17.196000000000002</v>
      </c>
      <c r="BY322" s="80">
        <v>95.843000000000004</v>
      </c>
      <c r="BZ322" s="80">
        <v>0</v>
      </c>
      <c r="CA322" s="80">
        <v>0</v>
      </c>
      <c r="CB322" s="80">
        <v>0</v>
      </c>
      <c r="CC322" s="80">
        <v>0</v>
      </c>
    </row>
    <row r="323" spans="1:81">
      <c r="A323" s="80" t="s">
        <v>2010</v>
      </c>
      <c r="B323" s="80">
        <v>317</v>
      </c>
      <c r="C323" s="80">
        <v>11</v>
      </c>
      <c r="D323" s="80">
        <v>19</v>
      </c>
      <c r="E323" s="80">
        <v>2014</v>
      </c>
      <c r="F323" s="80" t="s">
        <v>90</v>
      </c>
      <c r="G323" s="80" t="s">
        <v>1999</v>
      </c>
      <c r="H323" s="80" t="s">
        <v>2000</v>
      </c>
      <c r="I323" s="177"/>
      <c r="J323" s="81">
        <v>1198.8872168930061</v>
      </c>
      <c r="K323" s="81">
        <v>13.143152720340558</v>
      </c>
      <c r="L323" s="81">
        <v>6.4823164800869897</v>
      </c>
      <c r="M323" s="81">
        <v>165.22457174835921</v>
      </c>
      <c r="N323" s="81">
        <v>156.48828437959185</v>
      </c>
      <c r="O323" s="81">
        <v>119.25141600730109</v>
      </c>
      <c r="P323" s="81">
        <v>78.152213590210408</v>
      </c>
      <c r="Q323" s="81">
        <v>8.3641256699717754</v>
      </c>
      <c r="R323" s="81">
        <v>47.397795638123959</v>
      </c>
      <c r="S323" s="81">
        <v>14.848672835250001</v>
      </c>
      <c r="T323" s="82"/>
      <c r="U323" s="81">
        <v>147404065</v>
      </c>
      <c r="V323" s="81">
        <v>6360</v>
      </c>
      <c r="W323" s="81">
        <v>136</v>
      </c>
      <c r="X323" s="81">
        <v>35472</v>
      </c>
      <c r="Y323" s="81">
        <v>47739</v>
      </c>
      <c r="Z323" s="81">
        <v>68623</v>
      </c>
      <c r="AA323" s="81">
        <v>15564</v>
      </c>
      <c r="AB323" s="81">
        <v>112694</v>
      </c>
      <c r="AC323" s="81">
        <v>7881924.4000000004</v>
      </c>
      <c r="AD323" s="81">
        <v>14.848672835250001</v>
      </c>
      <c r="AE323" s="82"/>
      <c r="AF323" s="81">
        <v>863365594.6255151</v>
      </c>
      <c r="AG323" s="81">
        <v>11969113.483366558</v>
      </c>
      <c r="AH323" s="81">
        <v>1566894.3218686834</v>
      </c>
      <c r="AI323" s="81">
        <v>218362632.58376169</v>
      </c>
      <c r="AJ323" s="81">
        <v>221704304.41175228</v>
      </c>
      <c r="AK323" s="81">
        <v>0</v>
      </c>
      <c r="AL323" s="81">
        <v>0</v>
      </c>
      <c r="AM323" s="81">
        <v>15471202.189332452</v>
      </c>
      <c r="AN323" s="81">
        <v>0</v>
      </c>
      <c r="AO323" s="81">
        <v>0</v>
      </c>
      <c r="AP323" s="82"/>
      <c r="AQ323" s="81">
        <v>2726</v>
      </c>
      <c r="AR323" s="81">
        <v>240</v>
      </c>
      <c r="AS323" s="81">
        <v>0</v>
      </c>
      <c r="AT323" s="81">
        <v>0</v>
      </c>
      <c r="AU323" s="81">
        <v>0</v>
      </c>
      <c r="AV323" s="81">
        <v>0</v>
      </c>
      <c r="AW323" s="81" t="s">
        <v>564</v>
      </c>
      <c r="AX323" s="82"/>
      <c r="AY323" s="81">
        <v>10778.5</v>
      </c>
      <c r="AZ323" s="81">
        <v>4414.3999999999996</v>
      </c>
      <c r="BA323" s="81">
        <v>0</v>
      </c>
      <c r="BB323" s="81">
        <v>0</v>
      </c>
      <c r="BC323" s="81">
        <v>0</v>
      </c>
      <c r="BD323" s="81">
        <v>0</v>
      </c>
      <c r="BE323" s="81" t="s">
        <v>564</v>
      </c>
      <c r="BF323" s="82"/>
      <c r="BG323" s="81">
        <v>0</v>
      </c>
      <c r="BH323" s="81">
        <v>0</v>
      </c>
      <c r="BI323" s="81">
        <v>18877.635999999999</v>
      </c>
      <c r="BJ323" s="81">
        <v>80.427999999999997</v>
      </c>
      <c r="BK323" s="81">
        <v>32.328000000000003</v>
      </c>
      <c r="BL323" s="81">
        <v>0</v>
      </c>
      <c r="BM323" s="82"/>
      <c r="BN323" s="81">
        <v>0</v>
      </c>
      <c r="BO323" s="81">
        <v>0</v>
      </c>
      <c r="BP323" s="81">
        <v>28</v>
      </c>
      <c r="BQ323" s="81">
        <v>1</v>
      </c>
      <c r="BR323" s="81">
        <v>3</v>
      </c>
      <c r="BS323" s="81">
        <v>0</v>
      </c>
      <c r="BT323"/>
      <c r="BU323" s="80">
        <v>17881.789000000001</v>
      </c>
      <c r="BV323" s="80">
        <v>850.84500000000003</v>
      </c>
      <c r="BW323" s="80">
        <v>184.04599999999999</v>
      </c>
      <c r="BX323" s="80">
        <v>15.163</v>
      </c>
      <c r="BY323" s="80">
        <v>58.548999999999999</v>
      </c>
      <c r="BZ323" s="80">
        <v>0</v>
      </c>
      <c r="CA323" s="80">
        <v>0</v>
      </c>
      <c r="CB323" s="80">
        <v>0</v>
      </c>
      <c r="CC323" s="80">
        <v>0</v>
      </c>
    </row>
    <row r="324" spans="1:81">
      <c r="A324" s="80" t="s">
        <v>2011</v>
      </c>
      <c r="B324" s="80">
        <v>318</v>
      </c>
      <c r="C324" s="80">
        <v>12</v>
      </c>
      <c r="D324" s="80">
        <v>19</v>
      </c>
      <c r="E324" s="80">
        <v>2015</v>
      </c>
      <c r="F324" s="80" t="s">
        <v>91</v>
      </c>
      <c r="G324" s="80" t="s">
        <v>1999</v>
      </c>
      <c r="H324" s="80" t="s">
        <v>2000</v>
      </c>
      <c r="I324" s="177"/>
      <c r="J324" s="81">
        <v>1090.5634563732251</v>
      </c>
      <c r="K324" s="81">
        <v>12.744142634175013</v>
      </c>
      <c r="L324" s="81">
        <v>7.6179245869971313</v>
      </c>
      <c r="M324" s="81">
        <v>157.49954941202193</v>
      </c>
      <c r="N324" s="81">
        <v>143.18524942042774</v>
      </c>
      <c r="O324" s="81">
        <v>118.67108795820103</v>
      </c>
      <c r="P324" s="81">
        <v>78.892120007095556</v>
      </c>
      <c r="Q324" s="81">
        <v>8.2491687605850483</v>
      </c>
      <c r="R324" s="81">
        <v>46.108677988837151</v>
      </c>
      <c r="S324" s="81">
        <v>14.745288262499997</v>
      </c>
      <c r="T324" s="82"/>
      <c r="U324" s="81">
        <v>153692088</v>
      </c>
      <c r="V324" s="81">
        <v>6360</v>
      </c>
      <c r="W324" s="81">
        <v>136</v>
      </c>
      <c r="X324" s="81">
        <v>35472</v>
      </c>
      <c r="Y324" s="81">
        <v>48574</v>
      </c>
      <c r="Z324" s="81">
        <v>68947</v>
      </c>
      <c r="AA324" s="81">
        <v>15699</v>
      </c>
      <c r="AB324" s="81">
        <v>113535</v>
      </c>
      <c r="AC324" s="81">
        <v>7898545.4000000004</v>
      </c>
      <c r="AD324" s="81">
        <v>14.745288262499997</v>
      </c>
      <c r="AE324" s="82"/>
      <c r="AF324" s="81">
        <v>810984710.21258223</v>
      </c>
      <c r="AG324" s="81">
        <v>10573725.550780522</v>
      </c>
      <c r="AH324" s="81">
        <v>1543397.4063913792</v>
      </c>
      <c r="AI324" s="81">
        <v>213196908.81683579</v>
      </c>
      <c r="AJ324" s="81">
        <v>210628029.82160056</v>
      </c>
      <c r="AK324" s="81">
        <v>0</v>
      </c>
      <c r="AL324" s="81">
        <v>0</v>
      </c>
      <c r="AM324" s="81">
        <v>15559495.488587534</v>
      </c>
      <c r="AN324" s="81">
        <v>0</v>
      </c>
      <c r="AO324" s="81">
        <v>0</v>
      </c>
      <c r="AP324" s="82"/>
      <c r="AQ324" s="81">
        <v>2945</v>
      </c>
      <c r="AR324" s="81">
        <v>330</v>
      </c>
      <c r="AS324" s="81">
        <v>0</v>
      </c>
      <c r="AT324" s="81">
        <v>0</v>
      </c>
      <c r="AU324" s="81">
        <v>0</v>
      </c>
      <c r="AV324" s="81">
        <v>0</v>
      </c>
      <c r="AW324" s="81" t="s">
        <v>564</v>
      </c>
      <c r="AX324" s="82"/>
      <c r="AY324" s="81">
        <v>11815.5</v>
      </c>
      <c r="AZ324" s="81">
        <v>7044.4000000000005</v>
      </c>
      <c r="BA324" s="81">
        <v>0</v>
      </c>
      <c r="BB324" s="81">
        <v>0</v>
      </c>
      <c r="BC324" s="81">
        <v>0</v>
      </c>
      <c r="BD324" s="81">
        <v>0</v>
      </c>
      <c r="BE324" s="81" t="s">
        <v>564</v>
      </c>
      <c r="BF324" s="82"/>
      <c r="BG324" s="81">
        <v>0</v>
      </c>
      <c r="BH324" s="81">
        <v>0</v>
      </c>
      <c r="BI324" s="81">
        <v>17585.165000000001</v>
      </c>
      <c r="BJ324" s="81">
        <v>90.376000000000005</v>
      </c>
      <c r="BK324" s="81">
        <v>36.453000000000003</v>
      </c>
      <c r="BL324" s="81">
        <v>0</v>
      </c>
      <c r="BM324" s="82"/>
      <c r="BN324" s="81">
        <v>0</v>
      </c>
      <c r="BO324" s="81">
        <v>0</v>
      </c>
      <c r="BP324" s="81">
        <v>27</v>
      </c>
      <c r="BQ324" s="81">
        <v>1</v>
      </c>
      <c r="BR324" s="81">
        <v>4</v>
      </c>
      <c r="BS324" s="81">
        <v>0</v>
      </c>
      <c r="BT324"/>
      <c r="BU324" s="80">
        <v>16664.878000000001</v>
      </c>
      <c r="BV324" s="80">
        <v>813.98299999999995</v>
      </c>
      <c r="BW324" s="80">
        <v>158.458</v>
      </c>
      <c r="BX324" s="80">
        <v>16.498000000000001</v>
      </c>
      <c r="BY324" s="80">
        <v>58.177</v>
      </c>
      <c r="BZ324" s="80">
        <v>0</v>
      </c>
      <c r="CA324" s="80">
        <v>0</v>
      </c>
      <c r="CB324" s="80">
        <v>0</v>
      </c>
      <c r="CC324" s="80">
        <v>0</v>
      </c>
    </row>
    <row r="325" spans="1:81">
      <c r="A325" s="80" t="s">
        <v>2012</v>
      </c>
      <c r="B325" s="80">
        <v>319</v>
      </c>
      <c r="C325" s="80">
        <v>13</v>
      </c>
      <c r="D325" s="80">
        <v>19</v>
      </c>
      <c r="E325" s="80">
        <v>2016</v>
      </c>
      <c r="F325" s="80" t="s">
        <v>92</v>
      </c>
      <c r="G325" s="80" t="s">
        <v>1999</v>
      </c>
      <c r="H325" s="80" t="s">
        <v>2000</v>
      </c>
      <c r="I325" s="177"/>
      <c r="J325" s="81">
        <v>979.76842088957289</v>
      </c>
      <c r="K325" s="81">
        <v>12.82556285603475</v>
      </c>
      <c r="L325" s="81">
        <v>8.0657911737404611</v>
      </c>
      <c r="M325" s="81">
        <v>136.63786656990257</v>
      </c>
      <c r="N325" s="81">
        <v>143.17685523009524</v>
      </c>
      <c r="O325" s="81">
        <v>118.46442369200048</v>
      </c>
      <c r="P325" s="81">
        <v>79.415810012222451</v>
      </c>
      <c r="Q325" s="81">
        <v>8.0711924545965967</v>
      </c>
      <c r="R325" s="81">
        <v>44.7302482295838</v>
      </c>
      <c r="S325" s="81">
        <v>10.4083388904</v>
      </c>
      <c r="T325" s="82"/>
      <c r="U325" s="81">
        <v>127998908</v>
      </c>
      <c r="V325" s="81">
        <v>6360</v>
      </c>
      <c r="W325" s="81">
        <v>136</v>
      </c>
      <c r="X325" s="81">
        <v>35472</v>
      </c>
      <c r="Y325" s="81">
        <v>49304</v>
      </c>
      <c r="Z325" s="81">
        <v>69673</v>
      </c>
      <c r="AA325" s="81">
        <v>16345</v>
      </c>
      <c r="AB325" s="81">
        <v>114271</v>
      </c>
      <c r="AC325" s="81">
        <v>7639486.0963069489</v>
      </c>
      <c r="AD325" s="81">
        <v>10.4083388904</v>
      </c>
      <c r="AE325" s="82"/>
      <c r="AF325" s="81">
        <v>689845872.24533319</v>
      </c>
      <c r="AG325" s="81">
        <v>10041240.53735807</v>
      </c>
      <c r="AH325" s="81">
        <v>1241303.619522304</v>
      </c>
      <c r="AI325" s="81">
        <v>211374565.84360489</v>
      </c>
      <c r="AJ325" s="81">
        <v>211118219.88059229</v>
      </c>
      <c r="AK325" s="81">
        <v>0</v>
      </c>
      <c r="AL325" s="81">
        <v>0</v>
      </c>
      <c r="AM325" s="81">
        <v>15672527.765256111</v>
      </c>
      <c r="AN325" s="81">
        <v>0</v>
      </c>
      <c r="AO325" s="81">
        <v>0</v>
      </c>
      <c r="AP325" s="82"/>
      <c r="AQ325" s="81">
        <v>3176</v>
      </c>
      <c r="AR325" s="81">
        <v>374</v>
      </c>
      <c r="AS325" s="81">
        <v>0</v>
      </c>
      <c r="AT325" s="81">
        <v>0</v>
      </c>
      <c r="AU325" s="81">
        <v>0</v>
      </c>
      <c r="AV325" s="81">
        <v>0</v>
      </c>
      <c r="AW325" s="81" t="s">
        <v>564</v>
      </c>
      <c r="AX325" s="82"/>
      <c r="AY325" s="81">
        <v>12941.1</v>
      </c>
      <c r="AZ325" s="81">
        <v>7754.5</v>
      </c>
      <c r="BA325" s="81">
        <v>0</v>
      </c>
      <c r="BB325" s="81">
        <v>0</v>
      </c>
      <c r="BC325" s="81">
        <v>0</v>
      </c>
      <c r="BD325" s="81">
        <v>0</v>
      </c>
      <c r="BE325" s="81" t="s">
        <v>564</v>
      </c>
      <c r="BF325" s="82"/>
      <c r="BG325" s="81">
        <v>0</v>
      </c>
      <c r="BH325" s="81">
        <v>0</v>
      </c>
      <c r="BI325" s="81">
        <v>18895.262999999999</v>
      </c>
      <c r="BJ325" s="81">
        <v>77.236999999999995</v>
      </c>
      <c r="BK325" s="81">
        <v>37.748999999999995</v>
      </c>
      <c r="BL325" s="81">
        <v>0</v>
      </c>
      <c r="BM325" s="82"/>
      <c r="BN325" s="81">
        <v>0</v>
      </c>
      <c r="BO325" s="81">
        <v>0</v>
      </c>
      <c r="BP325" s="81">
        <v>27</v>
      </c>
      <c r="BQ325" s="81">
        <v>1</v>
      </c>
      <c r="BR325" s="81">
        <v>5</v>
      </c>
      <c r="BS325" s="81">
        <v>0</v>
      </c>
      <c r="BT325"/>
      <c r="BU325" s="80">
        <v>17870.202000000001</v>
      </c>
      <c r="BV325" s="80">
        <v>854.06899999999996</v>
      </c>
      <c r="BW325" s="80">
        <v>215.90700000000001</v>
      </c>
      <c r="BX325" s="80">
        <v>19.501999999999999</v>
      </c>
      <c r="BY325" s="80">
        <v>50.569000000000003</v>
      </c>
      <c r="BZ325" s="80">
        <v>0</v>
      </c>
      <c r="CA325" s="80">
        <v>0</v>
      </c>
      <c r="CB325" s="80">
        <v>0</v>
      </c>
      <c r="CC325" s="80">
        <v>0</v>
      </c>
    </row>
    <row r="326" spans="1:81">
      <c r="A326" s="80" t="s">
        <v>2013</v>
      </c>
      <c r="B326" s="80">
        <v>320</v>
      </c>
      <c r="C326" s="80">
        <v>14</v>
      </c>
      <c r="D326" s="80">
        <v>19</v>
      </c>
      <c r="E326" s="80">
        <v>2017</v>
      </c>
      <c r="F326" s="80" t="s">
        <v>71</v>
      </c>
      <c r="G326" s="80" t="s">
        <v>1999</v>
      </c>
      <c r="H326" s="80" t="s">
        <v>2000</v>
      </c>
      <c r="I326" s="177"/>
      <c r="J326" s="81">
        <v>1003.6252795717629</v>
      </c>
      <c r="K326" s="81">
        <v>13.094352725543196</v>
      </c>
      <c r="L326" s="81">
        <v>7.5033159213682561</v>
      </c>
      <c r="M326" s="81">
        <v>135.41206385889166</v>
      </c>
      <c r="N326" s="81">
        <v>147.8821402484447</v>
      </c>
      <c r="O326" s="81">
        <v>117.95135896385695</v>
      </c>
      <c r="P326" s="81">
        <v>79.704521975313568</v>
      </c>
      <c r="Q326" s="81">
        <v>7.8142100801372338</v>
      </c>
      <c r="R326" s="81">
        <v>44.34942728488916</v>
      </c>
      <c r="S326" s="81">
        <v>12.804713893599999</v>
      </c>
      <c r="T326" s="82"/>
      <c r="U326" s="81">
        <v>139699015</v>
      </c>
      <c r="V326" s="81">
        <v>6360</v>
      </c>
      <c r="W326" s="81">
        <v>136</v>
      </c>
      <c r="X326" s="81">
        <v>35472</v>
      </c>
      <c r="Y326" s="81">
        <v>49782</v>
      </c>
      <c r="Z326" s="81">
        <v>70522</v>
      </c>
      <c r="AA326" s="81">
        <v>16509</v>
      </c>
      <c r="AB326" s="81">
        <v>114409</v>
      </c>
      <c r="AC326" s="81">
        <v>7724738.3999999994</v>
      </c>
      <c r="AD326" s="81">
        <v>12.804713893600001</v>
      </c>
      <c r="AE326" s="82"/>
      <c r="AF326" s="81">
        <v>753742114.64277124</v>
      </c>
      <c r="AG326" s="81">
        <v>10392339.232326061</v>
      </c>
      <c r="AH326" s="81">
        <v>1581885.778845245</v>
      </c>
      <c r="AI326" s="81">
        <v>214780091.9663206</v>
      </c>
      <c r="AJ326" s="81">
        <v>217894117.31054109</v>
      </c>
      <c r="AK326" s="81">
        <v>0</v>
      </c>
      <c r="AL326" s="81">
        <v>0</v>
      </c>
      <c r="AM326" s="81">
        <v>15716007.622808671</v>
      </c>
      <c r="AN326" s="81">
        <v>0</v>
      </c>
      <c r="AO326" s="81">
        <v>0</v>
      </c>
      <c r="AP326" s="82"/>
      <c r="AQ326" s="81">
        <v>3334</v>
      </c>
      <c r="AR326" s="81">
        <v>410</v>
      </c>
      <c r="AS326" s="81">
        <v>0</v>
      </c>
      <c r="AT326" s="81">
        <v>0</v>
      </c>
      <c r="AU326" s="81">
        <v>0</v>
      </c>
      <c r="AV326" s="81">
        <v>0</v>
      </c>
      <c r="AW326" s="81" t="s">
        <v>564</v>
      </c>
      <c r="AX326" s="82"/>
      <c r="AY326" s="81">
        <v>13681.5</v>
      </c>
      <c r="AZ326" s="81">
        <v>8268.9000000000015</v>
      </c>
      <c r="BA326" s="81">
        <v>0</v>
      </c>
      <c r="BB326" s="81">
        <v>0</v>
      </c>
      <c r="BC326" s="81">
        <v>0</v>
      </c>
      <c r="BD326" s="81">
        <v>0</v>
      </c>
      <c r="BE326" s="81" t="s">
        <v>564</v>
      </c>
      <c r="BF326" s="82"/>
      <c r="BG326" s="81">
        <v>0</v>
      </c>
      <c r="BH326" s="81">
        <v>0</v>
      </c>
      <c r="BI326" s="81">
        <v>18886.531999999999</v>
      </c>
      <c r="BJ326" s="81">
        <v>86.784000000000006</v>
      </c>
      <c r="BK326" s="81">
        <v>38.32</v>
      </c>
      <c r="BL326" s="81">
        <v>0</v>
      </c>
      <c r="BM326" s="82"/>
      <c r="BN326" s="81">
        <v>0</v>
      </c>
      <c r="BO326" s="81">
        <v>0</v>
      </c>
      <c r="BP326" s="81">
        <v>27</v>
      </c>
      <c r="BQ326" s="81">
        <v>1</v>
      </c>
      <c r="BR326" s="81">
        <v>5</v>
      </c>
      <c r="BS326" s="81">
        <v>0</v>
      </c>
      <c r="BT326"/>
      <c r="BU326" s="80">
        <v>17851.27</v>
      </c>
      <c r="BV326" s="80">
        <v>886.82</v>
      </c>
      <c r="BW326" s="80">
        <v>199.89400000000001</v>
      </c>
      <c r="BX326" s="80">
        <v>19.326000000000001</v>
      </c>
      <c r="BY326" s="80">
        <v>53.445</v>
      </c>
      <c r="BZ326" s="80">
        <v>0.875</v>
      </c>
      <c r="CA326" s="80">
        <v>0</v>
      </c>
      <c r="CB326" s="80">
        <v>6.0000000000000001E-3</v>
      </c>
      <c r="CC326" s="80">
        <v>0</v>
      </c>
    </row>
    <row r="327" spans="1:81">
      <c r="A327" s="80" t="s">
        <v>2014</v>
      </c>
      <c r="B327" s="80">
        <v>321</v>
      </c>
      <c r="C327" s="80">
        <v>15</v>
      </c>
      <c r="D327" s="80">
        <v>19</v>
      </c>
      <c r="E327" s="80">
        <v>2018</v>
      </c>
      <c r="F327" s="80" t="s">
        <v>93</v>
      </c>
      <c r="G327" s="80" t="s">
        <v>1999</v>
      </c>
      <c r="H327" s="80" t="s">
        <v>2000</v>
      </c>
      <c r="I327" s="177"/>
      <c r="J327" s="81">
        <v>1027.0908104727957</v>
      </c>
      <c r="K327" s="81">
        <v>12.224888827930373</v>
      </c>
      <c r="L327" s="81">
        <v>6.987360728086017</v>
      </c>
      <c r="M327" s="81">
        <v>137.5187819075212</v>
      </c>
      <c r="N327" s="81">
        <v>136.01553292953628</v>
      </c>
      <c r="O327" s="81">
        <v>116.80368173929762</v>
      </c>
      <c r="P327" s="81">
        <v>80.259051862642707</v>
      </c>
      <c r="Q327" s="81">
        <v>7.2857978456315253</v>
      </c>
      <c r="R327" s="81">
        <v>45.881623843512344</v>
      </c>
      <c r="S327" s="81">
        <v>14.22405710848</v>
      </c>
      <c r="T327" s="82"/>
      <c r="U327" s="81">
        <v>149195407</v>
      </c>
      <c r="V327" s="81">
        <v>6360</v>
      </c>
      <c r="W327" s="81">
        <v>136</v>
      </c>
      <c r="X327" s="81">
        <v>35472</v>
      </c>
      <c r="Y327" s="81">
        <v>50476</v>
      </c>
      <c r="Z327" s="81">
        <v>71173</v>
      </c>
      <c r="AA327" s="81">
        <v>16791</v>
      </c>
      <c r="AB327" s="81">
        <v>114955</v>
      </c>
      <c r="AC327" s="81">
        <v>7960294.5999999996</v>
      </c>
      <c r="AD327" s="81">
        <v>14.22405710848</v>
      </c>
      <c r="AE327" s="82"/>
      <c r="AF327" s="81">
        <v>776072378.75659156</v>
      </c>
      <c r="AG327" s="81">
        <v>9232586.8406392746</v>
      </c>
      <c r="AH327" s="81">
        <v>1491816.920081401</v>
      </c>
      <c r="AI327" s="81">
        <v>207237050.30702671</v>
      </c>
      <c r="AJ327" s="81">
        <v>210520979.83400351</v>
      </c>
      <c r="AK327" s="81">
        <v>0</v>
      </c>
      <c r="AL327" s="81">
        <v>0</v>
      </c>
      <c r="AM327" s="81">
        <v>15823683.431857601</v>
      </c>
      <c r="AN327" s="81">
        <v>0</v>
      </c>
      <c r="AO327" s="81">
        <v>0</v>
      </c>
      <c r="AP327" s="82"/>
      <c r="AQ327" s="81">
        <v>3529</v>
      </c>
      <c r="AR327" s="81">
        <v>464</v>
      </c>
      <c r="AS327" s="81">
        <v>0</v>
      </c>
      <c r="AT327" s="81">
        <v>1</v>
      </c>
      <c r="AU327" s="81">
        <v>0</v>
      </c>
      <c r="AV327" s="81">
        <v>0</v>
      </c>
      <c r="AW327" s="81" t="s">
        <v>564</v>
      </c>
      <c r="AX327" s="82"/>
      <c r="AY327" s="81">
        <v>14665.9</v>
      </c>
      <c r="AZ327" s="81">
        <v>9178.1</v>
      </c>
      <c r="BA327" s="81">
        <v>0</v>
      </c>
      <c r="BB327" s="81">
        <v>300</v>
      </c>
      <c r="BC327" s="81">
        <v>0</v>
      </c>
      <c r="BD327" s="81">
        <v>0</v>
      </c>
      <c r="BE327" s="81" t="s">
        <v>564</v>
      </c>
      <c r="BF327" s="82"/>
      <c r="BG327" s="81">
        <v>0</v>
      </c>
      <c r="BH327" s="81">
        <v>0</v>
      </c>
      <c r="BI327" s="81">
        <v>18338.462</v>
      </c>
      <c r="BJ327" s="81">
        <v>70.644999999999996</v>
      </c>
      <c r="BK327" s="81">
        <v>35.911000000000001</v>
      </c>
      <c r="BL327" s="81">
        <v>0</v>
      </c>
      <c r="BM327" s="82"/>
      <c r="BN327" s="81">
        <v>0</v>
      </c>
      <c r="BO327" s="81">
        <v>0</v>
      </c>
      <c r="BP327" s="81">
        <v>26</v>
      </c>
      <c r="BQ327" s="81">
        <v>1</v>
      </c>
      <c r="BR327" s="81">
        <v>5</v>
      </c>
      <c r="BS327" s="81">
        <v>0</v>
      </c>
      <c r="BT327"/>
      <c r="BU327" s="80">
        <v>17380.941999999999</v>
      </c>
      <c r="BV327" s="80">
        <v>869.66800000000001</v>
      </c>
      <c r="BW327" s="80">
        <v>123.565</v>
      </c>
      <c r="BX327" s="80">
        <v>18.681999999999999</v>
      </c>
      <c r="BY327" s="80">
        <v>50.366999999999997</v>
      </c>
      <c r="BZ327" s="80">
        <v>1.7310000000000001</v>
      </c>
      <c r="CA327" s="80">
        <v>0</v>
      </c>
      <c r="CB327" s="80">
        <v>6.3E-2</v>
      </c>
      <c r="CC327" s="80">
        <v>0</v>
      </c>
    </row>
    <row r="328" spans="1:81">
      <c r="A328" s="80" t="s">
        <v>2015</v>
      </c>
      <c r="B328" s="80">
        <v>322</v>
      </c>
      <c r="C328" s="80">
        <v>16</v>
      </c>
      <c r="D328" s="80">
        <v>19</v>
      </c>
      <c r="E328" s="80">
        <v>2019</v>
      </c>
      <c r="F328" s="80" t="s">
        <v>73</v>
      </c>
      <c r="G328" s="80" t="s">
        <v>1999</v>
      </c>
      <c r="H328" s="80" t="s">
        <v>2000</v>
      </c>
      <c r="I328" s="177"/>
      <c r="J328" s="81">
        <v>947.72989343637119</v>
      </c>
      <c r="K328" s="81">
        <v>10.968497736154841</v>
      </c>
      <c r="L328" s="81">
        <v>7.0249177914397984</v>
      </c>
      <c r="M328" s="81">
        <v>131.09084659674213</v>
      </c>
      <c r="N328" s="81">
        <v>133.39162933660319</v>
      </c>
      <c r="O328" s="81">
        <v>114.39642381520572</v>
      </c>
      <c r="P328" s="81">
        <v>79.303915128102574</v>
      </c>
      <c r="Q328" s="81">
        <v>7.1000899507064457</v>
      </c>
      <c r="R328" s="81">
        <v>46.938263091437854</v>
      </c>
      <c r="S328" s="81">
        <v>13.766313966479998</v>
      </c>
      <c r="T328" s="82"/>
      <c r="U328" s="81">
        <v>144065197</v>
      </c>
      <c r="V328" s="81">
        <v>6360</v>
      </c>
      <c r="W328" s="81">
        <v>136</v>
      </c>
      <c r="X328" s="81">
        <v>35472</v>
      </c>
      <c r="Y328" s="81">
        <v>51000</v>
      </c>
      <c r="Z328" s="81">
        <v>71620</v>
      </c>
      <c r="AA328" s="81">
        <v>16467</v>
      </c>
      <c r="AB328" s="81">
        <v>115058</v>
      </c>
      <c r="AC328" s="81">
        <v>8277000.3999999994</v>
      </c>
      <c r="AD328" s="81">
        <v>13.76631396648</v>
      </c>
      <c r="AE328" s="82"/>
      <c r="AF328" s="81">
        <v>728217670.01400948</v>
      </c>
      <c r="AG328" s="81">
        <v>8901358.2115741353</v>
      </c>
      <c r="AH328" s="81">
        <v>1602332.5266578661</v>
      </c>
      <c r="AI328" s="81">
        <v>213946151.79110789</v>
      </c>
      <c r="AJ328" s="81">
        <v>218963646.19223148</v>
      </c>
      <c r="AK328" s="81">
        <v>0</v>
      </c>
      <c r="AL328" s="81">
        <v>0</v>
      </c>
      <c r="AM328" s="81">
        <v>15670033.443839736</v>
      </c>
      <c r="AN328" s="81">
        <v>0</v>
      </c>
      <c r="AO328" s="81">
        <v>0</v>
      </c>
      <c r="AP328" s="82"/>
      <c r="AQ328" s="81">
        <v>3755</v>
      </c>
      <c r="AR328" s="81">
        <v>497</v>
      </c>
      <c r="AS328" s="81">
        <v>0</v>
      </c>
      <c r="AT328" s="81">
        <v>1</v>
      </c>
      <c r="AU328" s="81">
        <v>0</v>
      </c>
      <c r="AV328" s="81">
        <v>0</v>
      </c>
      <c r="AW328" s="81" t="s">
        <v>564</v>
      </c>
      <c r="AX328" s="82"/>
      <c r="AY328" s="81">
        <v>15812.999999999971</v>
      </c>
      <c r="AZ328" s="81">
        <v>9805.4000000000015</v>
      </c>
      <c r="BA328" s="81">
        <v>0</v>
      </c>
      <c r="BB328" s="81">
        <v>300</v>
      </c>
      <c r="BC328" s="81">
        <v>0</v>
      </c>
      <c r="BD328" s="81">
        <v>0</v>
      </c>
      <c r="BE328" s="81" t="s">
        <v>564</v>
      </c>
      <c r="BF328" s="82"/>
      <c r="BG328" s="81">
        <v>0</v>
      </c>
      <c r="BH328" s="81">
        <v>7.0179999999999998</v>
      </c>
      <c r="BI328" s="81">
        <v>17363.010999999999</v>
      </c>
      <c r="BJ328" s="81">
        <v>92.97</v>
      </c>
      <c r="BK328" s="81">
        <v>13.811</v>
      </c>
      <c r="BL328" s="81">
        <v>0</v>
      </c>
      <c r="BM328" s="82"/>
      <c r="BN328" s="81">
        <v>0</v>
      </c>
      <c r="BO328" s="81">
        <v>1</v>
      </c>
      <c r="BP328" s="81">
        <v>25</v>
      </c>
      <c r="BQ328" s="81">
        <v>2</v>
      </c>
      <c r="BR328" s="81">
        <v>3</v>
      </c>
      <c r="BS328" s="81">
        <v>0</v>
      </c>
      <c r="BT328"/>
      <c r="BU328" s="80">
        <v>16488.052</v>
      </c>
      <c r="BV328" s="80">
        <v>841.74800000000005</v>
      </c>
      <c r="BW328" s="80">
        <v>118.119</v>
      </c>
      <c r="BX328" s="80">
        <v>18.196000000000002</v>
      </c>
      <c r="BY328" s="80">
        <v>10.617000000000001</v>
      </c>
      <c r="BZ328" s="80">
        <v>7.1999999999999995E-2</v>
      </c>
      <c r="CA328" s="80">
        <v>0</v>
      </c>
      <c r="CB328" s="80">
        <v>6.0000000000000001E-3</v>
      </c>
      <c r="CC328" s="80">
        <v>0</v>
      </c>
    </row>
    <row r="329" spans="1:81">
      <c r="A329" s="80" t="s">
        <v>2016</v>
      </c>
      <c r="B329" s="80">
        <v>323</v>
      </c>
      <c r="C329" s="80">
        <v>17</v>
      </c>
      <c r="D329" s="80">
        <v>19</v>
      </c>
      <c r="E329" s="80">
        <v>2020</v>
      </c>
      <c r="F329" s="80" t="s">
        <v>218</v>
      </c>
      <c r="G329" s="174" t="s">
        <v>1999</v>
      </c>
      <c r="H329" s="80" t="s">
        <v>2000</v>
      </c>
      <c r="I329" s="177"/>
      <c r="J329" s="81">
        <v>890.14874182214578</v>
      </c>
      <c r="K329" s="81">
        <v>8.8511737329997704</v>
      </c>
      <c r="L329" s="81">
        <v>3.78152310538613</v>
      </c>
      <c r="M329" s="81">
        <v>129.25848883128555</v>
      </c>
      <c r="N329" s="81">
        <v>132.85170893835567</v>
      </c>
      <c r="O329" s="81">
        <v>100.66267846629574</v>
      </c>
      <c r="P329" s="81">
        <v>75.486940044196317</v>
      </c>
      <c r="Q329" s="81">
        <v>6.7614247508976542</v>
      </c>
      <c r="R329" s="81">
        <v>43.505358265770305</v>
      </c>
      <c r="S329" s="81">
        <v>14.8285440554502</v>
      </c>
      <c r="T329" s="82"/>
      <c r="U329" s="81">
        <v>132642820</v>
      </c>
      <c r="V329" s="81">
        <v>4785</v>
      </c>
      <c r="W329" s="81">
        <v>81</v>
      </c>
      <c r="X329" s="81">
        <v>39511</v>
      </c>
      <c r="Y329" s="81">
        <v>51289</v>
      </c>
      <c r="Z329" s="81">
        <v>71931</v>
      </c>
      <c r="AA329" s="81">
        <v>17030</v>
      </c>
      <c r="AB329" s="81">
        <v>114672</v>
      </c>
      <c r="AC329" s="81">
        <v>7711671.2000000002</v>
      </c>
      <c r="AD329" s="81">
        <v>14.8285440554502</v>
      </c>
      <c r="AE329" s="82"/>
      <c r="AF329" s="81">
        <v>693888690.399418</v>
      </c>
      <c r="AG329" s="81">
        <v>6826559.3589664912</v>
      </c>
      <c r="AH329" s="81">
        <v>908763.08286193258</v>
      </c>
      <c r="AI329" s="81">
        <v>220054447.36656925</v>
      </c>
      <c r="AJ329" s="81">
        <v>222935004.42706132</v>
      </c>
      <c r="AK329" s="81"/>
      <c r="AL329" s="81"/>
      <c r="AM329" s="81">
        <v>14965970.032492556</v>
      </c>
      <c r="AN329" s="81"/>
      <c r="AO329" s="81"/>
      <c r="AP329" s="82"/>
      <c r="AQ329" s="81">
        <v>3945</v>
      </c>
      <c r="AR329" s="81">
        <v>512</v>
      </c>
      <c r="AS329" s="81">
        <v>0</v>
      </c>
      <c r="AT329" s="81">
        <v>1</v>
      </c>
      <c r="AU329" s="81">
        <v>0</v>
      </c>
      <c r="AV329" s="81">
        <v>0</v>
      </c>
      <c r="AW329" s="81">
        <v>0</v>
      </c>
      <c r="AX329" s="82"/>
      <c r="AY329" s="81">
        <v>16880.799999999959</v>
      </c>
      <c r="AZ329" s="81">
        <v>10044.799999999999</v>
      </c>
      <c r="BA329" s="81">
        <v>0</v>
      </c>
      <c r="BB329" s="81">
        <v>300</v>
      </c>
      <c r="BC329" s="81">
        <v>0</v>
      </c>
      <c r="BD329" s="81">
        <v>0</v>
      </c>
      <c r="BE329" s="81">
        <v>0</v>
      </c>
      <c r="BF329" s="82"/>
      <c r="BG329" s="81">
        <v>0</v>
      </c>
      <c r="BH329" s="81">
        <v>0</v>
      </c>
      <c r="BI329" s="81">
        <v>16932.635999999999</v>
      </c>
      <c r="BJ329" s="81">
        <v>87.266999999999996</v>
      </c>
      <c r="BK329" s="81">
        <v>10.826000000000001</v>
      </c>
      <c r="BL329" s="81">
        <v>0</v>
      </c>
      <c r="BM329" s="82"/>
      <c r="BN329" s="81">
        <v>0</v>
      </c>
      <c r="BO329" s="81">
        <v>0</v>
      </c>
      <c r="BP329" s="81">
        <v>27</v>
      </c>
      <c r="BQ329" s="81">
        <v>1</v>
      </c>
      <c r="BR329" s="81">
        <v>3</v>
      </c>
      <c r="BS329" s="81">
        <v>0</v>
      </c>
      <c r="BT329"/>
      <c r="BU329" s="80">
        <v>16046.112999999999</v>
      </c>
      <c r="BV329" s="80">
        <v>806.99900000000002</v>
      </c>
      <c r="BW329" s="80">
        <v>110.40900000000001</v>
      </c>
      <c r="BX329" s="80">
        <v>16.350999999999999</v>
      </c>
      <c r="BY329" s="80">
        <v>50.856999999999999</v>
      </c>
      <c r="BZ329" s="80">
        <v>0</v>
      </c>
      <c r="CA329" s="80">
        <v>0</v>
      </c>
      <c r="CB329" s="80">
        <v>0</v>
      </c>
      <c r="CC329" s="80">
        <v>0</v>
      </c>
    </row>
    <row r="330" spans="1:81">
      <c r="A330" s="80" t="s">
        <v>2017</v>
      </c>
      <c r="B330" s="80">
        <v>323</v>
      </c>
      <c r="C330" s="80">
        <v>18</v>
      </c>
      <c r="D330" s="80">
        <v>19</v>
      </c>
      <c r="E330" s="80">
        <v>2021</v>
      </c>
      <c r="F330" s="80" t="s">
        <v>75</v>
      </c>
      <c r="G330" s="174" t="s">
        <v>1999</v>
      </c>
      <c r="H330" s="80" t="s">
        <v>2000</v>
      </c>
      <c r="I330" s="177"/>
      <c r="J330" s="81">
        <v>1019.5364637366773</v>
      </c>
      <c r="K330" s="81">
        <v>10.02929357973276</v>
      </c>
      <c r="L330" s="81">
        <v>3.6054216733867737</v>
      </c>
      <c r="M330" s="81">
        <v>151.60952685943431</v>
      </c>
      <c r="N330" s="81">
        <v>127.64613451223507</v>
      </c>
      <c r="O330" s="81">
        <v>98.188738279537489</v>
      </c>
      <c r="P330" s="81">
        <v>78.174475590714806</v>
      </c>
      <c r="Q330" s="81">
        <v>6.8088533417737098</v>
      </c>
      <c r="R330" s="81">
        <v>46.084180885339002</v>
      </c>
      <c r="S330" s="81">
        <v>12.942035906559999</v>
      </c>
      <c r="T330" s="82"/>
      <c r="U330" s="81">
        <v>159997114</v>
      </c>
      <c r="V330" s="81">
        <v>4785</v>
      </c>
      <c r="W330" s="81">
        <v>81</v>
      </c>
      <c r="X330" s="81">
        <v>39511</v>
      </c>
      <c r="Y330" s="81">
        <v>51338</v>
      </c>
      <c r="Z330" s="81">
        <v>72246</v>
      </c>
      <c r="AA330" s="81">
        <v>17199</v>
      </c>
      <c r="AB330" s="81">
        <v>114107</v>
      </c>
      <c r="AC330" s="81">
        <v>7917710.3999999985</v>
      </c>
      <c r="AD330" s="81">
        <v>12.942035906559999</v>
      </c>
      <c r="AE330" s="82"/>
      <c r="AF330" s="81">
        <v>784959469.69121623</v>
      </c>
      <c r="AG330" s="81">
        <v>7601836.3332905211</v>
      </c>
      <c r="AH330" s="81">
        <v>836104.81799272029</v>
      </c>
      <c r="AI330" s="81">
        <v>243958925.1552791</v>
      </c>
      <c r="AJ330" s="81">
        <v>198682617.14280728</v>
      </c>
      <c r="AK330" s="81">
        <v>0</v>
      </c>
      <c r="AL330" s="81">
        <v>0</v>
      </c>
      <c r="AM330" s="81">
        <v>14978128.446084969</v>
      </c>
      <c r="AN330" s="81">
        <v>0</v>
      </c>
      <c r="AO330" s="81">
        <v>0</v>
      </c>
      <c r="AP330" s="82"/>
      <c r="AQ330" s="81">
        <v>4178</v>
      </c>
      <c r="AR330" s="81">
        <v>513</v>
      </c>
      <c r="AS330" s="81">
        <v>0</v>
      </c>
      <c r="AT330" s="81">
        <v>2</v>
      </c>
      <c r="AU330" s="81">
        <v>0</v>
      </c>
      <c r="AV330" s="81">
        <v>0</v>
      </c>
      <c r="AW330" s="81"/>
      <c r="AX330" s="82"/>
      <c r="AY330" s="81">
        <v>18085.899999999969</v>
      </c>
      <c r="AZ330" s="81">
        <v>10098.9</v>
      </c>
      <c r="BA330" s="81">
        <v>0</v>
      </c>
      <c r="BB330" s="81">
        <v>349.4</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2018</v>
      </c>
      <c r="B331" s="80">
        <v>323</v>
      </c>
      <c r="C331" s="80">
        <v>19</v>
      </c>
      <c r="D331" s="80">
        <v>19</v>
      </c>
      <c r="E331" s="80">
        <v>2022</v>
      </c>
      <c r="F331" s="80" t="s">
        <v>568</v>
      </c>
      <c r="G331" s="80" t="s">
        <v>1999</v>
      </c>
      <c r="H331" s="80" t="s">
        <v>2000</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4404</v>
      </c>
      <c r="AR331" s="81">
        <v>517</v>
      </c>
      <c r="AS331" s="81">
        <v>0</v>
      </c>
      <c r="AT331" s="81">
        <v>2</v>
      </c>
      <c r="AU331" s="81">
        <v>0</v>
      </c>
      <c r="AV331" s="81">
        <v>0</v>
      </c>
      <c r="AW331" s="81"/>
      <c r="AX331" s="82"/>
      <c r="AY331" s="81">
        <v>19366.799999999956</v>
      </c>
      <c r="AZ331" s="81">
        <v>10167.699999999999</v>
      </c>
      <c r="BA331" s="81">
        <v>0</v>
      </c>
      <c r="BB331" s="81">
        <v>349.4</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2019</v>
      </c>
      <c r="B332" s="80">
        <v>154</v>
      </c>
      <c r="C332" s="80">
        <v>1</v>
      </c>
      <c r="D332" s="80">
        <v>10</v>
      </c>
      <c r="E332" s="80">
        <v>1990</v>
      </c>
      <c r="F332" s="80" t="s">
        <v>562</v>
      </c>
      <c r="G332" s="80" t="s">
        <v>1659</v>
      </c>
      <c r="H332" s="80" t="s">
        <v>1660</v>
      </c>
      <c r="I332" s="177"/>
      <c r="J332" s="81">
        <v>371.51343356170952</v>
      </c>
      <c r="K332" s="81">
        <v>41.673475554825359</v>
      </c>
      <c r="L332" s="81">
        <v>100.7992413409867</v>
      </c>
      <c r="M332" s="81">
        <v>135.54281509259121</v>
      </c>
      <c r="N332" s="81">
        <v>217.41137877349411</v>
      </c>
      <c r="O332" s="81">
        <v>112.46945006388601</v>
      </c>
      <c r="P332" s="81">
        <v>119.89567523638596</v>
      </c>
      <c r="Q332" s="81">
        <v>7.9896637497077929</v>
      </c>
      <c r="R332" s="81">
        <v>0</v>
      </c>
      <c r="S332" s="81">
        <v>6.5060807316616369</v>
      </c>
      <c r="T332" s="82"/>
      <c r="U332" s="81">
        <v>10430779</v>
      </c>
      <c r="V332" s="81">
        <v>7625</v>
      </c>
      <c r="W332" s="81">
        <v>1179</v>
      </c>
      <c r="X332" s="81">
        <v>45451</v>
      </c>
      <c r="Y332" s="81">
        <v>46510</v>
      </c>
      <c r="Z332" s="81">
        <v>46260</v>
      </c>
      <c r="AA332" s="81">
        <v>29112</v>
      </c>
      <c r="AB332" s="81">
        <v>129725</v>
      </c>
      <c r="AC332" s="81">
        <v>0</v>
      </c>
      <c r="AD332" s="81">
        <v>6.5060807316616369</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2020</v>
      </c>
      <c r="B333" s="80">
        <v>155</v>
      </c>
      <c r="C333" s="80">
        <v>2</v>
      </c>
      <c r="D333" s="80">
        <v>10</v>
      </c>
      <c r="E333" s="80">
        <v>2005</v>
      </c>
      <c r="F333" s="80" t="s">
        <v>565</v>
      </c>
      <c r="G333" s="80" t="s">
        <v>1659</v>
      </c>
      <c r="H333" s="80" t="s">
        <v>1660</v>
      </c>
      <c r="I333" s="177"/>
      <c r="J333" s="81">
        <v>416.2793740570313</v>
      </c>
      <c r="K333" s="81">
        <v>19.512397923323629</v>
      </c>
      <c r="L333" s="81">
        <v>61.825121378823731</v>
      </c>
      <c r="M333" s="81">
        <v>240.47840688573288</v>
      </c>
      <c r="N333" s="81">
        <v>283.03150751230982</v>
      </c>
      <c r="O333" s="81">
        <v>151.91629594127383</v>
      </c>
      <c r="P333" s="81">
        <v>117.61038212590437</v>
      </c>
      <c r="Q333" s="81">
        <v>7.5704932570202708</v>
      </c>
      <c r="R333" s="81">
        <v>0</v>
      </c>
      <c r="S333" s="81">
        <v>10.869129494999999</v>
      </c>
      <c r="T333" s="82"/>
      <c r="U333" s="81">
        <v>12856945</v>
      </c>
      <c r="V333" s="81">
        <v>5952</v>
      </c>
      <c r="W333" s="81">
        <v>549</v>
      </c>
      <c r="X333" s="81">
        <v>39053</v>
      </c>
      <c r="Y333" s="81">
        <v>57704</v>
      </c>
      <c r="Z333" s="81">
        <v>72307</v>
      </c>
      <c r="AA333" s="81">
        <v>23388</v>
      </c>
      <c r="AB333" s="81">
        <v>128499</v>
      </c>
      <c r="AC333" s="81">
        <v>0</v>
      </c>
      <c r="AD333" s="81">
        <v>10.869129494999999</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2021</v>
      </c>
      <c r="B334" s="80">
        <v>156</v>
      </c>
      <c r="C334" s="80">
        <v>3</v>
      </c>
      <c r="D334" s="80">
        <v>10</v>
      </c>
      <c r="E334" s="80">
        <v>2006</v>
      </c>
      <c r="F334" s="80" t="s">
        <v>566</v>
      </c>
      <c r="G334" s="80" t="s">
        <v>1659</v>
      </c>
      <c r="H334" s="80" t="s">
        <v>1660</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2022</v>
      </c>
      <c r="B335" s="80">
        <v>157</v>
      </c>
      <c r="C335" s="80">
        <v>4</v>
      </c>
      <c r="D335" s="80">
        <v>10</v>
      </c>
      <c r="E335" s="80">
        <v>2007</v>
      </c>
      <c r="F335" s="80" t="s">
        <v>567</v>
      </c>
      <c r="G335" s="80" t="s">
        <v>1659</v>
      </c>
      <c r="H335" s="80" t="s">
        <v>1660</v>
      </c>
      <c r="I335" s="177"/>
      <c r="J335" s="81">
        <v>494.32399640970539</v>
      </c>
      <c r="K335" s="81">
        <v>17.080637297690679</v>
      </c>
      <c r="L335" s="81">
        <v>82.397091841382235</v>
      </c>
      <c r="M335" s="81">
        <v>220.35730963828769</v>
      </c>
      <c r="N335" s="81">
        <v>286.16802210926721</v>
      </c>
      <c r="O335" s="81">
        <v>145.84735610347317</v>
      </c>
      <c r="P335" s="81">
        <v>117.13803585288539</v>
      </c>
      <c r="Q335" s="81">
        <v>7.869367727052861</v>
      </c>
      <c r="R335" s="81">
        <v>0</v>
      </c>
      <c r="S335" s="81">
        <v>10.182600120000002</v>
      </c>
      <c r="T335" s="82"/>
      <c r="U335" s="81">
        <v>16233706</v>
      </c>
      <c r="V335" s="81">
        <v>5683</v>
      </c>
      <c r="W335" s="81">
        <v>1004</v>
      </c>
      <c r="X335" s="81">
        <v>44823</v>
      </c>
      <c r="Y335" s="81">
        <v>58497</v>
      </c>
      <c r="Z335" s="81">
        <v>72164</v>
      </c>
      <c r="AA335" s="81">
        <v>22939</v>
      </c>
      <c r="AB335" s="81">
        <v>126508</v>
      </c>
      <c r="AC335" s="81">
        <v>0</v>
      </c>
      <c r="AD335" s="81">
        <v>10.182600120000002</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2023</v>
      </c>
      <c r="B336" s="80">
        <v>158</v>
      </c>
      <c r="C336" s="80">
        <v>5</v>
      </c>
      <c r="D336" s="80">
        <v>10</v>
      </c>
      <c r="E336" s="80">
        <v>2008</v>
      </c>
      <c r="F336" s="80" t="s">
        <v>84</v>
      </c>
      <c r="G336" s="80" t="s">
        <v>1659</v>
      </c>
      <c r="H336" s="80" t="s">
        <v>1660</v>
      </c>
      <c r="I336" s="177"/>
      <c r="J336" s="81">
        <v>395.07618674675064</v>
      </c>
      <c r="K336" s="81">
        <v>14.990948992342824</v>
      </c>
      <c r="L336" s="81">
        <v>71.14677897979719</v>
      </c>
      <c r="M336" s="81">
        <v>257.83939068158253</v>
      </c>
      <c r="N336" s="81">
        <v>292.70698936855479</v>
      </c>
      <c r="O336" s="81">
        <v>140.48215210178728</v>
      </c>
      <c r="P336" s="81">
        <v>114.79084382261669</v>
      </c>
      <c r="Q336" s="81">
        <v>7.7096508801304227</v>
      </c>
      <c r="R336" s="81">
        <v>0</v>
      </c>
      <c r="S336" s="81">
        <v>11.155626030499999</v>
      </c>
      <c r="T336" s="82"/>
      <c r="U336" s="81">
        <v>13632055</v>
      </c>
      <c r="V336" s="81">
        <v>5683</v>
      </c>
      <c r="W336" s="81">
        <v>1004</v>
      </c>
      <c r="X336" s="81">
        <v>44823</v>
      </c>
      <c r="Y336" s="81">
        <v>59039</v>
      </c>
      <c r="Z336" s="81">
        <v>71949</v>
      </c>
      <c r="AA336" s="81">
        <v>22505</v>
      </c>
      <c r="AB336" s="81">
        <v>125977</v>
      </c>
      <c r="AC336" s="81">
        <v>0</v>
      </c>
      <c r="AD336" s="81">
        <v>11.155626030499999</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2024</v>
      </c>
      <c r="B337" s="80">
        <v>159</v>
      </c>
      <c r="C337" s="80">
        <v>6</v>
      </c>
      <c r="D337" s="80">
        <v>10</v>
      </c>
      <c r="E337" s="80">
        <v>2009</v>
      </c>
      <c r="F337" s="80" t="s">
        <v>85</v>
      </c>
      <c r="G337" s="80" t="s">
        <v>1659</v>
      </c>
      <c r="H337" s="80" t="s">
        <v>1660</v>
      </c>
      <c r="I337" s="177"/>
      <c r="J337" s="81">
        <v>325.84362718641466</v>
      </c>
      <c r="K337" s="81">
        <v>11.662681648249276</v>
      </c>
      <c r="L337" s="81">
        <v>94.738107811958301</v>
      </c>
      <c r="M337" s="81">
        <v>213.46469414384401</v>
      </c>
      <c r="N337" s="81">
        <v>254.13999268500632</v>
      </c>
      <c r="O337" s="81">
        <v>142.60834207975313</v>
      </c>
      <c r="P337" s="81">
        <v>110.56803937144566</v>
      </c>
      <c r="Q337" s="81">
        <v>7.319049735841511</v>
      </c>
      <c r="R337" s="81">
        <v>0</v>
      </c>
      <c r="S337" s="81">
        <v>9.2542309822200011</v>
      </c>
      <c r="T337" s="82"/>
      <c r="U337" s="81">
        <v>11354048</v>
      </c>
      <c r="V337" s="81">
        <v>5415</v>
      </c>
      <c r="W337" s="81">
        <v>1532</v>
      </c>
      <c r="X337" s="81">
        <v>46865</v>
      </c>
      <c r="Y337" s="81">
        <v>59679</v>
      </c>
      <c r="Z337" s="81">
        <v>72092</v>
      </c>
      <c r="AA337" s="81">
        <v>22254</v>
      </c>
      <c r="AB337" s="81">
        <v>125545</v>
      </c>
      <c r="AC337" s="81">
        <v>0</v>
      </c>
      <c r="AD337" s="81">
        <v>9.2542309822200011</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80.150000000000006</v>
      </c>
      <c r="BJ337" s="81">
        <v>0</v>
      </c>
      <c r="BK337" s="81">
        <v>27.777000000000001</v>
      </c>
      <c r="BL337" s="81">
        <v>0</v>
      </c>
      <c r="BM337" s="82"/>
      <c r="BN337" s="81">
        <v>0</v>
      </c>
      <c r="BO337" s="81">
        <v>0</v>
      </c>
      <c r="BP337" s="81">
        <v>3</v>
      </c>
      <c r="BQ337" s="81">
        <v>0</v>
      </c>
      <c r="BR337" s="81">
        <v>5</v>
      </c>
      <c r="BS337" s="81">
        <v>0</v>
      </c>
      <c r="BT337"/>
      <c r="BU337" s="80"/>
      <c r="BV337" s="80"/>
      <c r="BW337" s="80"/>
      <c r="BX337" s="80"/>
      <c r="BY337" s="80"/>
      <c r="BZ337" s="80"/>
      <c r="CA337" s="80"/>
      <c r="CB337" s="80"/>
      <c r="CC337" s="80"/>
    </row>
    <row r="338" spans="1:81">
      <c r="A338" s="80" t="s">
        <v>2025</v>
      </c>
      <c r="B338" s="80">
        <v>160</v>
      </c>
      <c r="C338" s="80">
        <v>7</v>
      </c>
      <c r="D338" s="80">
        <v>10</v>
      </c>
      <c r="E338" s="80">
        <v>2010</v>
      </c>
      <c r="F338" s="80" t="s">
        <v>86</v>
      </c>
      <c r="G338" s="80" t="s">
        <v>1659</v>
      </c>
      <c r="H338" s="80" t="s">
        <v>1660</v>
      </c>
      <c r="I338" s="177"/>
      <c r="J338" s="81">
        <v>400.78375242229839</v>
      </c>
      <c r="K338" s="81">
        <v>12.163083286653922</v>
      </c>
      <c r="L338" s="81">
        <v>86.249786807777198</v>
      </c>
      <c r="M338" s="81">
        <v>191.08067271885332</v>
      </c>
      <c r="N338" s="81">
        <v>251.58402593412902</v>
      </c>
      <c r="O338" s="81">
        <v>142.53549505719241</v>
      </c>
      <c r="P338" s="81">
        <v>112.29938259842167</v>
      </c>
      <c r="Q338" s="81">
        <v>7.5963980541672793</v>
      </c>
      <c r="R338" s="81">
        <v>0</v>
      </c>
      <c r="S338" s="81">
        <v>10.993069798762997</v>
      </c>
      <c r="T338" s="82"/>
      <c r="U338" s="81">
        <v>15633040</v>
      </c>
      <c r="V338" s="81">
        <v>5415</v>
      </c>
      <c r="W338" s="81">
        <v>1532</v>
      </c>
      <c r="X338" s="81">
        <v>46865</v>
      </c>
      <c r="Y338" s="81">
        <v>60085</v>
      </c>
      <c r="Z338" s="81">
        <v>72390</v>
      </c>
      <c r="AA338" s="81">
        <v>22038</v>
      </c>
      <c r="AB338" s="81">
        <v>124856</v>
      </c>
      <c r="AC338" s="81">
        <v>0</v>
      </c>
      <c r="AD338" s="81">
        <v>10.993069798762997</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71.082999999999998</v>
      </c>
      <c r="BJ338" s="81">
        <v>0</v>
      </c>
      <c r="BK338" s="81">
        <v>23.963000000000001</v>
      </c>
      <c r="BL338" s="81">
        <v>0</v>
      </c>
      <c r="BM338" s="82"/>
      <c r="BN338" s="81">
        <v>0</v>
      </c>
      <c r="BO338" s="81">
        <v>0</v>
      </c>
      <c r="BP338" s="81">
        <v>3</v>
      </c>
      <c r="BQ338" s="81">
        <v>0</v>
      </c>
      <c r="BR338" s="81">
        <v>5</v>
      </c>
      <c r="BS338" s="81">
        <v>0</v>
      </c>
      <c r="BT338"/>
      <c r="BU338" s="80">
        <v>95.046000000000006</v>
      </c>
      <c r="BV338" s="80">
        <v>0</v>
      </c>
      <c r="BW338" s="80">
        <v>0</v>
      </c>
      <c r="BX338" s="80">
        <v>0</v>
      </c>
      <c r="BY338" s="80">
        <v>0</v>
      </c>
      <c r="BZ338" s="80">
        <v>0</v>
      </c>
      <c r="CA338" s="80">
        <v>0</v>
      </c>
      <c r="CB338" s="80">
        <v>0</v>
      </c>
      <c r="CC338" s="80">
        <v>0</v>
      </c>
    </row>
    <row r="339" spans="1:81">
      <c r="A339" s="80" t="s">
        <v>2026</v>
      </c>
      <c r="B339" s="80">
        <v>161</v>
      </c>
      <c r="C339" s="80">
        <v>8</v>
      </c>
      <c r="D339" s="80">
        <v>10</v>
      </c>
      <c r="E339" s="80">
        <v>2011</v>
      </c>
      <c r="F339" s="80" t="s">
        <v>87</v>
      </c>
      <c r="G339" s="80" t="s">
        <v>1659</v>
      </c>
      <c r="H339" s="80" t="s">
        <v>1660</v>
      </c>
      <c r="I339" s="177"/>
      <c r="J339" s="81">
        <v>401.34457127925117</v>
      </c>
      <c r="K339" s="81">
        <v>17.042742098027688</v>
      </c>
      <c r="L339" s="81">
        <v>80.477335668667507</v>
      </c>
      <c r="M339" s="81">
        <v>241.38861091738929</v>
      </c>
      <c r="N339" s="81">
        <v>305.24049504474328</v>
      </c>
      <c r="O339" s="81">
        <v>140.89228548603955</v>
      </c>
      <c r="P339" s="81">
        <v>107.93575462959969</v>
      </c>
      <c r="Q339" s="81">
        <v>8.722533045504921</v>
      </c>
      <c r="R339" s="81">
        <v>0</v>
      </c>
      <c r="S339" s="81">
        <v>14.866709162172</v>
      </c>
      <c r="T339" s="82"/>
      <c r="U339" s="81">
        <v>14743742</v>
      </c>
      <c r="V339" s="81">
        <v>5415</v>
      </c>
      <c r="W339" s="81">
        <v>1532</v>
      </c>
      <c r="X339" s="81">
        <v>46865</v>
      </c>
      <c r="Y339" s="81">
        <v>60564</v>
      </c>
      <c r="Z339" s="81">
        <v>73110</v>
      </c>
      <c r="AA339" s="81">
        <v>21812</v>
      </c>
      <c r="AB339" s="81">
        <v>124291</v>
      </c>
      <c r="AC339" s="81">
        <v>0</v>
      </c>
      <c r="AD339" s="81">
        <v>14.866709162172</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72.25</v>
      </c>
      <c r="BJ339" s="81">
        <v>0</v>
      </c>
      <c r="BK339" s="81">
        <v>19.574999999999999</v>
      </c>
      <c r="BL339" s="81">
        <v>0</v>
      </c>
      <c r="BM339" s="82"/>
      <c r="BN339" s="81">
        <v>0</v>
      </c>
      <c r="BO339" s="81">
        <v>0</v>
      </c>
      <c r="BP339" s="81">
        <v>3</v>
      </c>
      <c r="BQ339" s="81">
        <v>0</v>
      </c>
      <c r="BR339" s="81">
        <v>5</v>
      </c>
      <c r="BS339" s="81">
        <v>0</v>
      </c>
      <c r="BT339"/>
      <c r="BU339" s="80">
        <v>91.825000000000003</v>
      </c>
      <c r="BV339" s="80">
        <v>0</v>
      </c>
      <c r="BW339" s="80">
        <v>0</v>
      </c>
      <c r="BX339" s="80">
        <v>0</v>
      </c>
      <c r="BY339" s="80">
        <v>0</v>
      </c>
      <c r="BZ339" s="80">
        <v>0</v>
      </c>
      <c r="CA339" s="80">
        <v>0</v>
      </c>
      <c r="CB339" s="80">
        <v>0</v>
      </c>
      <c r="CC339" s="80">
        <v>0</v>
      </c>
    </row>
    <row r="340" spans="1:81">
      <c r="A340" s="80" t="s">
        <v>2027</v>
      </c>
      <c r="B340" s="80">
        <v>162</v>
      </c>
      <c r="C340" s="80">
        <v>9</v>
      </c>
      <c r="D340" s="80">
        <v>10</v>
      </c>
      <c r="E340" s="80">
        <v>2012</v>
      </c>
      <c r="F340" s="80" t="s">
        <v>88</v>
      </c>
      <c r="G340" s="80" t="s">
        <v>1659</v>
      </c>
      <c r="H340" s="80" t="s">
        <v>1660</v>
      </c>
      <c r="I340" s="177"/>
      <c r="J340" s="81">
        <v>343.99337990129266</v>
      </c>
      <c r="K340" s="81">
        <v>19.199308118948807</v>
      </c>
      <c r="L340" s="81">
        <v>81.199238632223086</v>
      </c>
      <c r="M340" s="81">
        <v>299.80388778645028</v>
      </c>
      <c r="N340" s="81">
        <v>336.66608535745604</v>
      </c>
      <c r="O340" s="81">
        <v>141.19651729717017</v>
      </c>
      <c r="P340" s="81">
        <v>107.7088210929756</v>
      </c>
      <c r="Q340" s="81">
        <v>9.4184184187843965</v>
      </c>
      <c r="R340" s="81">
        <v>0</v>
      </c>
      <c r="S340" s="81">
        <v>13.485656579999999</v>
      </c>
      <c r="T340" s="82"/>
      <c r="U340" s="81">
        <v>12107872</v>
      </c>
      <c r="V340" s="81">
        <v>5415</v>
      </c>
      <c r="W340" s="81">
        <v>1532</v>
      </c>
      <c r="X340" s="81">
        <v>46865</v>
      </c>
      <c r="Y340" s="81">
        <v>60809</v>
      </c>
      <c r="Z340" s="81">
        <v>73849</v>
      </c>
      <c r="AA340" s="81">
        <v>21643</v>
      </c>
      <c r="AB340" s="81">
        <v>123525</v>
      </c>
      <c r="AC340" s="81">
        <v>0</v>
      </c>
      <c r="AD340" s="81">
        <v>13.485656579999999</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77.8</v>
      </c>
      <c r="BJ340" s="81">
        <v>0</v>
      </c>
      <c r="BK340" s="81">
        <v>20.745000000000001</v>
      </c>
      <c r="BL340" s="81">
        <v>0</v>
      </c>
      <c r="BM340" s="82"/>
      <c r="BN340" s="81">
        <v>0</v>
      </c>
      <c r="BO340" s="81">
        <v>0</v>
      </c>
      <c r="BP340" s="81">
        <v>4</v>
      </c>
      <c r="BQ340" s="81">
        <v>0</v>
      </c>
      <c r="BR340" s="81">
        <v>5</v>
      </c>
      <c r="BS340" s="81">
        <v>0</v>
      </c>
      <c r="BT340"/>
      <c r="BU340" s="80">
        <v>98.545000000000002</v>
      </c>
      <c r="BV340" s="80">
        <v>0</v>
      </c>
      <c r="BW340" s="80">
        <v>0</v>
      </c>
      <c r="BX340" s="80">
        <v>0</v>
      </c>
      <c r="BY340" s="80">
        <v>0</v>
      </c>
      <c r="BZ340" s="80">
        <v>0</v>
      </c>
      <c r="CA340" s="80">
        <v>0</v>
      </c>
      <c r="CB340" s="80">
        <v>0</v>
      </c>
      <c r="CC340" s="80">
        <v>0</v>
      </c>
    </row>
    <row r="341" spans="1:81">
      <c r="A341" s="80" t="s">
        <v>2028</v>
      </c>
      <c r="B341" s="80">
        <v>163</v>
      </c>
      <c r="C341" s="80">
        <v>10</v>
      </c>
      <c r="D341" s="80">
        <v>10</v>
      </c>
      <c r="E341" s="80">
        <v>2013</v>
      </c>
      <c r="F341" s="80" t="s">
        <v>89</v>
      </c>
      <c r="G341" s="80" t="s">
        <v>1659</v>
      </c>
      <c r="H341" s="80" t="s">
        <v>1660</v>
      </c>
      <c r="I341" s="177"/>
      <c r="J341" s="81">
        <v>378.35590560252751</v>
      </c>
      <c r="K341" s="81">
        <v>15.868293648509791</v>
      </c>
      <c r="L341" s="81">
        <v>71.705330403908988</v>
      </c>
      <c r="M341" s="81">
        <v>278.82478341305375</v>
      </c>
      <c r="N341" s="81">
        <v>328.16825855040088</v>
      </c>
      <c r="O341" s="81">
        <v>137.23545989082805</v>
      </c>
      <c r="P341" s="81">
        <v>108.06470270907107</v>
      </c>
      <c r="Q341" s="81">
        <v>9.545834365060319</v>
      </c>
      <c r="R341" s="81">
        <v>0</v>
      </c>
      <c r="S341" s="81">
        <v>12.8617236536</v>
      </c>
      <c r="T341" s="82"/>
      <c r="U341" s="81">
        <v>13559812</v>
      </c>
      <c r="V341" s="81">
        <v>5415</v>
      </c>
      <c r="W341" s="81">
        <v>1532</v>
      </c>
      <c r="X341" s="81">
        <v>46865</v>
      </c>
      <c r="Y341" s="81">
        <v>61162</v>
      </c>
      <c r="Z341" s="81">
        <v>74982</v>
      </c>
      <c r="AA341" s="81">
        <v>21633</v>
      </c>
      <c r="AB341" s="81">
        <v>123401</v>
      </c>
      <c r="AC341" s="81">
        <v>0</v>
      </c>
      <c r="AD341" s="81">
        <v>12.8617236536</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76.811999999999998</v>
      </c>
      <c r="BJ341" s="81">
        <v>0</v>
      </c>
      <c r="BK341" s="81">
        <v>26.912999999999997</v>
      </c>
      <c r="BL341" s="81">
        <v>0</v>
      </c>
      <c r="BM341" s="82"/>
      <c r="BN341" s="81">
        <v>0</v>
      </c>
      <c r="BO341" s="81">
        <v>0</v>
      </c>
      <c r="BP341" s="81">
        <v>4</v>
      </c>
      <c r="BQ341" s="81">
        <v>0</v>
      </c>
      <c r="BR341" s="81">
        <v>5</v>
      </c>
      <c r="BS341" s="81">
        <v>0</v>
      </c>
      <c r="BT341"/>
      <c r="BU341" s="80">
        <v>103.72499999999999</v>
      </c>
      <c r="BV341" s="80">
        <v>0</v>
      </c>
      <c r="BW341" s="80">
        <v>0</v>
      </c>
      <c r="BX341" s="80">
        <v>0</v>
      </c>
      <c r="BY341" s="80">
        <v>0</v>
      </c>
      <c r="BZ341" s="80">
        <v>0</v>
      </c>
      <c r="CA341" s="80">
        <v>0</v>
      </c>
      <c r="CB341" s="80">
        <v>0</v>
      </c>
      <c r="CC341" s="80">
        <v>0</v>
      </c>
    </row>
    <row r="342" spans="1:81">
      <c r="A342" s="80" t="s">
        <v>2029</v>
      </c>
      <c r="B342" s="80">
        <v>164</v>
      </c>
      <c r="C342" s="80">
        <v>11</v>
      </c>
      <c r="D342" s="80">
        <v>10</v>
      </c>
      <c r="E342" s="80">
        <v>2014</v>
      </c>
      <c r="F342" s="80" t="s">
        <v>90</v>
      </c>
      <c r="G342" s="80" t="s">
        <v>1659</v>
      </c>
      <c r="H342" s="80" t="s">
        <v>1660</v>
      </c>
      <c r="I342" s="177"/>
      <c r="J342" s="81">
        <v>158.88225566966409</v>
      </c>
      <c r="K342" s="81">
        <v>16.97465680124624</v>
      </c>
      <c r="L342" s="81">
        <v>53.418817151483026</v>
      </c>
      <c r="M342" s="81">
        <v>278.97110897356771</v>
      </c>
      <c r="N342" s="81">
        <v>348.30026887799926</v>
      </c>
      <c r="O342" s="81">
        <v>130.73985444957651</v>
      </c>
      <c r="P342" s="81">
        <v>107.82836254408753</v>
      </c>
      <c r="Q342" s="81">
        <v>9.0695106094309459</v>
      </c>
      <c r="R342" s="81">
        <v>0</v>
      </c>
      <c r="S342" s="81">
        <v>11.992027236479997</v>
      </c>
      <c r="T342" s="82"/>
      <c r="U342" s="81">
        <v>6324010</v>
      </c>
      <c r="V342" s="81">
        <v>5033</v>
      </c>
      <c r="W342" s="81">
        <v>1165</v>
      </c>
      <c r="X342" s="81">
        <v>44578</v>
      </c>
      <c r="Y342" s="81">
        <v>61305</v>
      </c>
      <c r="Z342" s="81">
        <v>75234</v>
      </c>
      <c r="AA342" s="81">
        <v>21474</v>
      </c>
      <c r="AB342" s="81">
        <v>122198</v>
      </c>
      <c r="AC342" s="81">
        <v>0</v>
      </c>
      <c r="AD342" s="81">
        <v>11.992027236479997</v>
      </c>
      <c r="AE342" s="82"/>
      <c r="AF342" s="81">
        <v>51503707.544926107</v>
      </c>
      <c r="AG342" s="81">
        <v>11911025.704050638</v>
      </c>
      <c r="AH342" s="81">
        <v>8688576.1262856741</v>
      </c>
      <c r="AI342" s="81">
        <v>293564574.45427591</v>
      </c>
      <c r="AJ342" s="81">
        <v>263671325.98979613</v>
      </c>
      <c r="AK342" s="81">
        <v>0</v>
      </c>
      <c r="AL342" s="81">
        <v>0</v>
      </c>
      <c r="AM342" s="81">
        <v>16775959.369017396</v>
      </c>
      <c r="AN342" s="81">
        <v>0</v>
      </c>
      <c r="AO342" s="81">
        <v>0</v>
      </c>
      <c r="AP342" s="82"/>
      <c r="AQ342" s="81">
        <v>1448</v>
      </c>
      <c r="AR342" s="81">
        <v>188</v>
      </c>
      <c r="AS342" s="81">
        <v>0</v>
      </c>
      <c r="AT342" s="81">
        <v>0</v>
      </c>
      <c r="AU342" s="81">
        <v>0</v>
      </c>
      <c r="AV342" s="81">
        <v>0</v>
      </c>
      <c r="AW342" s="81" t="s">
        <v>564</v>
      </c>
      <c r="AX342" s="82"/>
      <c r="AY342" s="81">
        <v>6918.3419999999996</v>
      </c>
      <c r="AZ342" s="81">
        <v>18081.8</v>
      </c>
      <c r="BA342" s="81">
        <v>0</v>
      </c>
      <c r="BB342" s="81">
        <v>0</v>
      </c>
      <c r="BC342" s="81">
        <v>0</v>
      </c>
      <c r="BD342" s="81">
        <v>0</v>
      </c>
      <c r="BE342" s="81" t="s">
        <v>564</v>
      </c>
      <c r="BF342" s="82"/>
      <c r="BG342" s="81">
        <v>0</v>
      </c>
      <c r="BH342" s="81">
        <v>0</v>
      </c>
      <c r="BI342" s="81">
        <v>78.739999999999995</v>
      </c>
      <c r="BJ342" s="81">
        <v>0</v>
      </c>
      <c r="BK342" s="81">
        <v>27.783999999999999</v>
      </c>
      <c r="BL342" s="81">
        <v>0</v>
      </c>
      <c r="BM342" s="82"/>
      <c r="BN342" s="81">
        <v>0</v>
      </c>
      <c r="BO342" s="81">
        <v>0</v>
      </c>
      <c r="BP342" s="81">
        <v>4</v>
      </c>
      <c r="BQ342" s="81">
        <v>0</v>
      </c>
      <c r="BR342" s="81">
        <v>5</v>
      </c>
      <c r="BS342" s="81">
        <v>0</v>
      </c>
      <c r="BT342"/>
      <c r="BU342" s="80">
        <v>106.524</v>
      </c>
      <c r="BV342" s="80">
        <v>0</v>
      </c>
      <c r="BW342" s="80">
        <v>0</v>
      </c>
      <c r="BX342" s="80">
        <v>0</v>
      </c>
      <c r="BY342" s="80">
        <v>0</v>
      </c>
      <c r="BZ342" s="80">
        <v>0</v>
      </c>
      <c r="CA342" s="80">
        <v>0</v>
      </c>
      <c r="CB342" s="80">
        <v>0</v>
      </c>
      <c r="CC342" s="80">
        <v>0</v>
      </c>
    </row>
    <row r="343" spans="1:81">
      <c r="A343" s="80" t="s">
        <v>2030</v>
      </c>
      <c r="B343" s="80">
        <v>165</v>
      </c>
      <c r="C343" s="80">
        <v>12</v>
      </c>
      <c r="D343" s="80">
        <v>10</v>
      </c>
      <c r="E343" s="80">
        <v>2015</v>
      </c>
      <c r="F343" s="80" t="s">
        <v>91</v>
      </c>
      <c r="G343" s="80" t="s">
        <v>1659</v>
      </c>
      <c r="H343" s="80" t="s">
        <v>1660</v>
      </c>
      <c r="I343" s="177"/>
      <c r="J343" s="81">
        <v>189.52283988101323</v>
      </c>
      <c r="K343" s="81">
        <v>16.276931309495527</v>
      </c>
      <c r="L343" s="81">
        <v>56.228877902357745</v>
      </c>
      <c r="M343" s="81">
        <v>269.9248686309038</v>
      </c>
      <c r="N343" s="81">
        <v>321.08254398823971</v>
      </c>
      <c r="O343" s="81">
        <v>130.12046323338274</v>
      </c>
      <c r="P343" s="81">
        <v>107.82274838347934</v>
      </c>
      <c r="Q343" s="81">
        <v>8.7950445248716154</v>
      </c>
      <c r="R343" s="81">
        <v>0</v>
      </c>
      <c r="S343" s="81">
        <v>10.038618544499998</v>
      </c>
      <c r="T343" s="82"/>
      <c r="U343" s="81">
        <v>7563294</v>
      </c>
      <c r="V343" s="81">
        <v>5033</v>
      </c>
      <c r="W343" s="81">
        <v>1165</v>
      </c>
      <c r="X343" s="81">
        <v>44578</v>
      </c>
      <c r="Y343" s="81">
        <v>61402</v>
      </c>
      <c r="Z343" s="81">
        <v>75599</v>
      </c>
      <c r="AA343" s="81">
        <v>21456</v>
      </c>
      <c r="AB343" s="81">
        <v>121048</v>
      </c>
      <c r="AC343" s="81">
        <v>0</v>
      </c>
      <c r="AD343" s="81">
        <v>10.038618544499998</v>
      </c>
      <c r="AE343" s="82"/>
      <c r="AF343" s="81">
        <v>58368213.083632603</v>
      </c>
      <c r="AG343" s="81">
        <v>10844015.025115615</v>
      </c>
      <c r="AH343" s="81">
        <v>7270498.745075427</v>
      </c>
      <c r="AI343" s="81">
        <v>283519698.13866109</v>
      </c>
      <c r="AJ343" s="81">
        <v>253440114.42541596</v>
      </c>
      <c r="AK343" s="81">
        <v>0</v>
      </c>
      <c r="AL343" s="81">
        <v>0</v>
      </c>
      <c r="AM343" s="81">
        <v>16589120.62273787</v>
      </c>
      <c r="AN343" s="81">
        <v>0</v>
      </c>
      <c r="AO343" s="81">
        <v>0</v>
      </c>
      <c r="AP343" s="82"/>
      <c r="AQ343" s="81">
        <v>1548</v>
      </c>
      <c r="AR343" s="81">
        <v>208</v>
      </c>
      <c r="AS343" s="81">
        <v>0</v>
      </c>
      <c r="AT343" s="81">
        <v>0</v>
      </c>
      <c r="AU343" s="81">
        <v>0</v>
      </c>
      <c r="AV343" s="81">
        <v>0</v>
      </c>
      <c r="AW343" s="81" t="s">
        <v>564</v>
      </c>
      <c r="AX343" s="82"/>
      <c r="AY343" s="81">
        <v>7542.9219999999996</v>
      </c>
      <c r="AZ343" s="81">
        <v>22444.799999999999</v>
      </c>
      <c r="BA343" s="81">
        <v>0</v>
      </c>
      <c r="BB343" s="81">
        <v>0</v>
      </c>
      <c r="BC343" s="81">
        <v>0</v>
      </c>
      <c r="BD343" s="81">
        <v>0</v>
      </c>
      <c r="BE343" s="81" t="s">
        <v>564</v>
      </c>
      <c r="BF343" s="82"/>
      <c r="BG343" s="81">
        <v>0</v>
      </c>
      <c r="BH343" s="81">
        <v>0</v>
      </c>
      <c r="BI343" s="81">
        <v>100.86499999999999</v>
      </c>
      <c r="BJ343" s="81">
        <v>0</v>
      </c>
      <c r="BK343" s="81">
        <v>27.194000000000003</v>
      </c>
      <c r="BL343" s="81">
        <v>0</v>
      </c>
      <c r="BM343" s="82"/>
      <c r="BN343" s="81">
        <v>0</v>
      </c>
      <c r="BO343" s="81">
        <v>0</v>
      </c>
      <c r="BP343" s="81">
        <v>4</v>
      </c>
      <c r="BQ343" s="81">
        <v>0</v>
      </c>
      <c r="BR343" s="81">
        <v>5</v>
      </c>
      <c r="BS343" s="81">
        <v>0</v>
      </c>
      <c r="BT343"/>
      <c r="BU343" s="80">
        <v>128.059</v>
      </c>
      <c r="BV343" s="80">
        <v>0</v>
      </c>
      <c r="BW343" s="80">
        <v>0</v>
      </c>
      <c r="BX343" s="80">
        <v>0</v>
      </c>
      <c r="BY343" s="80">
        <v>0</v>
      </c>
      <c r="BZ343" s="80">
        <v>0</v>
      </c>
      <c r="CA343" s="80">
        <v>0</v>
      </c>
      <c r="CB343" s="80">
        <v>0</v>
      </c>
      <c r="CC343" s="80">
        <v>0</v>
      </c>
    </row>
    <row r="344" spans="1:81">
      <c r="A344" s="80" t="s">
        <v>2031</v>
      </c>
      <c r="B344" s="80">
        <v>166</v>
      </c>
      <c r="C344" s="80">
        <v>13</v>
      </c>
      <c r="D344" s="80">
        <v>10</v>
      </c>
      <c r="E344" s="80">
        <v>2016</v>
      </c>
      <c r="F344" s="80" t="s">
        <v>92</v>
      </c>
      <c r="G344" s="80" t="s">
        <v>1659</v>
      </c>
      <c r="H344" s="80" t="s">
        <v>1660</v>
      </c>
      <c r="I344" s="177"/>
      <c r="J344" s="81">
        <v>314.63565951983708</v>
      </c>
      <c r="K344" s="81">
        <v>15.353672157166727</v>
      </c>
      <c r="L344" s="81">
        <v>60.46562117488115</v>
      </c>
      <c r="M344" s="81">
        <v>231.42927066384647</v>
      </c>
      <c r="N344" s="81">
        <v>327.16849789359497</v>
      </c>
      <c r="O344" s="81">
        <v>128.72908469165034</v>
      </c>
      <c r="P344" s="81">
        <v>113.16935128814225</v>
      </c>
      <c r="Q344" s="81">
        <v>8.4742894375439999</v>
      </c>
      <c r="R344" s="81">
        <v>0</v>
      </c>
      <c r="S344" s="81">
        <v>10.62146076508</v>
      </c>
      <c r="T344" s="82"/>
      <c r="U344" s="81">
        <v>11951783</v>
      </c>
      <c r="V344" s="81">
        <v>5033</v>
      </c>
      <c r="W344" s="81">
        <v>1165</v>
      </c>
      <c r="X344" s="81">
        <v>44578</v>
      </c>
      <c r="Y344" s="81">
        <v>61524</v>
      </c>
      <c r="Z344" s="81">
        <v>75710</v>
      </c>
      <c r="AA344" s="81">
        <v>23292</v>
      </c>
      <c r="AB344" s="81">
        <v>119978</v>
      </c>
      <c r="AC344" s="81">
        <v>0</v>
      </c>
      <c r="AD344" s="81">
        <v>10.62146076508</v>
      </c>
      <c r="AE344" s="82"/>
      <c r="AF344" s="81">
        <v>98596184.79412736</v>
      </c>
      <c r="AG344" s="81">
        <v>10336564.03652049</v>
      </c>
      <c r="AH344" s="81">
        <v>6162105.9446606142</v>
      </c>
      <c r="AI344" s="81">
        <v>283009186.20200098</v>
      </c>
      <c r="AJ344" s="81">
        <v>264319113.5647262</v>
      </c>
      <c r="AK344" s="81">
        <v>0</v>
      </c>
      <c r="AL344" s="81">
        <v>0</v>
      </c>
      <c r="AM344" s="81">
        <v>16455255.80610914</v>
      </c>
      <c r="AN344" s="81">
        <v>0</v>
      </c>
      <c r="AO344" s="81">
        <v>0</v>
      </c>
      <c r="AP344" s="82"/>
      <c r="AQ344" s="81">
        <v>1618</v>
      </c>
      <c r="AR344" s="81">
        <v>243</v>
      </c>
      <c r="AS344" s="81">
        <v>0</v>
      </c>
      <c r="AT344" s="81">
        <v>0</v>
      </c>
      <c r="AU344" s="81">
        <v>0</v>
      </c>
      <c r="AV344" s="81">
        <v>0</v>
      </c>
      <c r="AW344" s="81" t="s">
        <v>564</v>
      </c>
      <c r="AX344" s="82"/>
      <c r="AY344" s="81">
        <v>7943.021999999999</v>
      </c>
      <c r="AZ344" s="81">
        <v>26600</v>
      </c>
      <c r="BA344" s="81">
        <v>0</v>
      </c>
      <c r="BB344" s="81">
        <v>0</v>
      </c>
      <c r="BC344" s="81">
        <v>0</v>
      </c>
      <c r="BD344" s="81">
        <v>0</v>
      </c>
      <c r="BE344" s="81" t="s">
        <v>564</v>
      </c>
      <c r="BF344" s="82"/>
      <c r="BG344" s="81">
        <v>0</v>
      </c>
      <c r="BH344" s="81">
        <v>0</v>
      </c>
      <c r="BI344" s="81">
        <v>87.366</v>
      </c>
      <c r="BJ344" s="81">
        <v>0</v>
      </c>
      <c r="BK344" s="81">
        <v>22.363</v>
      </c>
      <c r="BL344" s="81">
        <v>0</v>
      </c>
      <c r="BM344" s="82"/>
      <c r="BN344" s="81">
        <v>0</v>
      </c>
      <c r="BO344" s="81">
        <v>0</v>
      </c>
      <c r="BP344" s="81">
        <v>4</v>
      </c>
      <c r="BQ344" s="81">
        <v>0</v>
      </c>
      <c r="BR344" s="81">
        <v>4</v>
      </c>
      <c r="BS344" s="81">
        <v>0</v>
      </c>
      <c r="BT344"/>
      <c r="BU344" s="80">
        <v>109.729</v>
      </c>
      <c r="BV344" s="80">
        <v>0</v>
      </c>
      <c r="BW344" s="80">
        <v>0</v>
      </c>
      <c r="BX344" s="80">
        <v>0</v>
      </c>
      <c r="BY344" s="80">
        <v>0</v>
      </c>
      <c r="BZ344" s="80">
        <v>0</v>
      </c>
      <c r="CA344" s="80">
        <v>0</v>
      </c>
      <c r="CB344" s="80">
        <v>0</v>
      </c>
      <c r="CC344" s="80">
        <v>0</v>
      </c>
    </row>
    <row r="345" spans="1:81">
      <c r="A345" s="80" t="s">
        <v>2032</v>
      </c>
      <c r="B345" s="80">
        <v>167</v>
      </c>
      <c r="C345" s="80">
        <v>14</v>
      </c>
      <c r="D345" s="80">
        <v>10</v>
      </c>
      <c r="E345" s="80">
        <v>2017</v>
      </c>
      <c r="F345" s="80" t="s">
        <v>71</v>
      </c>
      <c r="G345" s="80" t="s">
        <v>1659</v>
      </c>
      <c r="H345" s="80" t="s">
        <v>1660</v>
      </c>
      <c r="I345" s="177"/>
      <c r="J345" s="81">
        <v>395.03993244489175</v>
      </c>
      <c r="K345" s="81">
        <v>15.689154069754343</v>
      </c>
      <c r="L345" s="81">
        <v>54.582924219693844</v>
      </c>
      <c r="M345" s="81">
        <v>232.05180857156401</v>
      </c>
      <c r="N345" s="81">
        <v>320.10122459019522</v>
      </c>
      <c r="O345" s="81">
        <v>127.01656366003836</v>
      </c>
      <c r="P345" s="81">
        <v>112.74696842264812</v>
      </c>
      <c r="Q345" s="81">
        <v>8.1132303646501729</v>
      </c>
      <c r="R345" s="81">
        <v>0</v>
      </c>
      <c r="S345" s="81">
        <v>10.350474860544001</v>
      </c>
      <c r="T345" s="82"/>
      <c r="U345" s="81">
        <v>14765651</v>
      </c>
      <c r="V345" s="81">
        <v>5033</v>
      </c>
      <c r="W345" s="81">
        <v>1165</v>
      </c>
      <c r="X345" s="81">
        <v>44578</v>
      </c>
      <c r="Y345" s="81">
        <v>61514</v>
      </c>
      <c r="Z345" s="81">
        <v>75942</v>
      </c>
      <c r="AA345" s="81">
        <v>23353</v>
      </c>
      <c r="AB345" s="81">
        <v>118787</v>
      </c>
      <c r="AC345" s="81">
        <v>0</v>
      </c>
      <c r="AD345" s="81">
        <v>10.350474860544001</v>
      </c>
      <c r="AE345" s="82"/>
      <c r="AF345" s="81">
        <v>119694403.7506084</v>
      </c>
      <c r="AG345" s="81">
        <v>10366597.421204699</v>
      </c>
      <c r="AH345" s="81">
        <v>7527664.3817714164</v>
      </c>
      <c r="AI345" s="81">
        <v>276007360.79133213</v>
      </c>
      <c r="AJ345" s="81">
        <v>231595363.88510481</v>
      </c>
      <c r="AK345" s="81">
        <v>0</v>
      </c>
      <c r="AL345" s="81">
        <v>0</v>
      </c>
      <c r="AM345" s="81">
        <v>16317399.83297269</v>
      </c>
      <c r="AN345" s="81">
        <v>0</v>
      </c>
      <c r="AO345" s="81">
        <v>0</v>
      </c>
      <c r="AP345" s="82"/>
      <c r="AQ345" s="81">
        <v>1671</v>
      </c>
      <c r="AR345" s="81">
        <v>280</v>
      </c>
      <c r="AS345" s="81">
        <v>0</v>
      </c>
      <c r="AT345" s="81">
        <v>0</v>
      </c>
      <c r="AU345" s="81">
        <v>0</v>
      </c>
      <c r="AV345" s="81">
        <v>0</v>
      </c>
      <c r="AW345" s="81" t="s">
        <v>564</v>
      </c>
      <c r="AX345" s="82"/>
      <c r="AY345" s="81">
        <v>8233.8950000000004</v>
      </c>
      <c r="AZ345" s="81">
        <v>29003.9</v>
      </c>
      <c r="BA345" s="81">
        <v>0</v>
      </c>
      <c r="BB345" s="81">
        <v>0</v>
      </c>
      <c r="BC345" s="81">
        <v>0</v>
      </c>
      <c r="BD345" s="81">
        <v>0</v>
      </c>
      <c r="BE345" s="81" t="s">
        <v>564</v>
      </c>
      <c r="BF345" s="82"/>
      <c r="BG345" s="81">
        <v>0</v>
      </c>
      <c r="BH345" s="81">
        <v>0</v>
      </c>
      <c r="BI345" s="81">
        <v>89.302999999999997</v>
      </c>
      <c r="BJ345" s="81">
        <v>0</v>
      </c>
      <c r="BK345" s="81">
        <v>21.140999999999998</v>
      </c>
      <c r="BL345" s="81">
        <v>0</v>
      </c>
      <c r="BM345" s="82"/>
      <c r="BN345" s="81">
        <v>0</v>
      </c>
      <c r="BO345" s="81">
        <v>0</v>
      </c>
      <c r="BP345" s="81">
        <v>4</v>
      </c>
      <c r="BQ345" s="81">
        <v>0</v>
      </c>
      <c r="BR345" s="81">
        <v>4</v>
      </c>
      <c r="BS345" s="81">
        <v>0</v>
      </c>
      <c r="BT345"/>
      <c r="BU345" s="80">
        <v>110.444</v>
      </c>
      <c r="BV345" s="80">
        <v>0</v>
      </c>
      <c r="BW345" s="80">
        <v>0</v>
      </c>
      <c r="BX345" s="80">
        <v>0</v>
      </c>
      <c r="BY345" s="80">
        <v>0</v>
      </c>
      <c r="BZ345" s="80">
        <v>0</v>
      </c>
      <c r="CA345" s="80">
        <v>0</v>
      </c>
      <c r="CB345" s="80">
        <v>0</v>
      </c>
      <c r="CC345" s="80">
        <v>0</v>
      </c>
    </row>
    <row r="346" spans="1:81">
      <c r="A346" s="80" t="s">
        <v>2033</v>
      </c>
      <c r="B346" s="80">
        <v>168</v>
      </c>
      <c r="C346" s="80">
        <v>15</v>
      </c>
      <c r="D346" s="80">
        <v>10</v>
      </c>
      <c r="E346" s="80">
        <v>2018</v>
      </c>
      <c r="F346" s="80" t="s">
        <v>93</v>
      </c>
      <c r="G346" s="80" t="s">
        <v>1659</v>
      </c>
      <c r="H346" s="80" t="s">
        <v>1660</v>
      </c>
      <c r="I346" s="177"/>
      <c r="J346" s="81">
        <v>287.4322479192756</v>
      </c>
      <c r="K346" s="81">
        <v>14.602352967003553</v>
      </c>
      <c r="L346" s="81">
        <v>50.072802498611338</v>
      </c>
      <c r="M346" s="81">
        <v>233.19630581557996</v>
      </c>
      <c r="N346" s="81">
        <v>295.3058708896707</v>
      </c>
      <c r="O346" s="81">
        <v>124.95350096171836</v>
      </c>
      <c r="P346" s="81">
        <v>111.53862040466723</v>
      </c>
      <c r="Q346" s="81">
        <v>7.4664929842326782</v>
      </c>
      <c r="R346" s="81">
        <v>0</v>
      </c>
      <c r="S346" s="81">
        <v>11.560903726079999</v>
      </c>
      <c r="T346" s="82"/>
      <c r="U346" s="81">
        <v>11225721</v>
      </c>
      <c r="V346" s="81">
        <v>5033</v>
      </c>
      <c r="W346" s="81">
        <v>1165</v>
      </c>
      <c r="X346" s="81">
        <v>44578</v>
      </c>
      <c r="Y346" s="81">
        <v>61638</v>
      </c>
      <c r="Z346" s="81">
        <v>76139</v>
      </c>
      <c r="AA346" s="81">
        <v>23335</v>
      </c>
      <c r="AB346" s="81">
        <v>117806</v>
      </c>
      <c r="AC346" s="81">
        <v>0</v>
      </c>
      <c r="AD346" s="81">
        <v>11.560903726079999</v>
      </c>
      <c r="AE346" s="82"/>
      <c r="AF346" s="81">
        <v>91346763.776033819</v>
      </c>
      <c r="AG346" s="81">
        <v>9379290.7493808009</v>
      </c>
      <c r="AH346" s="81">
        <v>7094824.606057493</v>
      </c>
      <c r="AI346" s="81">
        <v>282135901.24003351</v>
      </c>
      <c r="AJ346" s="81">
        <v>224909500.92913181</v>
      </c>
      <c r="AK346" s="81">
        <v>0</v>
      </c>
      <c r="AL346" s="81">
        <v>0</v>
      </c>
      <c r="AM346" s="81">
        <v>16216126.74849651</v>
      </c>
      <c r="AN346" s="81">
        <v>0</v>
      </c>
      <c r="AO346" s="81">
        <v>0</v>
      </c>
      <c r="AP346" s="82"/>
      <c r="AQ346" s="81">
        <v>1734</v>
      </c>
      <c r="AR346" s="81">
        <v>328</v>
      </c>
      <c r="AS346" s="81">
        <v>0</v>
      </c>
      <c r="AT346" s="81">
        <v>0</v>
      </c>
      <c r="AU346" s="81">
        <v>0</v>
      </c>
      <c r="AV346" s="81">
        <v>0</v>
      </c>
      <c r="AW346" s="81" t="s">
        <v>564</v>
      </c>
      <c r="AX346" s="82"/>
      <c r="AY346" s="81">
        <v>8614.4599999999955</v>
      </c>
      <c r="AZ346" s="81">
        <v>32624</v>
      </c>
      <c r="BA346" s="81">
        <v>0</v>
      </c>
      <c r="BB346" s="81">
        <v>0</v>
      </c>
      <c r="BC346" s="81">
        <v>0</v>
      </c>
      <c r="BD346" s="81">
        <v>0</v>
      </c>
      <c r="BE346" s="81" t="s">
        <v>564</v>
      </c>
      <c r="BF346" s="82"/>
      <c r="BG346" s="81">
        <v>0</v>
      </c>
      <c r="BH346" s="81">
        <v>0</v>
      </c>
      <c r="BI346" s="81">
        <v>82.634</v>
      </c>
      <c r="BJ346" s="81">
        <v>0</v>
      </c>
      <c r="BK346" s="81">
        <v>21.055</v>
      </c>
      <c r="BL346" s="81">
        <v>0</v>
      </c>
      <c r="BM346" s="82"/>
      <c r="BN346" s="81">
        <v>0</v>
      </c>
      <c r="BO346" s="81">
        <v>0</v>
      </c>
      <c r="BP346" s="81">
        <v>4</v>
      </c>
      <c r="BQ346" s="81">
        <v>0</v>
      </c>
      <c r="BR346" s="81">
        <v>4</v>
      </c>
      <c r="BS346" s="81">
        <v>0</v>
      </c>
      <c r="BT346"/>
      <c r="BU346" s="80">
        <v>103.68899999999999</v>
      </c>
      <c r="BV346" s="80">
        <v>0</v>
      </c>
      <c r="BW346" s="80">
        <v>0</v>
      </c>
      <c r="BX346" s="80">
        <v>0</v>
      </c>
      <c r="BY346" s="80">
        <v>0</v>
      </c>
      <c r="BZ346" s="80">
        <v>0</v>
      </c>
      <c r="CA346" s="80">
        <v>0</v>
      </c>
      <c r="CB346" s="80">
        <v>0</v>
      </c>
      <c r="CC346" s="80">
        <v>0</v>
      </c>
    </row>
    <row r="347" spans="1:81">
      <c r="A347" s="80" t="s">
        <v>2034</v>
      </c>
      <c r="B347" s="80">
        <v>169</v>
      </c>
      <c r="C347" s="80">
        <v>16</v>
      </c>
      <c r="D347" s="80">
        <v>10</v>
      </c>
      <c r="E347" s="80">
        <v>2019</v>
      </c>
      <c r="F347" s="80" t="s">
        <v>73</v>
      </c>
      <c r="G347" s="80" t="s">
        <v>1659</v>
      </c>
      <c r="H347" s="80" t="s">
        <v>1660</v>
      </c>
      <c r="I347" s="177"/>
      <c r="J347" s="81">
        <v>160.94781826722055</v>
      </c>
      <c r="K347" s="81">
        <v>13.549908305967595</v>
      </c>
      <c r="L347" s="81">
        <v>50.297145739198854</v>
      </c>
      <c r="M347" s="81">
        <v>209.19826122890879</v>
      </c>
      <c r="N347" s="81">
        <v>299.03538190569731</v>
      </c>
      <c r="O347" s="81">
        <v>121.42600579245676</v>
      </c>
      <c r="P347" s="81">
        <v>102.08807875663561</v>
      </c>
      <c r="Q347" s="81">
        <v>7.1970961684619299</v>
      </c>
      <c r="R347" s="81">
        <v>0</v>
      </c>
      <c r="S347" s="81">
        <v>11.220425229509999</v>
      </c>
      <c r="T347" s="82"/>
      <c r="U347" s="81">
        <v>6612396</v>
      </c>
      <c r="V347" s="81">
        <v>5033</v>
      </c>
      <c r="W347" s="81">
        <v>1165</v>
      </c>
      <c r="X347" s="81">
        <v>44578</v>
      </c>
      <c r="Y347" s="81">
        <v>61655</v>
      </c>
      <c r="Z347" s="81">
        <v>76021</v>
      </c>
      <c r="AA347" s="81">
        <v>21198</v>
      </c>
      <c r="AB347" s="81">
        <v>116630</v>
      </c>
      <c r="AC347" s="81">
        <v>0</v>
      </c>
      <c r="AD347" s="81">
        <v>11.220425229510001</v>
      </c>
      <c r="AE347" s="82"/>
      <c r="AF347" s="81">
        <v>52798858.655985683</v>
      </c>
      <c r="AG347" s="81">
        <v>9376513.2781622279</v>
      </c>
      <c r="AH347" s="81">
        <v>7660291.3351706536</v>
      </c>
      <c r="AI347" s="81">
        <v>276469761.63837689</v>
      </c>
      <c r="AJ347" s="81">
        <v>228805569.82270628</v>
      </c>
      <c r="AK347" s="81">
        <v>0</v>
      </c>
      <c r="AL347" s="81">
        <v>0</v>
      </c>
      <c r="AM347" s="81">
        <v>15884128.009830073</v>
      </c>
      <c r="AN347" s="81">
        <v>0</v>
      </c>
      <c r="AO347" s="81">
        <v>0</v>
      </c>
      <c r="AP347" s="82"/>
      <c r="AQ347" s="81">
        <v>1789</v>
      </c>
      <c r="AR347" s="81">
        <v>376</v>
      </c>
      <c r="AS347" s="81">
        <v>0</v>
      </c>
      <c r="AT347" s="81">
        <v>0</v>
      </c>
      <c r="AU347" s="81">
        <v>0</v>
      </c>
      <c r="AV347" s="81">
        <v>0</v>
      </c>
      <c r="AW347" s="81" t="s">
        <v>564</v>
      </c>
      <c r="AX347" s="82"/>
      <c r="AY347" s="81">
        <v>8918.6500000000069</v>
      </c>
      <c r="AZ347" s="81">
        <v>35154.100000000013</v>
      </c>
      <c r="BA347" s="81">
        <v>0</v>
      </c>
      <c r="BB347" s="81">
        <v>0</v>
      </c>
      <c r="BC347" s="81">
        <v>0</v>
      </c>
      <c r="BD347" s="81">
        <v>0</v>
      </c>
      <c r="BE347" s="81" t="s">
        <v>564</v>
      </c>
      <c r="BF347" s="82"/>
      <c r="BG347" s="81">
        <v>0</v>
      </c>
      <c r="BH347" s="81">
        <v>0</v>
      </c>
      <c r="BI347" s="81">
        <v>114.81100000000001</v>
      </c>
      <c r="BJ347" s="81">
        <v>0</v>
      </c>
      <c r="BK347" s="81">
        <v>20.507999999999999</v>
      </c>
      <c r="BL347" s="81">
        <v>0</v>
      </c>
      <c r="BM347" s="82"/>
      <c r="BN347" s="81">
        <v>0</v>
      </c>
      <c r="BO347" s="81">
        <v>0</v>
      </c>
      <c r="BP347" s="81">
        <v>4</v>
      </c>
      <c r="BQ347" s="81">
        <v>0</v>
      </c>
      <c r="BR347" s="81">
        <v>4</v>
      </c>
      <c r="BS347" s="81">
        <v>0</v>
      </c>
      <c r="BT347"/>
      <c r="BU347" s="80">
        <v>135.31899999999999</v>
      </c>
      <c r="BV347" s="80">
        <v>0</v>
      </c>
      <c r="BW347" s="80">
        <v>0</v>
      </c>
      <c r="BX347" s="80">
        <v>0</v>
      </c>
      <c r="BY347" s="80">
        <v>0</v>
      </c>
      <c r="BZ347" s="80">
        <v>0</v>
      </c>
      <c r="CA347" s="80">
        <v>0</v>
      </c>
      <c r="CB347" s="80">
        <v>0</v>
      </c>
      <c r="CC347" s="80">
        <v>0</v>
      </c>
    </row>
    <row r="348" spans="1:81">
      <c r="A348" s="80" t="s">
        <v>2035</v>
      </c>
      <c r="B348" s="80">
        <v>170</v>
      </c>
      <c r="C348" s="80">
        <v>17</v>
      </c>
      <c r="D348" s="80">
        <v>10</v>
      </c>
      <c r="E348" s="80">
        <v>2020</v>
      </c>
      <c r="F348" s="80" t="s">
        <v>218</v>
      </c>
      <c r="G348" s="80" t="s">
        <v>1659</v>
      </c>
      <c r="H348" s="80" t="s">
        <v>1660</v>
      </c>
      <c r="I348" s="177"/>
      <c r="J348" s="81">
        <v>134.9763110259498</v>
      </c>
      <c r="K348" s="81">
        <v>14.005388880791541</v>
      </c>
      <c r="L348" s="81">
        <v>72.395838877543113</v>
      </c>
      <c r="M348" s="81">
        <v>197.27428797424412</v>
      </c>
      <c r="N348" s="81">
        <v>274.15393705870065</v>
      </c>
      <c r="O348" s="81">
        <v>106.27720719531075</v>
      </c>
      <c r="P348" s="81">
        <v>103.3989342578372</v>
      </c>
      <c r="Q348" s="81">
        <v>6.806413650410482</v>
      </c>
      <c r="R348" s="81">
        <v>0</v>
      </c>
      <c r="S348" s="81">
        <v>9.7473491329600002</v>
      </c>
      <c r="T348" s="82"/>
      <c r="U348" s="81">
        <v>6286177</v>
      </c>
      <c r="V348" s="81">
        <v>4813</v>
      </c>
      <c r="W348" s="81">
        <v>1490</v>
      </c>
      <c r="X348" s="81">
        <v>44205</v>
      </c>
      <c r="Y348" s="81">
        <v>61671</v>
      </c>
      <c r="Z348" s="81">
        <v>75943</v>
      </c>
      <c r="AA348" s="81">
        <v>23327</v>
      </c>
      <c r="AB348" s="81">
        <v>115435</v>
      </c>
      <c r="AC348" s="81">
        <v>0</v>
      </c>
      <c r="AD348" s="81">
        <v>9.7473491329600002</v>
      </c>
      <c r="AE348" s="82"/>
      <c r="AF348" s="81">
        <v>49081888.130981192</v>
      </c>
      <c r="AG348" s="81">
        <v>8973261.0022755805</v>
      </c>
      <c r="AH348" s="81">
        <v>10616725.835526653</v>
      </c>
      <c r="AI348" s="81">
        <v>253811037.69473371</v>
      </c>
      <c r="AJ348" s="81">
        <v>233647936.15087166</v>
      </c>
      <c r="AK348" s="81"/>
      <c r="AL348" s="81"/>
      <c r="AM348" s="81">
        <v>15065550.009599362</v>
      </c>
      <c r="AN348" s="81"/>
      <c r="AO348" s="81"/>
      <c r="AP348" s="82"/>
      <c r="AQ348" s="81">
        <v>1845</v>
      </c>
      <c r="AR348" s="81">
        <v>413</v>
      </c>
      <c r="AS348" s="81">
        <v>0</v>
      </c>
      <c r="AT348" s="81">
        <v>0</v>
      </c>
      <c r="AU348" s="81">
        <v>0</v>
      </c>
      <c r="AV348" s="81">
        <v>0</v>
      </c>
      <c r="AW348" s="81">
        <v>0</v>
      </c>
      <c r="AX348" s="82"/>
      <c r="AY348" s="81">
        <v>9234.4060000000027</v>
      </c>
      <c r="AZ348" s="81">
        <v>36815.4</v>
      </c>
      <c r="BA348" s="81">
        <v>0</v>
      </c>
      <c r="BB348" s="81">
        <v>0</v>
      </c>
      <c r="BC348" s="81">
        <v>0</v>
      </c>
      <c r="BD348" s="81">
        <v>0</v>
      </c>
      <c r="BE348" s="81">
        <v>0</v>
      </c>
      <c r="BF348" s="82"/>
      <c r="BG348" s="81">
        <v>0</v>
      </c>
      <c r="BH348" s="81">
        <v>0</v>
      </c>
      <c r="BI348" s="81">
        <v>95.594999999999999</v>
      </c>
      <c r="BJ348" s="81">
        <v>0</v>
      </c>
      <c r="BK348" s="81">
        <v>20.311</v>
      </c>
      <c r="BL348" s="81">
        <v>0</v>
      </c>
      <c r="BM348" s="82"/>
      <c r="BN348" s="81">
        <v>0</v>
      </c>
      <c r="BO348" s="81">
        <v>0</v>
      </c>
      <c r="BP348" s="81">
        <v>4</v>
      </c>
      <c r="BQ348" s="81">
        <v>0</v>
      </c>
      <c r="BR348" s="81">
        <v>4</v>
      </c>
      <c r="BS348" s="81">
        <v>0</v>
      </c>
      <c r="BT348"/>
      <c r="BU348" s="80">
        <v>115.90600000000001</v>
      </c>
      <c r="BV348" s="80">
        <v>0</v>
      </c>
      <c r="BW348" s="80">
        <v>0</v>
      </c>
      <c r="BX348" s="80">
        <v>0</v>
      </c>
      <c r="BY348" s="80">
        <v>0</v>
      </c>
      <c r="BZ348" s="80">
        <v>0</v>
      </c>
      <c r="CA348" s="80">
        <v>0</v>
      </c>
      <c r="CB348" s="80">
        <v>0</v>
      </c>
      <c r="CC348" s="80">
        <v>0</v>
      </c>
    </row>
    <row r="349" spans="1:81">
      <c r="A349" s="80" t="s">
        <v>1661</v>
      </c>
      <c r="B349" s="80">
        <v>170</v>
      </c>
      <c r="C349" s="80">
        <v>18</v>
      </c>
      <c r="D349" s="80">
        <v>10</v>
      </c>
      <c r="E349" s="80">
        <v>2021</v>
      </c>
      <c r="F349" s="80" t="s">
        <v>75</v>
      </c>
      <c r="G349" s="174" t="s">
        <v>1659</v>
      </c>
      <c r="H349" s="80" t="s">
        <v>1660</v>
      </c>
      <c r="I349" s="177"/>
      <c r="J349" s="81">
        <v>162.0561906617645</v>
      </c>
      <c r="K349" s="81">
        <v>13.491077149131369</v>
      </c>
      <c r="L349" s="81">
        <v>66.067642133424982</v>
      </c>
      <c r="M349" s="81">
        <v>199.25330314025243</v>
      </c>
      <c r="N349" s="81">
        <v>260.72499445255426</v>
      </c>
      <c r="O349" s="81">
        <v>103.10592200037141</v>
      </c>
      <c r="P349" s="81">
        <v>106.57800474743186</v>
      </c>
      <c r="Q349" s="81">
        <v>6.8219212419187354</v>
      </c>
      <c r="R349" s="81">
        <v>0</v>
      </c>
      <c r="S349" s="81">
        <v>13.4554700626</v>
      </c>
      <c r="T349" s="82"/>
      <c r="U349" s="81">
        <v>7750614</v>
      </c>
      <c r="V349" s="81">
        <v>4813</v>
      </c>
      <c r="W349" s="81">
        <v>1490</v>
      </c>
      <c r="X349" s="81">
        <v>44205</v>
      </c>
      <c r="Y349" s="81">
        <v>61743</v>
      </c>
      <c r="Z349" s="81">
        <v>75864</v>
      </c>
      <c r="AA349" s="81">
        <v>23448</v>
      </c>
      <c r="AB349" s="81">
        <v>114326</v>
      </c>
      <c r="AC349" s="81">
        <v>0</v>
      </c>
      <c r="AD349" s="81">
        <v>13.4554700626</v>
      </c>
      <c r="AE349" s="82"/>
      <c r="AF349" s="81">
        <v>59366367.100117907</v>
      </c>
      <c r="AG349" s="81">
        <v>9128215.134776067</v>
      </c>
      <c r="AH349" s="81">
        <v>9518512.5665703192</v>
      </c>
      <c r="AI349" s="81">
        <v>276945338.80810326</v>
      </c>
      <c r="AJ349" s="81">
        <v>227961250.08336219</v>
      </c>
      <c r="AK349" s="81">
        <v>0</v>
      </c>
      <c r="AL349" s="81">
        <v>0</v>
      </c>
      <c r="AM349" s="81">
        <v>15006875.237514876</v>
      </c>
      <c r="AN349" s="81">
        <v>0</v>
      </c>
      <c r="AO349" s="81">
        <v>0</v>
      </c>
      <c r="AP349" s="82"/>
      <c r="AQ349" s="81">
        <v>1905</v>
      </c>
      <c r="AR349" s="81">
        <v>439</v>
      </c>
      <c r="AS349" s="81">
        <v>0</v>
      </c>
      <c r="AT349" s="81">
        <v>0</v>
      </c>
      <c r="AU349" s="81">
        <v>0</v>
      </c>
      <c r="AV349" s="81">
        <v>0</v>
      </c>
      <c r="AW349" s="81"/>
      <c r="AX349" s="82"/>
      <c r="AY349" s="81">
        <v>9614.2030000000013</v>
      </c>
      <c r="AZ349" s="81">
        <v>38363.5</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1658</v>
      </c>
      <c r="B350" s="80">
        <v>170</v>
      </c>
      <c r="C350" s="80">
        <v>19</v>
      </c>
      <c r="D350" s="80">
        <v>10</v>
      </c>
      <c r="E350" s="80">
        <v>2022</v>
      </c>
      <c r="F350" s="80" t="s">
        <v>568</v>
      </c>
      <c r="G350" s="174" t="s">
        <v>1659</v>
      </c>
      <c r="H350" s="80" t="s">
        <v>1660</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2041</v>
      </c>
      <c r="AR350" s="81">
        <v>452</v>
      </c>
      <c r="AS350" s="81">
        <v>0</v>
      </c>
      <c r="AT350" s="81">
        <v>0</v>
      </c>
      <c r="AU350" s="81">
        <v>0</v>
      </c>
      <c r="AV350" s="81">
        <v>0</v>
      </c>
      <c r="AW350" s="81"/>
      <c r="AX350" s="82"/>
      <c r="AY350" s="81">
        <v>10523.58499999999</v>
      </c>
      <c r="AZ350" s="81">
        <v>38937.599999999991</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2036</v>
      </c>
      <c r="B351" s="80">
        <v>375</v>
      </c>
      <c r="C351" s="80">
        <v>1</v>
      </c>
      <c r="D351" s="80">
        <v>23</v>
      </c>
      <c r="E351" s="80">
        <v>1990</v>
      </c>
      <c r="F351" s="80" t="s">
        <v>562</v>
      </c>
      <c r="G351" s="80" t="s">
        <v>2037</v>
      </c>
      <c r="H351" s="80" t="s">
        <v>2038</v>
      </c>
      <c r="I351" s="177"/>
      <c r="J351" s="81">
        <v>277.60616084225052</v>
      </c>
      <c r="K351" s="81">
        <v>13.632781209520392</v>
      </c>
      <c r="L351" s="81">
        <v>28.961024697942957</v>
      </c>
      <c r="M351" s="81">
        <v>55.941792413878574</v>
      </c>
      <c r="N351" s="81">
        <v>87.194578744348163</v>
      </c>
      <c r="O351" s="81">
        <v>82.438696774021764</v>
      </c>
      <c r="P351" s="81">
        <v>94.554987900253693</v>
      </c>
      <c r="Q351" s="81">
        <v>6.0664782399881902</v>
      </c>
      <c r="R351" s="81">
        <v>0</v>
      </c>
      <c r="S351" s="81">
        <v>7.0747671227980096</v>
      </c>
      <c r="T351" s="82"/>
      <c r="U351" s="81">
        <v>34875561</v>
      </c>
      <c r="V351" s="81">
        <v>4838</v>
      </c>
      <c r="W351" s="81">
        <v>251</v>
      </c>
      <c r="X351" s="81">
        <v>20971</v>
      </c>
      <c r="Y351" s="81">
        <v>26229</v>
      </c>
      <c r="Z351" s="81">
        <v>33908</v>
      </c>
      <c r="AA351" s="81">
        <v>22959</v>
      </c>
      <c r="AB351" s="81">
        <v>98499</v>
      </c>
      <c r="AC351" s="81">
        <v>0</v>
      </c>
      <c r="AD351" s="81">
        <v>7.0747671227980096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2039</v>
      </c>
      <c r="B352" s="80">
        <v>376</v>
      </c>
      <c r="C352" s="80">
        <v>2</v>
      </c>
      <c r="D352" s="80">
        <v>23</v>
      </c>
      <c r="E352" s="80">
        <v>2005</v>
      </c>
      <c r="F352" s="80" t="s">
        <v>565</v>
      </c>
      <c r="G352" s="80" t="s">
        <v>2037</v>
      </c>
      <c r="H352" s="80" t="s">
        <v>2038</v>
      </c>
      <c r="I352" s="177"/>
      <c r="J352" s="81">
        <v>351.93964787432708</v>
      </c>
      <c r="K352" s="81">
        <v>10.324010365139205</v>
      </c>
      <c r="L352" s="81">
        <v>34.21490320398604</v>
      </c>
      <c r="M352" s="81">
        <v>123.67310087259199</v>
      </c>
      <c r="N352" s="81">
        <v>160.36309197370011</v>
      </c>
      <c r="O352" s="81">
        <v>143.95984618219651</v>
      </c>
      <c r="P352" s="81">
        <v>91.416073912554097</v>
      </c>
      <c r="Q352" s="81">
        <v>6.6234967153090993</v>
      </c>
      <c r="R352" s="81">
        <v>0</v>
      </c>
      <c r="S352" s="81">
        <v>16.007014285621818</v>
      </c>
      <c r="T352" s="82"/>
      <c r="U352" s="81">
        <v>48634453</v>
      </c>
      <c r="V352" s="81">
        <v>4465</v>
      </c>
      <c r="W352" s="81">
        <v>243</v>
      </c>
      <c r="X352" s="81">
        <v>24737</v>
      </c>
      <c r="Y352" s="81">
        <v>36505</v>
      </c>
      <c r="Z352" s="81">
        <v>68520</v>
      </c>
      <c r="AA352" s="81">
        <v>18179</v>
      </c>
      <c r="AB352" s="81">
        <v>112425</v>
      </c>
      <c r="AC352" s="81">
        <v>0</v>
      </c>
      <c r="AD352" s="81">
        <v>16.007014285621818</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2040</v>
      </c>
      <c r="B353" s="80">
        <v>377</v>
      </c>
      <c r="C353" s="80">
        <v>3</v>
      </c>
      <c r="D353" s="80">
        <v>23</v>
      </c>
      <c r="E353" s="80">
        <v>2006</v>
      </c>
      <c r="F353" s="80" t="s">
        <v>566</v>
      </c>
      <c r="G353" s="80" t="s">
        <v>2037</v>
      </c>
      <c r="H353" s="80" t="s">
        <v>2038</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2041</v>
      </c>
      <c r="B354" s="80">
        <v>378</v>
      </c>
      <c r="C354" s="80">
        <v>4</v>
      </c>
      <c r="D354" s="80">
        <v>23</v>
      </c>
      <c r="E354" s="80">
        <v>2007</v>
      </c>
      <c r="F354" s="80" t="s">
        <v>567</v>
      </c>
      <c r="G354" s="80" t="s">
        <v>2037</v>
      </c>
      <c r="H354" s="80" t="s">
        <v>2038</v>
      </c>
      <c r="I354" s="177"/>
      <c r="J354" s="81">
        <v>498.39859841671682</v>
      </c>
      <c r="K354" s="81">
        <v>11.960628112298993</v>
      </c>
      <c r="L354" s="81">
        <v>71.409037843485891</v>
      </c>
      <c r="M354" s="81">
        <v>168.14755064791839</v>
      </c>
      <c r="N354" s="81">
        <v>226.88758014408231</v>
      </c>
      <c r="O354" s="81">
        <v>141.51623692868043</v>
      </c>
      <c r="P354" s="81">
        <v>90.987642130289544</v>
      </c>
      <c r="Q354" s="81">
        <v>7.0429186517246274</v>
      </c>
      <c r="R354" s="81">
        <v>0</v>
      </c>
      <c r="S354" s="81">
        <v>14.092324871553522</v>
      </c>
      <c r="T354" s="82"/>
      <c r="U354" s="81">
        <v>55374397</v>
      </c>
      <c r="V354" s="81">
        <v>4135</v>
      </c>
      <c r="W354" s="81">
        <v>591</v>
      </c>
      <c r="X354" s="81">
        <v>29267</v>
      </c>
      <c r="Y354" s="81">
        <v>37749</v>
      </c>
      <c r="Z354" s="81">
        <v>70021</v>
      </c>
      <c r="AA354" s="81">
        <v>17818</v>
      </c>
      <c r="AB354" s="81">
        <v>113222</v>
      </c>
      <c r="AC354" s="81">
        <v>0</v>
      </c>
      <c r="AD354" s="81">
        <v>14.092324871553522</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2042</v>
      </c>
      <c r="B355" s="80">
        <v>379</v>
      </c>
      <c r="C355" s="80">
        <v>5</v>
      </c>
      <c r="D355" s="80">
        <v>23</v>
      </c>
      <c r="E355" s="80">
        <v>2008</v>
      </c>
      <c r="F355" s="80" t="s">
        <v>84</v>
      </c>
      <c r="G355" s="80" t="s">
        <v>2037</v>
      </c>
      <c r="H355" s="80" t="s">
        <v>2038</v>
      </c>
      <c r="I355" s="177"/>
      <c r="J355" s="81">
        <v>382.71778151041445</v>
      </c>
      <c r="K355" s="81">
        <v>8.2679593296227036</v>
      </c>
      <c r="L355" s="81">
        <v>57.585828891744043</v>
      </c>
      <c r="M355" s="81">
        <v>158.6495500079848</v>
      </c>
      <c r="N355" s="81">
        <v>185.79407580402767</v>
      </c>
      <c r="O355" s="81">
        <v>137.34639849471185</v>
      </c>
      <c r="P355" s="81">
        <v>89.01709870661216</v>
      </c>
      <c r="Q355" s="81">
        <v>6.9387286313310153</v>
      </c>
      <c r="R355" s="81">
        <v>0</v>
      </c>
      <c r="S355" s="81">
        <v>15.561713875915276</v>
      </c>
      <c r="T355" s="82"/>
      <c r="U355" s="81">
        <v>53274852</v>
      </c>
      <c r="V355" s="81">
        <v>4135</v>
      </c>
      <c r="W355" s="81">
        <v>591</v>
      </c>
      <c r="X355" s="81">
        <v>29267</v>
      </c>
      <c r="Y355" s="81">
        <v>38303</v>
      </c>
      <c r="Z355" s="81">
        <v>70343</v>
      </c>
      <c r="AA355" s="81">
        <v>17452</v>
      </c>
      <c r="AB355" s="81">
        <v>113380</v>
      </c>
      <c r="AC355" s="81">
        <v>0</v>
      </c>
      <c r="AD355" s="81">
        <v>15.561713875915276</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2043</v>
      </c>
      <c r="B356" s="80">
        <v>380</v>
      </c>
      <c r="C356" s="80">
        <v>6</v>
      </c>
      <c r="D356" s="80">
        <v>23</v>
      </c>
      <c r="E356" s="80">
        <v>2009</v>
      </c>
      <c r="F356" s="80" t="s">
        <v>85</v>
      </c>
      <c r="G356" s="80" t="s">
        <v>2037</v>
      </c>
      <c r="H356" s="80" t="s">
        <v>2038</v>
      </c>
      <c r="I356" s="177"/>
      <c r="J356" s="81">
        <v>306.771169478373</v>
      </c>
      <c r="K356" s="81">
        <v>7.1200792491929308</v>
      </c>
      <c r="L356" s="81">
        <v>44.900773145419485</v>
      </c>
      <c r="M356" s="81">
        <v>130.49250608672037</v>
      </c>
      <c r="N356" s="81">
        <v>141.5610863441153</v>
      </c>
      <c r="O356" s="81">
        <v>140.31171714002897</v>
      </c>
      <c r="P356" s="81">
        <v>84.920864965253401</v>
      </c>
      <c r="Q356" s="81">
        <v>6.6075199893287415</v>
      </c>
      <c r="R356" s="81">
        <v>0</v>
      </c>
      <c r="S356" s="81">
        <v>21.671938411141976</v>
      </c>
      <c r="T356" s="82"/>
      <c r="U356" s="81">
        <v>43211334</v>
      </c>
      <c r="V356" s="81">
        <v>4247</v>
      </c>
      <c r="W356" s="81">
        <v>689</v>
      </c>
      <c r="X356" s="81">
        <v>32724</v>
      </c>
      <c r="Y356" s="81">
        <v>38677</v>
      </c>
      <c r="Z356" s="81">
        <v>70931</v>
      </c>
      <c r="AA356" s="81">
        <v>17092</v>
      </c>
      <c r="AB356" s="81">
        <v>113340</v>
      </c>
      <c r="AC356" s="81">
        <v>0</v>
      </c>
      <c r="AD356" s="81">
        <v>21.671938411141976</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235.55699999999999</v>
      </c>
      <c r="BJ356" s="81">
        <v>0</v>
      </c>
      <c r="BK356" s="81">
        <v>24.538000000000004</v>
      </c>
      <c r="BL356" s="81">
        <v>0</v>
      </c>
      <c r="BM356" s="82"/>
      <c r="BN356" s="81">
        <v>0</v>
      </c>
      <c r="BO356" s="81">
        <v>0</v>
      </c>
      <c r="BP356" s="81">
        <v>22</v>
      </c>
      <c r="BQ356" s="81">
        <v>0</v>
      </c>
      <c r="BR356" s="81">
        <v>5</v>
      </c>
      <c r="BS356" s="81">
        <v>0</v>
      </c>
      <c r="BT356"/>
      <c r="BU356" s="80"/>
      <c r="BV356" s="80"/>
      <c r="BW356" s="80"/>
      <c r="BX356" s="80"/>
      <c r="BY356" s="80"/>
      <c r="BZ356" s="80"/>
      <c r="CA356" s="80"/>
      <c r="CB356" s="80"/>
      <c r="CC356" s="80"/>
    </row>
    <row r="357" spans="1:81">
      <c r="A357" s="80" t="s">
        <v>2044</v>
      </c>
      <c r="B357" s="80">
        <v>381</v>
      </c>
      <c r="C357" s="80">
        <v>7</v>
      </c>
      <c r="D357" s="80">
        <v>23</v>
      </c>
      <c r="E357" s="80">
        <v>2010</v>
      </c>
      <c r="F357" s="80" t="s">
        <v>86</v>
      </c>
      <c r="G357" s="80" t="s">
        <v>2037</v>
      </c>
      <c r="H357" s="80" t="s">
        <v>2038</v>
      </c>
      <c r="I357" s="177"/>
      <c r="J357" s="81">
        <v>280.75047491926284</v>
      </c>
      <c r="K357" s="81">
        <v>8.0865843913409456</v>
      </c>
      <c r="L357" s="81">
        <v>40.358105178843552</v>
      </c>
      <c r="M357" s="81">
        <v>143.30165217285696</v>
      </c>
      <c r="N357" s="81">
        <v>177.59055461024374</v>
      </c>
      <c r="O357" s="81">
        <v>140.55074883509474</v>
      </c>
      <c r="P357" s="81">
        <v>86.774942656707637</v>
      </c>
      <c r="Q357" s="81">
        <v>6.8880231058694834</v>
      </c>
      <c r="R357" s="81">
        <v>0</v>
      </c>
      <c r="S357" s="81">
        <v>19.896752690135912</v>
      </c>
      <c r="T357" s="82"/>
      <c r="U357" s="81">
        <v>41184649</v>
      </c>
      <c r="V357" s="81">
        <v>4247</v>
      </c>
      <c r="W357" s="81">
        <v>689</v>
      </c>
      <c r="X357" s="81">
        <v>32724</v>
      </c>
      <c r="Y357" s="81">
        <v>39159</v>
      </c>
      <c r="Z357" s="81">
        <v>71382</v>
      </c>
      <c r="AA357" s="81">
        <v>17029</v>
      </c>
      <c r="AB357" s="81">
        <v>113213</v>
      </c>
      <c r="AC357" s="81">
        <v>0</v>
      </c>
      <c r="AD357" s="81">
        <v>19.896752690135912</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199.98699999999999</v>
      </c>
      <c r="BJ357" s="81">
        <v>0</v>
      </c>
      <c r="BK357" s="81">
        <v>19.579000000000001</v>
      </c>
      <c r="BL357" s="81">
        <v>0</v>
      </c>
      <c r="BM357" s="82"/>
      <c r="BN357" s="81">
        <v>0</v>
      </c>
      <c r="BO357" s="81">
        <v>0</v>
      </c>
      <c r="BP357" s="81">
        <v>22</v>
      </c>
      <c r="BQ357" s="81">
        <v>0</v>
      </c>
      <c r="BR357" s="81">
        <v>5</v>
      </c>
      <c r="BS357" s="81">
        <v>0</v>
      </c>
      <c r="BT357"/>
      <c r="BU357" s="80">
        <v>216.15</v>
      </c>
      <c r="BV357" s="80">
        <v>0</v>
      </c>
      <c r="BW357" s="80">
        <v>3.4159999999999999</v>
      </c>
      <c r="BX357" s="80">
        <v>0</v>
      </c>
      <c r="BY357" s="80">
        <v>0</v>
      </c>
      <c r="BZ357" s="80">
        <v>0</v>
      </c>
      <c r="CA357" s="80">
        <v>0</v>
      </c>
      <c r="CB357" s="80">
        <v>0</v>
      </c>
      <c r="CC357" s="80">
        <v>0</v>
      </c>
    </row>
    <row r="358" spans="1:81">
      <c r="A358" s="80" t="s">
        <v>2045</v>
      </c>
      <c r="B358" s="80">
        <v>382</v>
      </c>
      <c r="C358" s="80">
        <v>8</v>
      </c>
      <c r="D358" s="80">
        <v>23</v>
      </c>
      <c r="E358" s="80">
        <v>2011</v>
      </c>
      <c r="F358" s="80" t="s">
        <v>87</v>
      </c>
      <c r="G358" s="80" t="s">
        <v>2037</v>
      </c>
      <c r="H358" s="80" t="s">
        <v>2038</v>
      </c>
      <c r="I358" s="177"/>
      <c r="J358" s="81">
        <v>344.62421753716887</v>
      </c>
      <c r="K358" s="81">
        <v>11.829748776990828</v>
      </c>
      <c r="L358" s="81">
        <v>48.13270409874967</v>
      </c>
      <c r="M358" s="81">
        <v>194.27121354244642</v>
      </c>
      <c r="N358" s="81">
        <v>248.60960336357351</v>
      </c>
      <c r="O358" s="81">
        <v>139.58954735187785</v>
      </c>
      <c r="P358" s="81">
        <v>83.5002715761904</v>
      </c>
      <c r="Q358" s="81">
        <v>7.9150613442427247</v>
      </c>
      <c r="R358" s="81">
        <v>0</v>
      </c>
      <c r="S358" s="81">
        <v>20.726847866267306</v>
      </c>
      <c r="T358" s="82"/>
      <c r="U358" s="81">
        <v>43519130</v>
      </c>
      <c r="V358" s="81">
        <v>4247</v>
      </c>
      <c r="W358" s="81">
        <v>689</v>
      </c>
      <c r="X358" s="81">
        <v>32724</v>
      </c>
      <c r="Y358" s="81">
        <v>39568</v>
      </c>
      <c r="Z358" s="81">
        <v>72434</v>
      </c>
      <c r="AA358" s="81">
        <v>16874</v>
      </c>
      <c r="AB358" s="81">
        <v>112785</v>
      </c>
      <c r="AC358" s="81">
        <v>0</v>
      </c>
      <c r="AD358" s="81">
        <v>20.726847866267306</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202.678</v>
      </c>
      <c r="BJ358" s="81">
        <v>0</v>
      </c>
      <c r="BK358" s="81">
        <v>23.864999999999998</v>
      </c>
      <c r="BL358" s="81">
        <v>0</v>
      </c>
      <c r="BM358" s="82"/>
      <c r="BN358" s="81">
        <v>0</v>
      </c>
      <c r="BO358" s="81">
        <v>0</v>
      </c>
      <c r="BP358" s="81">
        <v>21</v>
      </c>
      <c r="BQ358" s="81">
        <v>0</v>
      </c>
      <c r="BR358" s="81">
        <v>6</v>
      </c>
      <c r="BS358" s="81">
        <v>0</v>
      </c>
      <c r="BT358"/>
      <c r="BU358" s="80">
        <v>220.55</v>
      </c>
      <c r="BV358" s="80">
        <v>3.468</v>
      </c>
      <c r="BW358" s="80">
        <v>2.5249999999999999</v>
      </c>
      <c r="BX358" s="80">
        <v>0</v>
      </c>
      <c r="BY358" s="80">
        <v>0</v>
      </c>
      <c r="BZ358" s="80">
        <v>0</v>
      </c>
      <c r="CA358" s="80">
        <v>0</v>
      </c>
      <c r="CB358" s="80">
        <v>0</v>
      </c>
      <c r="CC358" s="80">
        <v>0</v>
      </c>
    </row>
    <row r="359" spans="1:81">
      <c r="A359" s="80" t="s">
        <v>2046</v>
      </c>
      <c r="B359" s="80">
        <v>383</v>
      </c>
      <c r="C359" s="80">
        <v>9</v>
      </c>
      <c r="D359" s="80">
        <v>23</v>
      </c>
      <c r="E359" s="80">
        <v>2012</v>
      </c>
      <c r="F359" s="80" t="s">
        <v>88</v>
      </c>
      <c r="G359" s="80" t="s">
        <v>2037</v>
      </c>
      <c r="H359" s="80" t="s">
        <v>2038</v>
      </c>
      <c r="I359" s="177"/>
      <c r="J359" s="81">
        <v>336.69433610877297</v>
      </c>
      <c r="K359" s="81">
        <v>10.712764139241708</v>
      </c>
      <c r="L359" s="81">
        <v>46.300090279240543</v>
      </c>
      <c r="M359" s="81">
        <v>194.73397912264483</v>
      </c>
      <c r="N359" s="81">
        <v>264.22798588739761</v>
      </c>
      <c r="O359" s="81">
        <v>140.00536467118826</v>
      </c>
      <c r="P359" s="81">
        <v>82.656554522627715</v>
      </c>
      <c r="Q359" s="81">
        <v>8.6283463551904358</v>
      </c>
      <c r="R359" s="81">
        <v>0</v>
      </c>
      <c r="S359" s="81">
        <v>16.680107563792671</v>
      </c>
      <c r="T359" s="82"/>
      <c r="U359" s="81">
        <v>43218403</v>
      </c>
      <c r="V359" s="81">
        <v>4247</v>
      </c>
      <c r="W359" s="81">
        <v>689</v>
      </c>
      <c r="X359" s="81">
        <v>32724</v>
      </c>
      <c r="Y359" s="81">
        <v>40406</v>
      </c>
      <c r="Z359" s="81">
        <v>73226</v>
      </c>
      <c r="AA359" s="81">
        <v>16609</v>
      </c>
      <c r="AB359" s="81">
        <v>113163</v>
      </c>
      <c r="AC359" s="81">
        <v>0</v>
      </c>
      <c r="AD359" s="81">
        <v>16.680107563792671</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263.392</v>
      </c>
      <c r="BJ359" s="81">
        <v>0</v>
      </c>
      <c r="BK359" s="81">
        <v>31.764000000000003</v>
      </c>
      <c r="BL359" s="81">
        <v>0</v>
      </c>
      <c r="BM359" s="82"/>
      <c r="BN359" s="81">
        <v>0</v>
      </c>
      <c r="BO359" s="81">
        <v>0</v>
      </c>
      <c r="BP359" s="81">
        <v>22</v>
      </c>
      <c r="BQ359" s="81">
        <v>0</v>
      </c>
      <c r="BR359" s="81">
        <v>6</v>
      </c>
      <c r="BS359" s="81">
        <v>0</v>
      </c>
      <c r="BT359"/>
      <c r="BU359" s="80">
        <v>287.91399999999999</v>
      </c>
      <c r="BV359" s="80">
        <v>3.2719999999999998</v>
      </c>
      <c r="BW359" s="80">
        <v>3.97</v>
      </c>
      <c r="BX359" s="80">
        <v>0</v>
      </c>
      <c r="BY359" s="80">
        <v>0</v>
      </c>
      <c r="BZ359" s="80">
        <v>0</v>
      </c>
      <c r="CA359" s="80">
        <v>0</v>
      </c>
      <c r="CB359" s="80">
        <v>0</v>
      </c>
      <c r="CC359" s="80">
        <v>0</v>
      </c>
    </row>
    <row r="360" spans="1:81">
      <c r="A360" s="80" t="s">
        <v>2047</v>
      </c>
      <c r="B360" s="80">
        <v>384</v>
      </c>
      <c r="C360" s="80">
        <v>10</v>
      </c>
      <c r="D360" s="80">
        <v>23</v>
      </c>
      <c r="E360" s="80">
        <v>2013</v>
      </c>
      <c r="F360" s="80" t="s">
        <v>89</v>
      </c>
      <c r="G360" s="80" t="s">
        <v>2037</v>
      </c>
      <c r="H360" s="80" t="s">
        <v>2038</v>
      </c>
      <c r="I360" s="177"/>
      <c r="J360" s="81">
        <v>364.54244498604811</v>
      </c>
      <c r="K360" s="81">
        <v>8.2579939419533073</v>
      </c>
      <c r="L360" s="81">
        <v>42.116478807726196</v>
      </c>
      <c r="M360" s="81">
        <v>197.5307049357024</v>
      </c>
      <c r="N360" s="81">
        <v>229.12805103086569</v>
      </c>
      <c r="O360" s="81">
        <v>135.35396762911495</v>
      </c>
      <c r="P360" s="81">
        <v>82.418505523827648</v>
      </c>
      <c r="Q360" s="81">
        <v>8.7420259284403397</v>
      </c>
      <c r="R360" s="81">
        <v>0</v>
      </c>
      <c r="S360" s="81">
        <v>15.879588395828208</v>
      </c>
      <c r="T360" s="82"/>
      <c r="U360" s="81">
        <v>46074950</v>
      </c>
      <c r="V360" s="81">
        <v>4247</v>
      </c>
      <c r="W360" s="81">
        <v>689</v>
      </c>
      <c r="X360" s="81">
        <v>32724</v>
      </c>
      <c r="Y360" s="81">
        <v>40681</v>
      </c>
      <c r="Z360" s="81">
        <v>73954</v>
      </c>
      <c r="AA360" s="81">
        <v>16499</v>
      </c>
      <c r="AB360" s="81">
        <v>113010</v>
      </c>
      <c r="AC360" s="81">
        <v>0</v>
      </c>
      <c r="AD360" s="81">
        <v>15.879588395828208</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263.202</v>
      </c>
      <c r="BJ360" s="81">
        <v>0</v>
      </c>
      <c r="BK360" s="81">
        <v>27.527999999999999</v>
      </c>
      <c r="BL360" s="81">
        <v>0</v>
      </c>
      <c r="BM360" s="82"/>
      <c r="BN360" s="81">
        <v>0</v>
      </c>
      <c r="BO360" s="81">
        <v>0</v>
      </c>
      <c r="BP360" s="81">
        <v>21</v>
      </c>
      <c r="BQ360" s="81">
        <v>0</v>
      </c>
      <c r="BR360" s="81">
        <v>5</v>
      </c>
      <c r="BS360" s="81">
        <v>0</v>
      </c>
      <c r="BT360"/>
      <c r="BU360" s="80">
        <v>282.57900000000001</v>
      </c>
      <c r="BV360" s="80">
        <v>4.1859999999999999</v>
      </c>
      <c r="BW360" s="80">
        <v>3.9649999999999999</v>
      </c>
      <c r="BX360" s="80">
        <v>0</v>
      </c>
      <c r="BY360" s="80">
        <v>0</v>
      </c>
      <c r="BZ360" s="80">
        <v>0</v>
      </c>
      <c r="CA360" s="80">
        <v>0</v>
      </c>
      <c r="CB360" s="80">
        <v>0</v>
      </c>
      <c r="CC360" s="80">
        <v>0</v>
      </c>
    </row>
    <row r="361" spans="1:81">
      <c r="A361" s="80" t="s">
        <v>2048</v>
      </c>
      <c r="B361" s="80">
        <v>385</v>
      </c>
      <c r="C361" s="80">
        <v>11</v>
      </c>
      <c r="D361" s="80">
        <v>23</v>
      </c>
      <c r="E361" s="80">
        <v>2014</v>
      </c>
      <c r="F361" s="80" t="s">
        <v>90</v>
      </c>
      <c r="G361" s="80" t="s">
        <v>2037</v>
      </c>
      <c r="H361" s="80" t="s">
        <v>2038</v>
      </c>
      <c r="I361" s="177"/>
      <c r="J361" s="81">
        <v>344.51347162083709</v>
      </c>
      <c r="K361" s="81">
        <v>8.5021904410521323</v>
      </c>
      <c r="L361" s="81">
        <v>49.887924872487602</v>
      </c>
      <c r="M361" s="81">
        <v>193.24831374960195</v>
      </c>
      <c r="N361" s="81">
        <v>224.81612730447824</v>
      </c>
      <c r="O361" s="81">
        <v>129.59292215916633</v>
      </c>
      <c r="P361" s="81">
        <v>81.963414445708338</v>
      </c>
      <c r="Q361" s="81">
        <v>8.3639772303801383</v>
      </c>
      <c r="R361" s="81">
        <v>0</v>
      </c>
      <c r="S361" s="81">
        <v>15.676674791742162</v>
      </c>
      <c r="T361" s="82"/>
      <c r="U361" s="81">
        <v>49445547</v>
      </c>
      <c r="V361" s="81">
        <v>3543</v>
      </c>
      <c r="W361" s="81">
        <v>885</v>
      </c>
      <c r="X361" s="81">
        <v>32804</v>
      </c>
      <c r="Y361" s="81">
        <v>41146</v>
      </c>
      <c r="Z361" s="81">
        <v>74574</v>
      </c>
      <c r="AA361" s="81">
        <v>16323</v>
      </c>
      <c r="AB361" s="81">
        <v>112692</v>
      </c>
      <c r="AC361" s="81">
        <v>0</v>
      </c>
      <c r="AD361" s="81">
        <v>15.676674791742162</v>
      </c>
      <c r="AE361" s="82"/>
      <c r="AF361" s="81">
        <v>383355765.43853337</v>
      </c>
      <c r="AG361" s="81">
        <v>6656531.1640121555</v>
      </c>
      <c r="AH361" s="81">
        <v>4659090.1136504393</v>
      </c>
      <c r="AI361" s="81">
        <v>201700442.74761701</v>
      </c>
      <c r="AJ361" s="81">
        <v>287726255.20890653</v>
      </c>
      <c r="AK361" s="81">
        <v>0</v>
      </c>
      <c r="AL361" s="81">
        <v>0</v>
      </c>
      <c r="AM361" s="81">
        <v>15470927.619218882</v>
      </c>
      <c r="AN361" s="81">
        <v>0</v>
      </c>
      <c r="AO361" s="81">
        <v>0</v>
      </c>
      <c r="AP361" s="82"/>
      <c r="AQ361" s="81">
        <v>1123</v>
      </c>
      <c r="AR361" s="81">
        <v>152</v>
      </c>
      <c r="AS361" s="81">
        <v>0</v>
      </c>
      <c r="AT361" s="81">
        <v>0</v>
      </c>
      <c r="AU361" s="81">
        <v>0</v>
      </c>
      <c r="AV361" s="81">
        <v>1</v>
      </c>
      <c r="AW361" s="81" t="s">
        <v>564</v>
      </c>
      <c r="AX361" s="82"/>
      <c r="AY361" s="81">
        <v>4701.7250000000004</v>
      </c>
      <c r="AZ361" s="81">
        <v>9714.42</v>
      </c>
      <c r="BA361" s="81">
        <v>0</v>
      </c>
      <c r="BB361" s="81">
        <v>0</v>
      </c>
      <c r="BC361" s="81">
        <v>0</v>
      </c>
      <c r="BD361" s="81">
        <v>1595</v>
      </c>
      <c r="BE361" s="81" t="s">
        <v>564</v>
      </c>
      <c r="BF361" s="82"/>
      <c r="BG361" s="81">
        <v>0</v>
      </c>
      <c r="BH361" s="81">
        <v>0</v>
      </c>
      <c r="BI361" s="81">
        <v>262.327</v>
      </c>
      <c r="BJ361" s="81">
        <v>0</v>
      </c>
      <c r="BK361" s="81">
        <v>25.945</v>
      </c>
      <c r="BL361" s="81">
        <v>0</v>
      </c>
      <c r="BM361" s="82"/>
      <c r="BN361" s="81">
        <v>0</v>
      </c>
      <c r="BO361" s="81">
        <v>0</v>
      </c>
      <c r="BP361" s="81">
        <v>22</v>
      </c>
      <c r="BQ361" s="81">
        <v>0</v>
      </c>
      <c r="BR361" s="81">
        <v>5</v>
      </c>
      <c r="BS361" s="81">
        <v>0</v>
      </c>
      <c r="BT361"/>
      <c r="BU361" s="80">
        <v>280.31299999999999</v>
      </c>
      <c r="BV361" s="80">
        <v>3.0859999999999999</v>
      </c>
      <c r="BW361" s="80">
        <v>4.8730000000000002</v>
      </c>
      <c r="BX361" s="80">
        <v>0</v>
      </c>
      <c r="BY361" s="80">
        <v>0</v>
      </c>
      <c r="BZ361" s="80">
        <v>0</v>
      </c>
      <c r="CA361" s="80">
        <v>0</v>
      </c>
      <c r="CB361" s="80">
        <v>0</v>
      </c>
      <c r="CC361" s="80">
        <v>0</v>
      </c>
    </row>
    <row r="362" spans="1:81">
      <c r="A362" s="80" t="s">
        <v>2049</v>
      </c>
      <c r="B362" s="80">
        <v>386</v>
      </c>
      <c r="C362" s="80">
        <v>12</v>
      </c>
      <c r="D362" s="80">
        <v>23</v>
      </c>
      <c r="E362" s="80">
        <v>2015</v>
      </c>
      <c r="F362" s="80" t="s">
        <v>91</v>
      </c>
      <c r="G362" s="80" t="s">
        <v>2037</v>
      </c>
      <c r="H362" s="80" t="s">
        <v>2038</v>
      </c>
      <c r="I362" s="177"/>
      <c r="J362" s="81">
        <v>439.25936956920197</v>
      </c>
      <c r="K362" s="81">
        <v>8.4805038203850742</v>
      </c>
      <c r="L362" s="81">
        <v>54.036518404159665</v>
      </c>
      <c r="M362" s="81">
        <v>188.26819629118796</v>
      </c>
      <c r="N362" s="81">
        <v>222.76025659165214</v>
      </c>
      <c r="O362" s="81">
        <v>128.90530103490434</v>
      </c>
      <c r="P362" s="81">
        <v>81.897246942839431</v>
      </c>
      <c r="Q362" s="81">
        <v>8.1978725687061296</v>
      </c>
      <c r="R362" s="81">
        <v>0</v>
      </c>
      <c r="S362" s="81">
        <v>17.863358638958488</v>
      </c>
      <c r="T362" s="82"/>
      <c r="U362" s="81">
        <v>58354297</v>
      </c>
      <c r="V362" s="81">
        <v>3543</v>
      </c>
      <c r="W362" s="81">
        <v>885</v>
      </c>
      <c r="X362" s="81">
        <v>32804</v>
      </c>
      <c r="Y362" s="81">
        <v>41785</v>
      </c>
      <c r="Z362" s="81">
        <v>74893</v>
      </c>
      <c r="AA362" s="81">
        <v>16297</v>
      </c>
      <c r="AB362" s="81">
        <v>112829</v>
      </c>
      <c r="AC362" s="81">
        <v>0</v>
      </c>
      <c r="AD362" s="81">
        <v>17.863358638958488</v>
      </c>
      <c r="AE362" s="82"/>
      <c r="AF362" s="81">
        <v>488444552.58259529</v>
      </c>
      <c r="AG362" s="81">
        <v>6120342.4352958864</v>
      </c>
      <c r="AH362" s="81">
        <v>4522183.0829615686</v>
      </c>
      <c r="AI362" s="81">
        <v>214641702.96214071</v>
      </c>
      <c r="AJ362" s="81">
        <v>296817469.15183651</v>
      </c>
      <c r="AK362" s="81">
        <v>0</v>
      </c>
      <c r="AL362" s="81">
        <v>0</v>
      </c>
      <c r="AM362" s="81">
        <v>15462741.150146149</v>
      </c>
      <c r="AN362" s="81">
        <v>0</v>
      </c>
      <c r="AO362" s="81">
        <v>0</v>
      </c>
      <c r="AP362" s="82"/>
      <c r="AQ362" s="81">
        <v>1261</v>
      </c>
      <c r="AR362" s="81">
        <v>240</v>
      </c>
      <c r="AS362" s="81">
        <v>0</v>
      </c>
      <c r="AT362" s="81">
        <v>1</v>
      </c>
      <c r="AU362" s="81">
        <v>0</v>
      </c>
      <c r="AV362" s="81">
        <v>1</v>
      </c>
      <c r="AW362" s="81" t="s">
        <v>564</v>
      </c>
      <c r="AX362" s="82"/>
      <c r="AY362" s="81">
        <v>5362.5470000000005</v>
      </c>
      <c r="AZ362" s="81">
        <v>14264.92</v>
      </c>
      <c r="BA362" s="81">
        <v>0</v>
      </c>
      <c r="BB362" s="81">
        <v>199</v>
      </c>
      <c r="BC362" s="81">
        <v>0</v>
      </c>
      <c r="BD362" s="81">
        <v>1595</v>
      </c>
      <c r="BE362" s="81" t="s">
        <v>564</v>
      </c>
      <c r="BF362" s="82"/>
      <c r="BG362" s="81">
        <v>0</v>
      </c>
      <c r="BH362" s="81">
        <v>0</v>
      </c>
      <c r="BI362" s="81">
        <v>281.04399999999998</v>
      </c>
      <c r="BJ362" s="81">
        <v>0</v>
      </c>
      <c r="BK362" s="81">
        <v>23.499000000000002</v>
      </c>
      <c r="BL362" s="81">
        <v>0</v>
      </c>
      <c r="BM362" s="82"/>
      <c r="BN362" s="81">
        <v>0</v>
      </c>
      <c r="BO362" s="81">
        <v>0</v>
      </c>
      <c r="BP362" s="81">
        <v>22</v>
      </c>
      <c r="BQ362" s="81">
        <v>0</v>
      </c>
      <c r="BR362" s="81">
        <v>4</v>
      </c>
      <c r="BS362" s="81">
        <v>0</v>
      </c>
      <c r="BT362"/>
      <c r="BU362" s="80">
        <v>296.8</v>
      </c>
      <c r="BV362" s="80">
        <v>2.95</v>
      </c>
      <c r="BW362" s="80">
        <v>4.7930000000000001</v>
      </c>
      <c r="BX362" s="80">
        <v>0</v>
      </c>
      <c r="BY362" s="80">
        <v>0</v>
      </c>
      <c r="BZ362" s="80">
        <v>0</v>
      </c>
      <c r="CA362" s="80">
        <v>0</v>
      </c>
      <c r="CB362" s="80">
        <v>0</v>
      </c>
      <c r="CC362" s="80">
        <v>0</v>
      </c>
    </row>
    <row r="363" spans="1:81">
      <c r="A363" s="80" t="s">
        <v>2050</v>
      </c>
      <c r="B363" s="80">
        <v>387</v>
      </c>
      <c r="C363" s="80">
        <v>13</v>
      </c>
      <c r="D363" s="80">
        <v>23</v>
      </c>
      <c r="E363" s="80">
        <v>2016</v>
      </c>
      <c r="F363" s="80" t="s">
        <v>92</v>
      </c>
      <c r="G363" s="80" t="s">
        <v>2037</v>
      </c>
      <c r="H363" s="80" t="s">
        <v>2038</v>
      </c>
      <c r="I363" s="177"/>
      <c r="J363" s="81">
        <v>421.46572244299608</v>
      </c>
      <c r="K363" s="81">
        <v>8.5009211726361826</v>
      </c>
      <c r="L363" s="81">
        <v>56.864113235106878</v>
      </c>
      <c r="M363" s="81">
        <v>177.10228330148973</v>
      </c>
      <c r="N363" s="81">
        <v>212.21174254806809</v>
      </c>
      <c r="O363" s="81">
        <v>128.34481876719769</v>
      </c>
      <c r="P363" s="81">
        <v>81.266983069099567</v>
      </c>
      <c r="Q363" s="81">
        <v>7.9826905236989099</v>
      </c>
      <c r="R363" s="81">
        <v>0</v>
      </c>
      <c r="S363" s="81">
        <v>15.735834377117213</v>
      </c>
      <c r="T363" s="82"/>
      <c r="U363" s="81">
        <v>57371888</v>
      </c>
      <c r="V363" s="81">
        <v>3543</v>
      </c>
      <c r="W363" s="81">
        <v>885</v>
      </c>
      <c r="X363" s="81">
        <v>32804</v>
      </c>
      <c r="Y363" s="81">
        <v>42473</v>
      </c>
      <c r="Z363" s="81">
        <v>75484</v>
      </c>
      <c r="AA363" s="81">
        <v>16726</v>
      </c>
      <c r="AB363" s="81">
        <v>113018</v>
      </c>
      <c r="AC363" s="81">
        <v>0</v>
      </c>
      <c r="AD363" s="81">
        <v>15.735834377117209</v>
      </c>
      <c r="AE363" s="82"/>
      <c r="AF363" s="81">
        <v>481415911.87880152</v>
      </c>
      <c r="AG363" s="81">
        <v>5802994.7921135267</v>
      </c>
      <c r="AH363" s="81">
        <v>3849052.1193541712</v>
      </c>
      <c r="AI363" s="81">
        <v>218699560.64367741</v>
      </c>
      <c r="AJ363" s="81">
        <v>278916234.51678818</v>
      </c>
      <c r="AK363" s="81">
        <v>0</v>
      </c>
      <c r="AL363" s="81">
        <v>0</v>
      </c>
      <c r="AM363" s="81">
        <v>15500675.96305025</v>
      </c>
      <c r="AN363" s="81">
        <v>0</v>
      </c>
      <c r="AO363" s="81">
        <v>0</v>
      </c>
      <c r="AP363" s="82"/>
      <c r="AQ363" s="81">
        <v>1415</v>
      </c>
      <c r="AR363" s="81">
        <v>280</v>
      </c>
      <c r="AS363" s="81">
        <v>0</v>
      </c>
      <c r="AT363" s="81">
        <v>1</v>
      </c>
      <c r="AU363" s="81">
        <v>0</v>
      </c>
      <c r="AV363" s="81">
        <v>1</v>
      </c>
      <c r="AW363" s="81" t="s">
        <v>564</v>
      </c>
      <c r="AX363" s="82"/>
      <c r="AY363" s="81">
        <v>6114.2110000000002</v>
      </c>
      <c r="AZ363" s="81">
        <v>16260.12</v>
      </c>
      <c r="BA363" s="81">
        <v>0</v>
      </c>
      <c r="BB363" s="81">
        <v>199</v>
      </c>
      <c r="BC363" s="81">
        <v>0</v>
      </c>
      <c r="BD363" s="81">
        <v>1595</v>
      </c>
      <c r="BE363" s="81" t="s">
        <v>564</v>
      </c>
      <c r="BF363" s="82"/>
      <c r="BG363" s="81">
        <v>0</v>
      </c>
      <c r="BH363" s="81">
        <v>0</v>
      </c>
      <c r="BI363" s="81">
        <v>385.601</v>
      </c>
      <c r="BJ363" s="81">
        <v>0</v>
      </c>
      <c r="BK363" s="81">
        <v>23.906999999999996</v>
      </c>
      <c r="BL363" s="81">
        <v>0</v>
      </c>
      <c r="BM363" s="82"/>
      <c r="BN363" s="81">
        <v>0</v>
      </c>
      <c r="BO363" s="81">
        <v>0</v>
      </c>
      <c r="BP363" s="81">
        <v>25</v>
      </c>
      <c r="BQ363" s="81">
        <v>0</v>
      </c>
      <c r="BR363" s="81">
        <v>4</v>
      </c>
      <c r="BS363" s="81">
        <v>0</v>
      </c>
      <c r="BT363"/>
      <c r="BU363" s="80">
        <v>401.40899999999999</v>
      </c>
      <c r="BV363" s="80">
        <v>3.1720000000000002</v>
      </c>
      <c r="BW363" s="80">
        <v>4.9269999999999996</v>
      </c>
      <c r="BX363" s="80">
        <v>0</v>
      </c>
      <c r="BY363" s="80">
        <v>0</v>
      </c>
      <c r="BZ363" s="80">
        <v>0</v>
      </c>
      <c r="CA363" s="80">
        <v>0</v>
      </c>
      <c r="CB363" s="80">
        <v>0</v>
      </c>
      <c r="CC363" s="80">
        <v>0</v>
      </c>
    </row>
    <row r="364" spans="1:81">
      <c r="A364" s="80" t="s">
        <v>2051</v>
      </c>
      <c r="B364" s="80">
        <v>388</v>
      </c>
      <c r="C364" s="80">
        <v>14</v>
      </c>
      <c r="D364" s="80">
        <v>23</v>
      </c>
      <c r="E364" s="80">
        <v>2017</v>
      </c>
      <c r="F364" s="80" t="s">
        <v>71</v>
      </c>
      <c r="G364" s="80" t="s">
        <v>2037</v>
      </c>
      <c r="H364" s="80" t="s">
        <v>2038</v>
      </c>
      <c r="I364" s="177"/>
      <c r="J364" s="81">
        <v>406.01367299193208</v>
      </c>
      <c r="K364" s="81">
        <v>8.1704625285300168</v>
      </c>
      <c r="L364" s="81">
        <v>54.524157438212434</v>
      </c>
      <c r="M364" s="81">
        <v>156.05211414261615</v>
      </c>
      <c r="N364" s="81">
        <v>226.00060387222223</v>
      </c>
      <c r="O364" s="81">
        <v>127.09015572768263</v>
      </c>
      <c r="P364" s="81">
        <v>81.070830032677065</v>
      </c>
      <c r="Q364" s="81">
        <v>7.7459777219306503</v>
      </c>
      <c r="R364" s="81">
        <v>0</v>
      </c>
      <c r="S364" s="81">
        <v>13.287733208916208</v>
      </c>
      <c r="T364" s="82"/>
      <c r="U364" s="81">
        <v>63148025</v>
      </c>
      <c r="V364" s="81">
        <v>3543</v>
      </c>
      <c r="W364" s="81">
        <v>885</v>
      </c>
      <c r="X364" s="81">
        <v>32804</v>
      </c>
      <c r="Y364" s="81">
        <v>43214</v>
      </c>
      <c r="Z364" s="81">
        <v>75986</v>
      </c>
      <c r="AA364" s="81">
        <v>16792</v>
      </c>
      <c r="AB364" s="81">
        <v>113410</v>
      </c>
      <c r="AC364" s="81">
        <v>0</v>
      </c>
      <c r="AD364" s="81">
        <v>13.28773320891621</v>
      </c>
      <c r="AE364" s="82"/>
      <c r="AF364" s="81">
        <v>478446355.16535169</v>
      </c>
      <c r="AG364" s="81">
        <v>5755573.4983303612</v>
      </c>
      <c r="AH364" s="81">
        <v>5665689.5166341215</v>
      </c>
      <c r="AI364" s="81">
        <v>206315938.32059249</v>
      </c>
      <c r="AJ364" s="81">
        <v>310069265.00780779</v>
      </c>
      <c r="AK364" s="81">
        <v>0</v>
      </c>
      <c r="AL364" s="81">
        <v>0</v>
      </c>
      <c r="AM364" s="81">
        <v>15578778.10751541</v>
      </c>
      <c r="AN364" s="81">
        <v>0</v>
      </c>
      <c r="AO364" s="81">
        <v>0</v>
      </c>
      <c r="AP364" s="82"/>
      <c r="AQ364" s="81">
        <v>1561</v>
      </c>
      <c r="AR364" s="81">
        <v>301</v>
      </c>
      <c r="AS364" s="81">
        <v>0</v>
      </c>
      <c r="AT364" s="81">
        <v>2</v>
      </c>
      <c r="AU364" s="81">
        <v>0</v>
      </c>
      <c r="AV364" s="81">
        <v>1</v>
      </c>
      <c r="AW364" s="81" t="s">
        <v>564</v>
      </c>
      <c r="AX364" s="82"/>
      <c r="AY364" s="81">
        <v>6870.8850000000002</v>
      </c>
      <c r="AZ364" s="81">
        <v>16687.72</v>
      </c>
      <c r="BA364" s="81">
        <v>0</v>
      </c>
      <c r="BB364" s="81">
        <v>206.1</v>
      </c>
      <c r="BC364" s="81">
        <v>0</v>
      </c>
      <c r="BD364" s="81">
        <v>1595</v>
      </c>
      <c r="BE364" s="81" t="s">
        <v>564</v>
      </c>
      <c r="BF364" s="82"/>
      <c r="BG364" s="81">
        <v>0</v>
      </c>
      <c r="BH364" s="81">
        <v>0</v>
      </c>
      <c r="BI364" s="81">
        <v>425.22300000000001</v>
      </c>
      <c r="BJ364" s="81">
        <v>0</v>
      </c>
      <c r="BK364" s="81">
        <v>22.289000000000001</v>
      </c>
      <c r="BL364" s="81">
        <v>0</v>
      </c>
      <c r="BM364" s="82"/>
      <c r="BN364" s="81">
        <v>0</v>
      </c>
      <c r="BO364" s="81">
        <v>0</v>
      </c>
      <c r="BP364" s="81">
        <v>25</v>
      </c>
      <c r="BQ364" s="81">
        <v>0</v>
      </c>
      <c r="BR364" s="81">
        <v>4</v>
      </c>
      <c r="BS364" s="81">
        <v>0</v>
      </c>
      <c r="BT364"/>
      <c r="BU364" s="80">
        <v>439.10700000000003</v>
      </c>
      <c r="BV364" s="80">
        <v>3.3279999999999998</v>
      </c>
      <c r="BW364" s="80">
        <v>5.077</v>
      </c>
      <c r="BX364" s="80">
        <v>0</v>
      </c>
      <c r="BY364" s="80">
        <v>0</v>
      </c>
      <c r="BZ364" s="80">
        <v>0</v>
      </c>
      <c r="CA364" s="80">
        <v>0</v>
      </c>
      <c r="CB364" s="80">
        <v>0</v>
      </c>
      <c r="CC364" s="80">
        <v>0</v>
      </c>
    </row>
    <row r="365" spans="1:81">
      <c r="A365" s="80" t="s">
        <v>2052</v>
      </c>
      <c r="B365" s="80">
        <v>389</v>
      </c>
      <c r="C365" s="80">
        <v>15</v>
      </c>
      <c r="D365" s="80">
        <v>23</v>
      </c>
      <c r="E365" s="80">
        <v>2018</v>
      </c>
      <c r="F365" s="80" t="s">
        <v>93</v>
      </c>
      <c r="G365" s="80" t="s">
        <v>2037</v>
      </c>
      <c r="H365" s="80" t="s">
        <v>2038</v>
      </c>
      <c r="I365" s="177"/>
      <c r="J365" s="81">
        <v>402.99239014893516</v>
      </c>
      <c r="K365" s="81">
        <v>7.4584749441149736</v>
      </c>
      <c r="L365" s="81">
        <v>50.270596367238554</v>
      </c>
      <c r="M365" s="81">
        <v>148.7080079047399</v>
      </c>
      <c r="N365" s="81">
        <v>195.84179810320009</v>
      </c>
      <c r="O365" s="81">
        <v>125.80688517349016</v>
      </c>
      <c r="P365" s="81">
        <v>81.157670274302347</v>
      </c>
      <c r="Q365" s="81">
        <v>7.2062564920908567</v>
      </c>
      <c r="R365" s="81">
        <v>0</v>
      </c>
      <c r="S365" s="81">
        <v>13.596119980475637</v>
      </c>
      <c r="T365" s="82"/>
      <c r="U365" s="81">
        <v>66308460</v>
      </c>
      <c r="V365" s="81">
        <v>3543</v>
      </c>
      <c r="W365" s="81">
        <v>885</v>
      </c>
      <c r="X365" s="81">
        <v>32804</v>
      </c>
      <c r="Y365" s="81">
        <v>43952</v>
      </c>
      <c r="Z365" s="81">
        <v>76659</v>
      </c>
      <c r="AA365" s="81">
        <v>16979</v>
      </c>
      <c r="AB365" s="81">
        <v>113700</v>
      </c>
      <c r="AC365" s="81">
        <v>0</v>
      </c>
      <c r="AD365" s="81">
        <v>13.59611998047564</v>
      </c>
      <c r="AE365" s="82"/>
      <c r="AF365" s="81">
        <v>512964205.9082092</v>
      </c>
      <c r="AG365" s="81">
        <v>5116942.801794569</v>
      </c>
      <c r="AH365" s="81">
        <v>5443064.3087926256</v>
      </c>
      <c r="AI365" s="81">
        <v>204668815.92878649</v>
      </c>
      <c r="AJ365" s="81">
        <v>283430774.09042501</v>
      </c>
      <c r="AK365" s="81">
        <v>0</v>
      </c>
      <c r="AL365" s="81">
        <v>0</v>
      </c>
      <c r="AM365" s="81">
        <v>15650931.287914479</v>
      </c>
      <c r="AN365" s="81">
        <v>0</v>
      </c>
      <c r="AO365" s="81">
        <v>0</v>
      </c>
      <c r="AP365" s="82"/>
      <c r="AQ365" s="81">
        <v>1685</v>
      </c>
      <c r="AR365" s="81">
        <v>318</v>
      </c>
      <c r="AS365" s="81">
        <v>0</v>
      </c>
      <c r="AT365" s="81">
        <v>2</v>
      </c>
      <c r="AU365" s="81">
        <v>0</v>
      </c>
      <c r="AV365" s="81">
        <v>1</v>
      </c>
      <c r="AW365" s="81" t="s">
        <v>564</v>
      </c>
      <c r="AX365" s="82"/>
      <c r="AY365" s="81">
        <v>7552.7149999999974</v>
      </c>
      <c r="AZ365" s="81">
        <v>17399.02</v>
      </c>
      <c r="BA365" s="81">
        <v>0</v>
      </c>
      <c r="BB365" s="81">
        <v>206</v>
      </c>
      <c r="BC365" s="81">
        <v>0</v>
      </c>
      <c r="BD365" s="81">
        <v>1595</v>
      </c>
      <c r="BE365" s="81" t="s">
        <v>564</v>
      </c>
      <c r="BF365" s="82"/>
      <c r="BG365" s="81">
        <v>0</v>
      </c>
      <c r="BH365" s="81">
        <v>0</v>
      </c>
      <c r="BI365" s="81">
        <v>405.87900000000002</v>
      </c>
      <c r="BJ365" s="81">
        <v>0</v>
      </c>
      <c r="BK365" s="81">
        <v>23.240000000000002</v>
      </c>
      <c r="BL365" s="81">
        <v>0</v>
      </c>
      <c r="BM365" s="82"/>
      <c r="BN365" s="81">
        <v>0</v>
      </c>
      <c r="BO365" s="81">
        <v>0</v>
      </c>
      <c r="BP365" s="81">
        <v>24</v>
      </c>
      <c r="BQ365" s="81">
        <v>0</v>
      </c>
      <c r="BR365" s="81">
        <v>5</v>
      </c>
      <c r="BS365" s="81">
        <v>0</v>
      </c>
      <c r="BT365"/>
      <c r="BU365" s="80">
        <v>400.80099999999999</v>
      </c>
      <c r="BV365" s="80">
        <v>3.4550000000000001</v>
      </c>
      <c r="BW365" s="80">
        <v>5.1139999999999999</v>
      </c>
      <c r="BX365" s="80">
        <v>0</v>
      </c>
      <c r="BY365" s="80">
        <v>0</v>
      </c>
      <c r="BZ365" s="80">
        <v>0</v>
      </c>
      <c r="CA365" s="80">
        <v>5.6289999999999996</v>
      </c>
      <c r="CB365" s="80">
        <v>14.12</v>
      </c>
      <c r="CC365" s="80">
        <v>0</v>
      </c>
    </row>
    <row r="366" spans="1:81">
      <c r="A366" s="80" t="s">
        <v>2053</v>
      </c>
      <c r="B366" s="80">
        <v>390</v>
      </c>
      <c r="C366" s="80">
        <v>16</v>
      </c>
      <c r="D366" s="80">
        <v>23</v>
      </c>
      <c r="E366" s="80">
        <v>2019</v>
      </c>
      <c r="F366" s="80" t="s">
        <v>73</v>
      </c>
      <c r="G366" s="80" t="s">
        <v>2037</v>
      </c>
      <c r="H366" s="80" t="s">
        <v>2038</v>
      </c>
      <c r="I366" s="177"/>
      <c r="J366" s="81">
        <v>351.25498490225618</v>
      </c>
      <c r="K366" s="81">
        <v>6.7324862165794803</v>
      </c>
      <c r="L366" s="81">
        <v>50.643022865627827</v>
      </c>
      <c r="M366" s="81">
        <v>139.23892858887547</v>
      </c>
      <c r="N366" s="81">
        <v>170.19714501384234</v>
      </c>
      <c r="O366" s="81">
        <v>122.81563004153843</v>
      </c>
      <c r="P366" s="81">
        <v>79.530263826166646</v>
      </c>
      <c r="Q366" s="81">
        <v>7.0172150458428222</v>
      </c>
      <c r="R366" s="81">
        <v>0</v>
      </c>
      <c r="S366" s="81">
        <v>16.688023727792135</v>
      </c>
      <c r="T366" s="82"/>
      <c r="U366" s="81">
        <v>62452230</v>
      </c>
      <c r="V366" s="81">
        <v>3543</v>
      </c>
      <c r="W366" s="81">
        <v>885</v>
      </c>
      <c r="X366" s="81">
        <v>32804</v>
      </c>
      <c r="Y366" s="81">
        <v>44601</v>
      </c>
      <c r="Z366" s="81">
        <v>76891</v>
      </c>
      <c r="AA366" s="81">
        <v>16514</v>
      </c>
      <c r="AB366" s="81">
        <v>113715</v>
      </c>
      <c r="AC366" s="81">
        <v>0</v>
      </c>
      <c r="AD366" s="81">
        <v>16.688023727792139</v>
      </c>
      <c r="AE366" s="82"/>
      <c r="AF366" s="81">
        <v>469158697.15101618</v>
      </c>
      <c r="AG366" s="81">
        <v>4944107.930268961</v>
      </c>
      <c r="AH366" s="81">
        <v>5760621.0706817629</v>
      </c>
      <c r="AI366" s="81">
        <v>204163568.12505579</v>
      </c>
      <c r="AJ366" s="81">
        <v>266492143.77609321</v>
      </c>
      <c r="AK366" s="81">
        <v>0</v>
      </c>
      <c r="AL366" s="81">
        <v>0</v>
      </c>
      <c r="AM366" s="81">
        <v>15487126.953938324</v>
      </c>
      <c r="AN366" s="81">
        <v>0</v>
      </c>
      <c r="AO366" s="81">
        <v>0</v>
      </c>
      <c r="AP366" s="82"/>
      <c r="AQ366" s="81">
        <v>1862</v>
      </c>
      <c r="AR366" s="81">
        <v>335</v>
      </c>
      <c r="AS366" s="81">
        <v>0</v>
      </c>
      <c r="AT366" s="81">
        <v>2</v>
      </c>
      <c r="AU366" s="81">
        <v>0</v>
      </c>
      <c r="AV366" s="81">
        <v>1</v>
      </c>
      <c r="AW366" s="81" t="s">
        <v>564</v>
      </c>
      <c r="AX366" s="82"/>
      <c r="AY366" s="81">
        <v>8434.6900000000023</v>
      </c>
      <c r="AZ366" s="81">
        <v>18167.22</v>
      </c>
      <c r="BA366" s="81">
        <v>0</v>
      </c>
      <c r="BB366" s="81">
        <v>206.1</v>
      </c>
      <c r="BC366" s="81">
        <v>0</v>
      </c>
      <c r="BD366" s="81">
        <v>1595</v>
      </c>
      <c r="BE366" s="81" t="s">
        <v>564</v>
      </c>
      <c r="BF366" s="82"/>
      <c r="BG366" s="81">
        <v>0</v>
      </c>
      <c r="BH366" s="81">
        <v>0</v>
      </c>
      <c r="BI366" s="81">
        <v>306.85199999999998</v>
      </c>
      <c r="BJ366" s="81">
        <v>0</v>
      </c>
      <c r="BK366" s="81">
        <v>22.51</v>
      </c>
      <c r="BL366" s="81">
        <v>0</v>
      </c>
      <c r="BM366" s="82"/>
      <c r="BN366" s="81">
        <v>0</v>
      </c>
      <c r="BO366" s="81">
        <v>0</v>
      </c>
      <c r="BP366" s="81">
        <v>24</v>
      </c>
      <c r="BQ366" s="81">
        <v>0</v>
      </c>
      <c r="BR366" s="81">
        <v>5</v>
      </c>
      <c r="BS366" s="81">
        <v>0</v>
      </c>
      <c r="BT366"/>
      <c r="BU366" s="80">
        <v>322.096</v>
      </c>
      <c r="BV366" s="80">
        <v>3.4079999999999999</v>
      </c>
      <c r="BW366" s="80">
        <v>3.8580000000000001</v>
      </c>
      <c r="BX366" s="80">
        <v>0</v>
      </c>
      <c r="BY366" s="80">
        <v>0</v>
      </c>
      <c r="BZ366" s="80">
        <v>0</v>
      </c>
      <c r="CA366" s="80">
        <v>0</v>
      </c>
      <c r="CB366" s="80">
        <v>0</v>
      </c>
      <c r="CC366" s="80">
        <v>0</v>
      </c>
    </row>
    <row r="367" spans="1:81">
      <c r="A367" s="80" t="s">
        <v>2054</v>
      </c>
      <c r="B367" s="80">
        <v>391</v>
      </c>
      <c r="C367" s="80">
        <v>17</v>
      </c>
      <c r="D367" s="80">
        <v>23</v>
      </c>
      <c r="E367" s="80">
        <v>2020</v>
      </c>
      <c r="F367" s="80" t="s">
        <v>218</v>
      </c>
      <c r="G367" s="80" t="s">
        <v>2037</v>
      </c>
      <c r="H367" s="80" t="s">
        <v>2038</v>
      </c>
      <c r="I367" s="177"/>
      <c r="J367" s="81">
        <v>342.32350990215929</v>
      </c>
      <c r="K367" s="81">
        <v>7.5593133985614358</v>
      </c>
      <c r="L367" s="81">
        <v>51.787333368050085</v>
      </c>
      <c r="M367" s="81">
        <v>139.60247136083325</v>
      </c>
      <c r="N367" s="81">
        <v>160.69897319129464</v>
      </c>
      <c r="O367" s="81">
        <v>108.1496497275695</v>
      </c>
      <c r="P367" s="81">
        <v>76.116367260066895</v>
      </c>
      <c r="Q367" s="81">
        <v>6.6920840617402693</v>
      </c>
      <c r="R367" s="81">
        <v>0</v>
      </c>
      <c r="S367" s="81">
        <v>14.770072320887939</v>
      </c>
      <c r="T367" s="82"/>
      <c r="U367" s="81">
        <v>55369685</v>
      </c>
      <c r="V367" s="81">
        <v>3632</v>
      </c>
      <c r="W367" s="81">
        <v>888</v>
      </c>
      <c r="X367" s="81">
        <v>35994</v>
      </c>
      <c r="Y367" s="81">
        <v>44918</v>
      </c>
      <c r="Z367" s="81">
        <v>77281</v>
      </c>
      <c r="AA367" s="81">
        <v>17172</v>
      </c>
      <c r="AB367" s="81">
        <v>113496</v>
      </c>
      <c r="AC367" s="81">
        <v>0</v>
      </c>
      <c r="AD367" s="81">
        <v>14.770072320887939</v>
      </c>
      <c r="AE367" s="82"/>
      <c r="AF367" s="81">
        <v>498529551.87368357</v>
      </c>
      <c r="AG367" s="81">
        <v>5350331.7369110426</v>
      </c>
      <c r="AH367" s="81">
        <v>5451458.627088788</v>
      </c>
      <c r="AI367" s="81">
        <v>221403631.13262185</v>
      </c>
      <c r="AJ367" s="81">
        <v>267312668.94849858</v>
      </c>
      <c r="AK367" s="81"/>
      <c r="AL367" s="81"/>
      <c r="AM367" s="81">
        <v>14812488.966860045</v>
      </c>
      <c r="AN367" s="81"/>
      <c r="AO367" s="81"/>
      <c r="AP367" s="82"/>
      <c r="AQ367" s="81">
        <v>1984</v>
      </c>
      <c r="AR367" s="81">
        <v>338</v>
      </c>
      <c r="AS367" s="81">
        <v>0</v>
      </c>
      <c r="AT367" s="81">
        <v>2</v>
      </c>
      <c r="AU367" s="81">
        <v>0</v>
      </c>
      <c r="AV367" s="81">
        <v>1</v>
      </c>
      <c r="AW367" s="81">
        <v>0</v>
      </c>
      <c r="AX367" s="82"/>
      <c r="AY367" s="81">
        <v>9043.5070000000014</v>
      </c>
      <c r="AZ367" s="81">
        <v>18315.71999999999</v>
      </c>
      <c r="BA367" s="81">
        <v>0</v>
      </c>
      <c r="BB367" s="81">
        <v>206.1</v>
      </c>
      <c r="BC367" s="81">
        <v>0</v>
      </c>
      <c r="BD367" s="81">
        <v>1595</v>
      </c>
      <c r="BE367" s="81">
        <v>0</v>
      </c>
      <c r="BF367" s="82"/>
      <c r="BG367" s="81">
        <v>0</v>
      </c>
      <c r="BH367" s="81">
        <v>0</v>
      </c>
      <c r="BI367" s="81">
        <v>306.185</v>
      </c>
      <c r="BJ367" s="81">
        <v>0</v>
      </c>
      <c r="BK367" s="81">
        <v>12.36</v>
      </c>
      <c r="BL367" s="81">
        <v>0</v>
      </c>
      <c r="BM367" s="82"/>
      <c r="BN367" s="81">
        <v>0</v>
      </c>
      <c r="BO367" s="81">
        <v>0</v>
      </c>
      <c r="BP367" s="81">
        <v>24</v>
      </c>
      <c r="BQ367" s="81">
        <v>0</v>
      </c>
      <c r="BR367" s="81">
        <v>2</v>
      </c>
      <c r="BS367" s="81">
        <v>0</v>
      </c>
      <c r="BT367"/>
      <c r="BU367" s="80">
        <v>309.91300000000001</v>
      </c>
      <c r="BV367" s="80">
        <v>3.6480000000000001</v>
      </c>
      <c r="BW367" s="80">
        <v>4.984</v>
      </c>
      <c r="BX367" s="80">
        <v>0</v>
      </c>
      <c r="BY367" s="80">
        <v>0</v>
      </c>
      <c r="BZ367" s="80">
        <v>0</v>
      </c>
      <c r="CA367" s="80">
        <v>0</v>
      </c>
      <c r="CB367" s="80">
        <v>0</v>
      </c>
      <c r="CC367" s="80">
        <v>0</v>
      </c>
    </row>
    <row r="368" spans="1:81">
      <c r="A368" s="80" t="s">
        <v>2055</v>
      </c>
      <c r="B368" s="80">
        <v>391</v>
      </c>
      <c r="C368" s="80">
        <v>18</v>
      </c>
      <c r="D368" s="80">
        <v>23</v>
      </c>
      <c r="E368" s="80">
        <v>2021</v>
      </c>
      <c r="F368" s="80" t="s">
        <v>75</v>
      </c>
      <c r="G368" s="174" t="s">
        <v>2037</v>
      </c>
      <c r="H368" s="80" t="s">
        <v>2038</v>
      </c>
      <c r="I368" s="177"/>
      <c r="J368" s="81">
        <v>430.10569939921123</v>
      </c>
      <c r="K368" s="81">
        <v>8.0130792878951347</v>
      </c>
      <c r="L368" s="81">
        <v>51.107843921475613</v>
      </c>
      <c r="M368" s="81">
        <v>146.48330716882731</v>
      </c>
      <c r="N368" s="81">
        <v>162.08923866347149</v>
      </c>
      <c r="O368" s="81">
        <v>105.23697343051722</v>
      </c>
      <c r="P368" s="81">
        <v>78.697184160569577</v>
      </c>
      <c r="Q368" s="81">
        <v>6.750913017386404</v>
      </c>
      <c r="R368" s="81">
        <v>0</v>
      </c>
      <c r="S368" s="81">
        <v>13.259793892864369</v>
      </c>
      <c r="T368" s="82"/>
      <c r="U368" s="81">
        <v>58380265</v>
      </c>
      <c r="V368" s="81">
        <v>3632</v>
      </c>
      <c r="W368" s="81">
        <v>888</v>
      </c>
      <c r="X368" s="81">
        <v>35994</v>
      </c>
      <c r="Y368" s="81">
        <v>45281</v>
      </c>
      <c r="Z368" s="81">
        <v>77432</v>
      </c>
      <c r="AA368" s="81">
        <v>17314</v>
      </c>
      <c r="AB368" s="81">
        <v>113136</v>
      </c>
      <c r="AC368" s="81">
        <v>0</v>
      </c>
      <c r="AD368" s="81">
        <v>13.259793892864369</v>
      </c>
      <c r="AE368" s="82"/>
      <c r="AF368" s="81">
        <v>653827933.98823214</v>
      </c>
      <c r="AG368" s="81">
        <v>5646891.2395198196</v>
      </c>
      <c r="AH368" s="81">
        <v>5080267.2003644202</v>
      </c>
      <c r="AI368" s="81">
        <v>231458326.25963637</v>
      </c>
      <c r="AJ368" s="81">
        <v>261079489.10762748</v>
      </c>
      <c r="AK368" s="81">
        <v>0</v>
      </c>
      <c r="AL368" s="81">
        <v>0</v>
      </c>
      <c r="AM368" s="81">
        <v>14850671.211023591</v>
      </c>
      <c r="AN368" s="81">
        <v>0</v>
      </c>
      <c r="AO368" s="81">
        <v>0</v>
      </c>
      <c r="AP368" s="82"/>
      <c r="AQ368" s="81">
        <v>2090</v>
      </c>
      <c r="AR368" s="81">
        <v>340</v>
      </c>
      <c r="AS368" s="81">
        <v>0</v>
      </c>
      <c r="AT368" s="81">
        <v>2</v>
      </c>
      <c r="AU368" s="81">
        <v>0</v>
      </c>
      <c r="AV368" s="81">
        <v>1</v>
      </c>
      <c r="AW368" s="81"/>
      <c r="AX368" s="82"/>
      <c r="AY368" s="81">
        <v>9541.9389999999912</v>
      </c>
      <c r="AZ368" s="81">
        <v>18336.51999999999</v>
      </c>
      <c r="BA368" s="81">
        <v>0</v>
      </c>
      <c r="BB368" s="81">
        <v>206.1</v>
      </c>
      <c r="BC368" s="81">
        <v>0</v>
      </c>
      <c r="BD368" s="81">
        <v>1595</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2056</v>
      </c>
      <c r="B369" s="80">
        <v>391</v>
      </c>
      <c r="C369" s="80">
        <v>19</v>
      </c>
      <c r="D369" s="80">
        <v>23</v>
      </c>
      <c r="E369" s="80">
        <v>2022</v>
      </c>
      <c r="F369" s="80" t="s">
        <v>568</v>
      </c>
      <c r="G369" s="174" t="s">
        <v>2037</v>
      </c>
      <c r="H369" s="80" t="s">
        <v>2038</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2189</v>
      </c>
      <c r="AR369" s="81">
        <v>343</v>
      </c>
      <c r="AS369" s="81">
        <v>0</v>
      </c>
      <c r="AT369" s="81">
        <v>2</v>
      </c>
      <c r="AU369" s="81">
        <v>0</v>
      </c>
      <c r="AV369" s="81">
        <v>1</v>
      </c>
      <c r="AW369" s="81"/>
      <c r="AX369" s="82"/>
      <c r="AY369" s="81">
        <v>10084.857999999987</v>
      </c>
      <c r="AZ369" s="81">
        <v>19836.51999999999</v>
      </c>
      <c r="BA369" s="81">
        <v>0</v>
      </c>
      <c r="BB369" s="81">
        <v>206.1</v>
      </c>
      <c r="BC369" s="81">
        <v>0</v>
      </c>
      <c r="BD369" s="81">
        <v>1595</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2057</v>
      </c>
      <c r="B370" s="80">
        <v>52</v>
      </c>
      <c r="C370" s="80">
        <v>1</v>
      </c>
      <c r="D370" s="80">
        <v>4</v>
      </c>
      <c r="E370" s="80">
        <v>1990</v>
      </c>
      <c r="F370" s="80" t="s">
        <v>562</v>
      </c>
      <c r="G370" s="80" t="s">
        <v>2058</v>
      </c>
      <c r="H370" s="80" t="s">
        <v>2059</v>
      </c>
      <c r="I370" s="177"/>
      <c r="J370" s="81">
        <v>18.196211178126113</v>
      </c>
      <c r="K370" s="81">
        <v>5.8942029615069869</v>
      </c>
      <c r="L370" s="81">
        <v>0</v>
      </c>
      <c r="M370" s="81">
        <v>42.319194694957559</v>
      </c>
      <c r="N370" s="81">
        <v>81.596041382622758</v>
      </c>
      <c r="O370" s="81">
        <v>57.807741335257624</v>
      </c>
      <c r="P370" s="81">
        <v>33.400450885102032</v>
      </c>
      <c r="Q370" s="81">
        <v>5.8426013640568906</v>
      </c>
      <c r="R370" s="81">
        <v>0</v>
      </c>
      <c r="S370" s="81">
        <v>6.7685204725385271</v>
      </c>
      <c r="T370" s="82"/>
      <c r="U370" s="81">
        <v>3008647</v>
      </c>
      <c r="V370" s="81">
        <v>2117</v>
      </c>
      <c r="W370" s="81">
        <v>0</v>
      </c>
      <c r="X370" s="81">
        <v>14503</v>
      </c>
      <c r="Y370" s="81">
        <v>31744</v>
      </c>
      <c r="Z370" s="81">
        <v>23777</v>
      </c>
      <c r="AA370" s="81">
        <v>8110</v>
      </c>
      <c r="AB370" s="81">
        <v>94864</v>
      </c>
      <c r="AC370" s="81">
        <v>0</v>
      </c>
      <c r="AD370" s="81">
        <v>6.7685204725385271</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2060</v>
      </c>
      <c r="B371" s="80">
        <v>53</v>
      </c>
      <c r="C371" s="80">
        <v>2</v>
      </c>
      <c r="D371" s="80">
        <v>4</v>
      </c>
      <c r="E371" s="80">
        <v>2005</v>
      </c>
      <c r="F371" s="80" t="s">
        <v>565</v>
      </c>
      <c r="G371" s="80" t="s">
        <v>2058</v>
      </c>
      <c r="H371" s="80" t="s">
        <v>2059</v>
      </c>
      <c r="I371" s="177"/>
      <c r="J371" s="81">
        <v>14.63939365623529</v>
      </c>
      <c r="K371" s="81">
        <v>4.222382582897156</v>
      </c>
      <c r="L371" s="81">
        <v>1.4211086497272933</v>
      </c>
      <c r="M371" s="81">
        <v>86.457545809503273</v>
      </c>
      <c r="N371" s="81">
        <v>126.21167161915365</v>
      </c>
      <c r="O371" s="81">
        <v>78.558123301204176</v>
      </c>
      <c r="P371" s="81">
        <v>35.79905551369562</v>
      </c>
      <c r="Q371" s="81">
        <v>6.0801844030246386</v>
      </c>
      <c r="R371" s="81">
        <v>0</v>
      </c>
      <c r="S371" s="81">
        <v>9.7928043546801273</v>
      </c>
      <c r="T371" s="82"/>
      <c r="U371" s="81">
        <v>2218087</v>
      </c>
      <c r="V371" s="81">
        <v>1789</v>
      </c>
      <c r="W371" s="81">
        <v>19</v>
      </c>
      <c r="X371" s="81">
        <v>16004</v>
      </c>
      <c r="Y371" s="81">
        <v>42348</v>
      </c>
      <c r="Z371" s="81">
        <v>37391</v>
      </c>
      <c r="AA371" s="81">
        <v>7119</v>
      </c>
      <c r="AB371" s="81">
        <v>103203</v>
      </c>
      <c r="AC371" s="81">
        <v>0</v>
      </c>
      <c r="AD371" s="81">
        <v>9.7928043546801273</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2061</v>
      </c>
      <c r="B372" s="80">
        <v>54</v>
      </c>
      <c r="C372" s="80">
        <v>3</v>
      </c>
      <c r="D372" s="80">
        <v>4</v>
      </c>
      <c r="E372" s="80">
        <v>2006</v>
      </c>
      <c r="F372" s="80" t="s">
        <v>566</v>
      </c>
      <c r="G372" s="80" t="s">
        <v>2058</v>
      </c>
      <c r="H372" s="80" t="s">
        <v>2059</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2062</v>
      </c>
      <c r="B373" s="80">
        <v>55</v>
      </c>
      <c r="C373" s="80">
        <v>4</v>
      </c>
      <c r="D373" s="80">
        <v>4</v>
      </c>
      <c r="E373" s="80">
        <v>2007</v>
      </c>
      <c r="F373" s="80" t="s">
        <v>567</v>
      </c>
      <c r="G373" s="80" t="s">
        <v>2058</v>
      </c>
      <c r="H373" s="80" t="s">
        <v>2059</v>
      </c>
      <c r="I373" s="177"/>
      <c r="J373" s="81">
        <v>16.684551833155354</v>
      </c>
      <c r="K373" s="81">
        <v>3.9482230631208455</v>
      </c>
      <c r="L373" s="81">
        <v>2.9098790840620032</v>
      </c>
      <c r="M373" s="81">
        <v>78.624784669531337</v>
      </c>
      <c r="N373" s="81">
        <v>137.48922289615726</v>
      </c>
      <c r="O373" s="81">
        <v>75.716774971738246</v>
      </c>
      <c r="P373" s="81">
        <v>36.184668994007843</v>
      </c>
      <c r="Q373" s="81">
        <v>6.4731875753335917</v>
      </c>
      <c r="R373" s="81">
        <v>0</v>
      </c>
      <c r="S373" s="81">
        <v>7.618315766150233</v>
      </c>
      <c r="T373" s="82"/>
      <c r="U373" s="81">
        <v>2591851</v>
      </c>
      <c r="V373" s="81">
        <v>1716</v>
      </c>
      <c r="W373" s="81">
        <v>37</v>
      </c>
      <c r="X373" s="81">
        <v>18343</v>
      </c>
      <c r="Y373" s="81">
        <v>43619</v>
      </c>
      <c r="Z373" s="81">
        <v>37464</v>
      </c>
      <c r="AA373" s="81">
        <v>7086</v>
      </c>
      <c r="AB373" s="81">
        <v>104063</v>
      </c>
      <c r="AC373" s="81">
        <v>0</v>
      </c>
      <c r="AD373" s="81">
        <v>7.618315766150233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2063</v>
      </c>
      <c r="B374" s="80">
        <v>56</v>
      </c>
      <c r="C374" s="80">
        <v>5</v>
      </c>
      <c r="D374" s="80">
        <v>4</v>
      </c>
      <c r="E374" s="80">
        <v>2008</v>
      </c>
      <c r="F374" s="80" t="s">
        <v>84</v>
      </c>
      <c r="G374" s="80" t="s">
        <v>2058</v>
      </c>
      <c r="H374" s="80" t="s">
        <v>2059</v>
      </c>
      <c r="I374" s="177"/>
      <c r="J374" s="81">
        <v>14.198164725288034</v>
      </c>
      <c r="K374" s="81">
        <v>3.1503591467649614</v>
      </c>
      <c r="L374" s="81">
        <v>2.6328300514296643</v>
      </c>
      <c r="M374" s="81">
        <v>82.953163373635391</v>
      </c>
      <c r="N374" s="81">
        <v>140.13611999968512</v>
      </c>
      <c r="O374" s="81">
        <v>72.979491015976635</v>
      </c>
      <c r="P374" s="81">
        <v>34.756045759045108</v>
      </c>
      <c r="Q374" s="81">
        <v>6.3883059349984075</v>
      </c>
      <c r="R374" s="81">
        <v>0</v>
      </c>
      <c r="S374" s="81">
        <v>8.3736888184068796</v>
      </c>
      <c r="T374" s="82"/>
      <c r="U374" s="81">
        <v>2420638</v>
      </c>
      <c r="V374" s="81">
        <v>1716</v>
      </c>
      <c r="W374" s="81">
        <v>37</v>
      </c>
      <c r="X374" s="81">
        <v>18343</v>
      </c>
      <c r="Y374" s="81">
        <v>44286</v>
      </c>
      <c r="Z374" s="81">
        <v>37377</v>
      </c>
      <c r="AA374" s="81">
        <v>6814</v>
      </c>
      <c r="AB374" s="81">
        <v>104386</v>
      </c>
      <c r="AC374" s="81">
        <v>0</v>
      </c>
      <c r="AD374" s="81">
        <v>8.3736888184068796</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2064</v>
      </c>
      <c r="B375" s="80">
        <v>57</v>
      </c>
      <c r="C375" s="80">
        <v>6</v>
      </c>
      <c r="D375" s="80">
        <v>4</v>
      </c>
      <c r="E375" s="80">
        <v>2009</v>
      </c>
      <c r="F375" s="80" t="s">
        <v>85</v>
      </c>
      <c r="G375" s="80" t="s">
        <v>2058</v>
      </c>
      <c r="H375" s="80" t="s">
        <v>2059</v>
      </c>
      <c r="I375" s="177"/>
      <c r="J375" s="81">
        <v>12.059358306151074</v>
      </c>
      <c r="K375" s="81">
        <v>3.5053693896258724</v>
      </c>
      <c r="L375" s="81">
        <v>2.4754239436800765</v>
      </c>
      <c r="M375" s="81">
        <v>78.097343902883694</v>
      </c>
      <c r="N375" s="81">
        <v>132.59006221333061</v>
      </c>
      <c r="O375" s="81">
        <v>74.237758279851505</v>
      </c>
      <c r="P375" s="81">
        <v>32.901121448625553</v>
      </c>
      <c r="Q375" s="81">
        <v>6.1368784781777714</v>
      </c>
      <c r="R375" s="81">
        <v>0</v>
      </c>
      <c r="S375" s="81">
        <v>8.3085967829417235</v>
      </c>
      <c r="T375" s="82"/>
      <c r="U375" s="81">
        <v>1835446</v>
      </c>
      <c r="V375" s="81">
        <v>2227</v>
      </c>
      <c r="W375" s="81">
        <v>38</v>
      </c>
      <c r="X375" s="81">
        <v>20371</v>
      </c>
      <c r="Y375" s="81">
        <v>45100</v>
      </c>
      <c r="Z375" s="81">
        <v>37529</v>
      </c>
      <c r="AA375" s="81">
        <v>6622</v>
      </c>
      <c r="AB375" s="81">
        <v>105267</v>
      </c>
      <c r="AC375" s="81">
        <v>0</v>
      </c>
      <c r="AD375" s="81">
        <v>8.3085967829417235</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2065</v>
      </c>
      <c r="B376" s="80">
        <v>58</v>
      </c>
      <c r="C376" s="80">
        <v>7</v>
      </c>
      <c r="D376" s="80">
        <v>4</v>
      </c>
      <c r="E376" s="80">
        <v>2010</v>
      </c>
      <c r="F376" s="80" t="s">
        <v>86</v>
      </c>
      <c r="G376" s="80" t="s">
        <v>2058</v>
      </c>
      <c r="H376" s="80" t="s">
        <v>2059</v>
      </c>
      <c r="I376" s="177"/>
      <c r="J376" s="81">
        <v>12.186553131014938</v>
      </c>
      <c r="K376" s="81">
        <v>3.6732227040647634</v>
      </c>
      <c r="L376" s="81">
        <v>2.7626193757133568</v>
      </c>
      <c r="M376" s="81">
        <v>79.58452454229554</v>
      </c>
      <c r="N376" s="81">
        <v>146.70748871914421</v>
      </c>
      <c r="O376" s="81">
        <v>73.975114647032996</v>
      </c>
      <c r="P376" s="81">
        <v>33.132343481937461</v>
      </c>
      <c r="Q376" s="81">
        <v>6.434208046232512</v>
      </c>
      <c r="R376" s="81">
        <v>0</v>
      </c>
      <c r="S376" s="81">
        <v>7.7591300454573524</v>
      </c>
      <c r="T376" s="82"/>
      <c r="U376" s="81">
        <v>2002250</v>
      </c>
      <c r="V376" s="81">
        <v>2227</v>
      </c>
      <c r="W376" s="81">
        <v>38</v>
      </c>
      <c r="X376" s="81">
        <v>20371</v>
      </c>
      <c r="Y376" s="81">
        <v>45584</v>
      </c>
      <c r="Z376" s="81">
        <v>37570</v>
      </c>
      <c r="AA376" s="81">
        <v>6502</v>
      </c>
      <c r="AB376" s="81">
        <v>105754</v>
      </c>
      <c r="AC376" s="81">
        <v>0</v>
      </c>
      <c r="AD376" s="81">
        <v>7.7591300454573524</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2066</v>
      </c>
      <c r="B377" s="80">
        <v>59</v>
      </c>
      <c r="C377" s="80">
        <v>8</v>
      </c>
      <c r="D377" s="80">
        <v>4</v>
      </c>
      <c r="E377" s="80">
        <v>2011</v>
      </c>
      <c r="F377" s="80" t="s">
        <v>87</v>
      </c>
      <c r="G377" s="80" t="s">
        <v>2058</v>
      </c>
      <c r="H377" s="80" t="s">
        <v>2059</v>
      </c>
      <c r="I377" s="177"/>
      <c r="J377" s="81">
        <v>16.537733827001041</v>
      </c>
      <c r="K377" s="81">
        <v>5.3418938983826525</v>
      </c>
      <c r="L377" s="81">
        <v>1.5656935870688338</v>
      </c>
      <c r="M377" s="81">
        <v>100.984000365936</v>
      </c>
      <c r="N377" s="81">
        <v>158.62808681924486</v>
      </c>
      <c r="O377" s="81">
        <v>72.635359489185021</v>
      </c>
      <c r="P377" s="81">
        <v>32.837963860353177</v>
      </c>
      <c r="Q377" s="81">
        <v>7.4480246527861018</v>
      </c>
      <c r="R377" s="81">
        <v>0</v>
      </c>
      <c r="S377" s="81">
        <v>9.5201035795799029</v>
      </c>
      <c r="T377" s="82"/>
      <c r="U377" s="81">
        <v>2360297</v>
      </c>
      <c r="V377" s="81">
        <v>2227</v>
      </c>
      <c r="W377" s="81">
        <v>38</v>
      </c>
      <c r="X377" s="81">
        <v>20371</v>
      </c>
      <c r="Y377" s="81">
        <v>46113</v>
      </c>
      <c r="Z377" s="81">
        <v>37691</v>
      </c>
      <c r="AA377" s="81">
        <v>6636</v>
      </c>
      <c r="AB377" s="81">
        <v>106130</v>
      </c>
      <c r="AC377" s="81">
        <v>0</v>
      </c>
      <c r="AD377" s="81">
        <v>9.5201035795799029</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2067</v>
      </c>
      <c r="B378" s="80">
        <v>60</v>
      </c>
      <c r="C378" s="80">
        <v>9</v>
      </c>
      <c r="D378" s="80">
        <v>4</v>
      </c>
      <c r="E378" s="80">
        <v>2012</v>
      </c>
      <c r="F378" s="80" t="s">
        <v>88</v>
      </c>
      <c r="G378" s="80" t="s">
        <v>2058</v>
      </c>
      <c r="H378" s="80" t="s">
        <v>2059</v>
      </c>
      <c r="I378" s="177"/>
      <c r="J378" s="81">
        <v>14.698166079336444</v>
      </c>
      <c r="K378" s="81">
        <v>5.2090644268955941</v>
      </c>
      <c r="L378" s="81">
        <v>1.5543158305529681</v>
      </c>
      <c r="M378" s="81">
        <v>104.39375160140798</v>
      </c>
      <c r="N378" s="81">
        <v>171.02339952789148</v>
      </c>
      <c r="O378" s="81">
        <v>72.553240285930968</v>
      </c>
      <c r="P378" s="81">
        <v>33.203957599793611</v>
      </c>
      <c r="Q378" s="81">
        <v>8.2339202998949759</v>
      </c>
      <c r="R378" s="81">
        <v>0</v>
      </c>
      <c r="S378" s="81">
        <v>9.1481204374184912</v>
      </c>
      <c r="T378" s="82"/>
      <c r="U378" s="81">
        <v>2005997</v>
      </c>
      <c r="V378" s="81">
        <v>2227</v>
      </c>
      <c r="W378" s="81">
        <v>38</v>
      </c>
      <c r="X378" s="81">
        <v>20371</v>
      </c>
      <c r="Y378" s="81">
        <v>47230</v>
      </c>
      <c r="Z378" s="81">
        <v>37947</v>
      </c>
      <c r="AA378" s="81">
        <v>6672</v>
      </c>
      <c r="AB378" s="81">
        <v>107990</v>
      </c>
      <c r="AC378" s="81">
        <v>0</v>
      </c>
      <c r="AD378" s="81">
        <v>9.1481204374184912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2068</v>
      </c>
      <c r="B379" s="80">
        <v>61</v>
      </c>
      <c r="C379" s="80">
        <v>10</v>
      </c>
      <c r="D379" s="80">
        <v>4</v>
      </c>
      <c r="E379" s="80">
        <v>2013</v>
      </c>
      <c r="F379" s="80" t="s">
        <v>89</v>
      </c>
      <c r="G379" s="80" t="s">
        <v>2058</v>
      </c>
      <c r="H379" s="80" t="s">
        <v>2059</v>
      </c>
      <c r="I379" s="177"/>
      <c r="J379" s="81">
        <v>15.626783079251359</v>
      </c>
      <c r="K379" s="81">
        <v>4.4904398791993447</v>
      </c>
      <c r="L379" s="81">
        <v>1.6030012557217015</v>
      </c>
      <c r="M379" s="81">
        <v>100.57493076414914</v>
      </c>
      <c r="N379" s="81">
        <v>171.99789418497409</v>
      </c>
      <c r="O379" s="81">
        <v>70.453466072357827</v>
      </c>
      <c r="P379" s="81">
        <v>33.488918178782995</v>
      </c>
      <c r="Q379" s="81">
        <v>8.3907513532607325</v>
      </c>
      <c r="R379" s="81">
        <v>0</v>
      </c>
      <c r="S379" s="81">
        <v>7.6273722377838054</v>
      </c>
      <c r="T379" s="82"/>
      <c r="U379" s="81">
        <v>1973571</v>
      </c>
      <c r="V379" s="81">
        <v>2227</v>
      </c>
      <c r="W379" s="81">
        <v>38</v>
      </c>
      <c r="X379" s="81">
        <v>20371</v>
      </c>
      <c r="Y379" s="81">
        <v>47562</v>
      </c>
      <c r="Z379" s="81">
        <v>38494</v>
      </c>
      <c r="AA379" s="81">
        <v>6704</v>
      </c>
      <c r="AB379" s="81">
        <v>108469</v>
      </c>
      <c r="AC379" s="81">
        <v>0</v>
      </c>
      <c r="AD379" s="81">
        <v>7.6273722377838054</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3.2290000000000001</v>
      </c>
      <c r="BL379" s="81">
        <v>0</v>
      </c>
      <c r="BM379" s="82"/>
      <c r="BN379" s="81">
        <v>0</v>
      </c>
      <c r="BO379" s="81">
        <v>0</v>
      </c>
      <c r="BP379" s="81">
        <v>0</v>
      </c>
      <c r="BQ379" s="81">
        <v>0</v>
      </c>
      <c r="BR379" s="81">
        <v>1</v>
      </c>
      <c r="BS379" s="81">
        <v>0</v>
      </c>
      <c r="BT379"/>
      <c r="BU379" s="80">
        <v>3.2290000000000001</v>
      </c>
      <c r="BV379" s="80">
        <v>0</v>
      </c>
      <c r="BW379" s="80">
        <v>0</v>
      </c>
      <c r="BX379" s="80">
        <v>0</v>
      </c>
      <c r="BY379" s="80">
        <v>0</v>
      </c>
      <c r="BZ379" s="80">
        <v>0</v>
      </c>
      <c r="CA379" s="80">
        <v>0</v>
      </c>
      <c r="CB379" s="80">
        <v>0</v>
      </c>
      <c r="CC379" s="80">
        <v>0</v>
      </c>
    </row>
    <row r="380" spans="1:81">
      <c r="A380" s="80" t="s">
        <v>2069</v>
      </c>
      <c r="B380" s="80">
        <v>62</v>
      </c>
      <c r="C380" s="80">
        <v>11</v>
      </c>
      <c r="D380" s="80">
        <v>4</v>
      </c>
      <c r="E380" s="80">
        <v>2014</v>
      </c>
      <c r="F380" s="80" t="s">
        <v>90</v>
      </c>
      <c r="G380" s="80" t="s">
        <v>2058</v>
      </c>
      <c r="H380" s="80" t="s">
        <v>2059</v>
      </c>
      <c r="I380" s="177"/>
      <c r="J380" s="81">
        <v>15.275727096741571</v>
      </c>
      <c r="K380" s="81">
        <v>3.6951249771887995</v>
      </c>
      <c r="L380" s="81">
        <v>1.2571464120353932</v>
      </c>
      <c r="M380" s="81">
        <v>91.272794649426658</v>
      </c>
      <c r="N380" s="81">
        <v>151.92202913843303</v>
      </c>
      <c r="O380" s="81">
        <v>66.92523692163239</v>
      </c>
      <c r="P380" s="81">
        <v>33.422072324366518</v>
      </c>
      <c r="Q380" s="81">
        <v>8.1021297907324161</v>
      </c>
      <c r="R380" s="81">
        <v>0</v>
      </c>
      <c r="S380" s="81">
        <v>8.1433760988062485</v>
      </c>
      <c r="T380" s="82"/>
      <c r="U380" s="81">
        <v>2143855</v>
      </c>
      <c r="V380" s="81">
        <v>1612</v>
      </c>
      <c r="W380" s="81">
        <v>28</v>
      </c>
      <c r="X380" s="81">
        <v>20249</v>
      </c>
      <c r="Y380" s="81">
        <v>48354</v>
      </c>
      <c r="Z380" s="81">
        <v>38512</v>
      </c>
      <c r="AA380" s="81">
        <v>6656</v>
      </c>
      <c r="AB380" s="81">
        <v>109164</v>
      </c>
      <c r="AC380" s="81">
        <v>0</v>
      </c>
      <c r="AD380" s="81">
        <v>8.1433760988062485</v>
      </c>
      <c r="AE380" s="82"/>
      <c r="AF380" s="81">
        <v>16988675.88999062</v>
      </c>
      <c r="AG380" s="81">
        <v>3293783.7949171532</v>
      </c>
      <c r="AH380" s="81">
        <v>319452.72007385414</v>
      </c>
      <c r="AI380" s="81">
        <v>130824430.4643538</v>
      </c>
      <c r="AJ380" s="81">
        <v>215133364.45250344</v>
      </c>
      <c r="AK380" s="81">
        <v>0</v>
      </c>
      <c r="AL380" s="81">
        <v>0</v>
      </c>
      <c r="AM380" s="81">
        <v>14986585.938881284</v>
      </c>
      <c r="AN380" s="81">
        <v>0</v>
      </c>
      <c r="AO380" s="81">
        <v>0</v>
      </c>
      <c r="AP380" s="82"/>
      <c r="AQ380" s="81">
        <v>1262</v>
      </c>
      <c r="AR380" s="81">
        <v>86</v>
      </c>
      <c r="AS380" s="81">
        <v>0</v>
      </c>
      <c r="AT380" s="81">
        <v>0</v>
      </c>
      <c r="AU380" s="81">
        <v>0</v>
      </c>
      <c r="AV380" s="81">
        <v>0</v>
      </c>
      <c r="AW380" s="81" t="s">
        <v>564</v>
      </c>
      <c r="AX380" s="82"/>
      <c r="AY380" s="81">
        <v>4571.2</v>
      </c>
      <c r="AZ380" s="81">
        <v>1336.6</v>
      </c>
      <c r="BA380" s="81">
        <v>0</v>
      </c>
      <c r="BB380" s="81">
        <v>0</v>
      </c>
      <c r="BC380" s="81">
        <v>0</v>
      </c>
      <c r="BD380" s="81">
        <v>0</v>
      </c>
      <c r="BE380" s="81" t="s">
        <v>564</v>
      </c>
      <c r="BF380" s="82"/>
      <c r="BG380" s="81">
        <v>0</v>
      </c>
      <c r="BH380" s="81">
        <v>0</v>
      </c>
      <c r="BI380" s="81">
        <v>0</v>
      </c>
      <c r="BJ380" s="81">
        <v>0</v>
      </c>
      <c r="BK380" s="81">
        <v>3.431</v>
      </c>
      <c r="BL380" s="81">
        <v>0</v>
      </c>
      <c r="BM380" s="82"/>
      <c r="BN380" s="81">
        <v>0</v>
      </c>
      <c r="BO380" s="81">
        <v>0</v>
      </c>
      <c r="BP380" s="81">
        <v>0</v>
      </c>
      <c r="BQ380" s="81">
        <v>0</v>
      </c>
      <c r="BR380" s="81">
        <v>1</v>
      </c>
      <c r="BS380" s="81">
        <v>0</v>
      </c>
      <c r="BT380"/>
      <c r="BU380" s="80">
        <v>3.431</v>
      </c>
      <c r="BV380" s="80">
        <v>0</v>
      </c>
      <c r="BW380" s="80">
        <v>0</v>
      </c>
      <c r="BX380" s="80">
        <v>0</v>
      </c>
      <c r="BY380" s="80">
        <v>0</v>
      </c>
      <c r="BZ380" s="80">
        <v>0</v>
      </c>
      <c r="CA380" s="80">
        <v>0</v>
      </c>
      <c r="CB380" s="80">
        <v>0</v>
      </c>
      <c r="CC380" s="80">
        <v>0</v>
      </c>
    </row>
    <row r="381" spans="1:81">
      <c r="A381" s="80" t="s">
        <v>2070</v>
      </c>
      <c r="B381" s="80">
        <v>63</v>
      </c>
      <c r="C381" s="80">
        <v>12</v>
      </c>
      <c r="D381" s="80">
        <v>4</v>
      </c>
      <c r="E381" s="80">
        <v>2015</v>
      </c>
      <c r="F381" s="80" t="s">
        <v>91</v>
      </c>
      <c r="G381" s="80" t="s">
        <v>2058</v>
      </c>
      <c r="H381" s="80" t="s">
        <v>2059</v>
      </c>
      <c r="I381" s="177"/>
      <c r="J381" s="81">
        <v>11.892433767429541</v>
      </c>
      <c r="K381" s="81">
        <v>3.5293174537145746</v>
      </c>
      <c r="L381" s="81">
        <v>1.3860499726987996</v>
      </c>
      <c r="M381" s="81">
        <v>95.645736587202521</v>
      </c>
      <c r="N381" s="81">
        <v>153.1627703774617</v>
      </c>
      <c r="O381" s="81">
        <v>66.517221419824466</v>
      </c>
      <c r="P381" s="81">
        <v>33.574001768737205</v>
      </c>
      <c r="Q381" s="81">
        <v>7.995594101013622</v>
      </c>
      <c r="R381" s="81">
        <v>0</v>
      </c>
      <c r="S381" s="81">
        <v>8.5474797385295105</v>
      </c>
      <c r="T381" s="82"/>
      <c r="U381" s="81">
        <v>1792342</v>
      </c>
      <c r="V381" s="81">
        <v>1612</v>
      </c>
      <c r="W381" s="81">
        <v>28</v>
      </c>
      <c r="X381" s="81">
        <v>20249</v>
      </c>
      <c r="Y381" s="81">
        <v>49216</v>
      </c>
      <c r="Z381" s="81">
        <v>38646</v>
      </c>
      <c r="AA381" s="81">
        <v>6681</v>
      </c>
      <c r="AB381" s="81">
        <v>110045</v>
      </c>
      <c r="AC381" s="81">
        <v>0</v>
      </c>
      <c r="AD381" s="81">
        <v>8.5474797385295105</v>
      </c>
      <c r="AE381" s="82"/>
      <c r="AF381" s="81">
        <v>13573174.486979002</v>
      </c>
      <c r="AG381" s="81">
        <v>2914708.4956988352</v>
      </c>
      <c r="AH381" s="81">
        <v>291941.72497652879</v>
      </c>
      <c r="AI381" s="81">
        <v>143189975.89549199</v>
      </c>
      <c r="AJ381" s="81">
        <v>227332014.32208568</v>
      </c>
      <c r="AK381" s="81">
        <v>0</v>
      </c>
      <c r="AL381" s="81">
        <v>0</v>
      </c>
      <c r="AM381" s="81">
        <v>15081205.628586913</v>
      </c>
      <c r="AN381" s="81">
        <v>0</v>
      </c>
      <c r="AO381" s="81">
        <v>0</v>
      </c>
      <c r="AP381" s="82"/>
      <c r="AQ381" s="81">
        <v>1416</v>
      </c>
      <c r="AR381" s="81">
        <v>120</v>
      </c>
      <c r="AS381" s="81">
        <v>0</v>
      </c>
      <c r="AT381" s="81">
        <v>0</v>
      </c>
      <c r="AU381" s="81">
        <v>0</v>
      </c>
      <c r="AV381" s="81">
        <v>0</v>
      </c>
      <c r="AW381" s="81" t="s">
        <v>564</v>
      </c>
      <c r="AX381" s="82"/>
      <c r="AY381" s="81">
        <v>5208.8</v>
      </c>
      <c r="AZ381" s="81">
        <v>1808.1</v>
      </c>
      <c r="BA381" s="81">
        <v>0</v>
      </c>
      <c r="BB381" s="81">
        <v>0</v>
      </c>
      <c r="BC381" s="81">
        <v>0</v>
      </c>
      <c r="BD381" s="81">
        <v>0</v>
      </c>
      <c r="BE381" s="81" t="s">
        <v>564</v>
      </c>
      <c r="BF381" s="82"/>
      <c r="BG381" s="81">
        <v>0</v>
      </c>
      <c r="BH381" s="81">
        <v>0</v>
      </c>
      <c r="BI381" s="81">
        <v>0</v>
      </c>
      <c r="BJ381" s="81">
        <v>0</v>
      </c>
      <c r="BK381" s="81">
        <v>3.2240000000000002</v>
      </c>
      <c r="BL381" s="81">
        <v>0</v>
      </c>
      <c r="BM381" s="82"/>
      <c r="BN381" s="81">
        <v>0</v>
      </c>
      <c r="BO381" s="81">
        <v>0</v>
      </c>
      <c r="BP381" s="81">
        <v>0</v>
      </c>
      <c r="BQ381" s="81">
        <v>0</v>
      </c>
      <c r="BR381" s="81">
        <v>1</v>
      </c>
      <c r="BS381" s="81">
        <v>0</v>
      </c>
      <c r="BT381"/>
      <c r="BU381" s="80">
        <v>3.2240000000000002</v>
      </c>
      <c r="BV381" s="80">
        <v>0</v>
      </c>
      <c r="BW381" s="80">
        <v>0</v>
      </c>
      <c r="BX381" s="80">
        <v>0</v>
      </c>
      <c r="BY381" s="80">
        <v>0</v>
      </c>
      <c r="BZ381" s="80">
        <v>0</v>
      </c>
      <c r="CA381" s="80">
        <v>0</v>
      </c>
      <c r="CB381" s="80">
        <v>0</v>
      </c>
      <c r="CC381" s="80">
        <v>0</v>
      </c>
    </row>
    <row r="382" spans="1:81">
      <c r="A382" s="80" t="s">
        <v>2071</v>
      </c>
      <c r="B382" s="80">
        <v>64</v>
      </c>
      <c r="C382" s="80">
        <v>13</v>
      </c>
      <c r="D382" s="80">
        <v>4</v>
      </c>
      <c r="E382" s="80">
        <v>2016</v>
      </c>
      <c r="F382" s="80" t="s">
        <v>92</v>
      </c>
      <c r="G382" s="80" t="s">
        <v>2058</v>
      </c>
      <c r="H382" s="80" t="s">
        <v>2059</v>
      </c>
      <c r="I382" s="177"/>
      <c r="J382" s="81">
        <v>13.225083421271409</v>
      </c>
      <c r="K382" s="81">
        <v>3.5250479410970894</v>
      </c>
      <c r="L382" s="81">
        <v>1.6239939141977036</v>
      </c>
      <c r="M382" s="81">
        <v>83.705770400555608</v>
      </c>
      <c r="N382" s="81">
        <v>136.43620413866228</v>
      </c>
      <c r="O382" s="81">
        <v>66.129445131585754</v>
      </c>
      <c r="P382" s="81">
        <v>32.674905006558326</v>
      </c>
      <c r="Q382" s="81">
        <v>7.7976346107284886</v>
      </c>
      <c r="R382" s="81">
        <v>0</v>
      </c>
      <c r="S382" s="81">
        <v>8.656286327604187</v>
      </c>
      <c r="T382" s="82"/>
      <c r="U382" s="81">
        <v>2083814</v>
      </c>
      <c r="V382" s="81">
        <v>1612</v>
      </c>
      <c r="W382" s="81">
        <v>28</v>
      </c>
      <c r="X382" s="81">
        <v>20249</v>
      </c>
      <c r="Y382" s="81">
        <v>49843</v>
      </c>
      <c r="Z382" s="81">
        <v>38893</v>
      </c>
      <c r="AA382" s="81">
        <v>6725</v>
      </c>
      <c r="AB382" s="81">
        <v>110398</v>
      </c>
      <c r="AC382" s="81">
        <v>0</v>
      </c>
      <c r="AD382" s="81">
        <v>8.656286327604187</v>
      </c>
      <c r="AE382" s="82"/>
      <c r="AF382" s="81">
        <v>15380803.29413848</v>
      </c>
      <c r="AG382" s="81">
        <v>2802007.3832325758</v>
      </c>
      <c r="AH382" s="81">
        <v>254191.17452910091</v>
      </c>
      <c r="AI382" s="81">
        <v>133745780.4348266</v>
      </c>
      <c r="AJ382" s="81">
        <v>196103108.62948269</v>
      </c>
      <c r="AK382" s="81">
        <v>0</v>
      </c>
      <c r="AL382" s="81">
        <v>0</v>
      </c>
      <c r="AM382" s="81">
        <v>15141336.999140151</v>
      </c>
      <c r="AN382" s="81">
        <v>0</v>
      </c>
      <c r="AO382" s="81">
        <v>0</v>
      </c>
      <c r="AP382" s="82"/>
      <c r="AQ382" s="81">
        <v>1506</v>
      </c>
      <c r="AR382" s="81">
        <v>139</v>
      </c>
      <c r="AS382" s="81">
        <v>0</v>
      </c>
      <c r="AT382" s="81">
        <v>0</v>
      </c>
      <c r="AU382" s="81">
        <v>0</v>
      </c>
      <c r="AV382" s="81">
        <v>0</v>
      </c>
      <c r="AW382" s="81" t="s">
        <v>564</v>
      </c>
      <c r="AX382" s="82"/>
      <c r="AY382" s="81">
        <v>5638.7999999999993</v>
      </c>
      <c r="AZ382" s="81">
        <v>2087.6999999999998</v>
      </c>
      <c r="BA382" s="81">
        <v>0</v>
      </c>
      <c r="BB382" s="81">
        <v>0</v>
      </c>
      <c r="BC382" s="81">
        <v>0</v>
      </c>
      <c r="BD382" s="81">
        <v>0</v>
      </c>
      <c r="BE382" s="81" t="s">
        <v>564</v>
      </c>
      <c r="BF382" s="82"/>
      <c r="BG382" s="81">
        <v>0</v>
      </c>
      <c r="BH382" s="81">
        <v>0</v>
      </c>
      <c r="BI382" s="81">
        <v>0</v>
      </c>
      <c r="BJ382" s="81">
        <v>0</v>
      </c>
      <c r="BK382" s="81">
        <v>19.189999999999998</v>
      </c>
      <c r="BL382" s="81">
        <v>0</v>
      </c>
      <c r="BM382" s="82"/>
      <c r="BN382" s="81">
        <v>0</v>
      </c>
      <c r="BO382" s="81">
        <v>0</v>
      </c>
      <c r="BP382" s="81">
        <v>0</v>
      </c>
      <c r="BQ382" s="81">
        <v>0</v>
      </c>
      <c r="BR382" s="81">
        <v>2</v>
      </c>
      <c r="BS382" s="81">
        <v>0</v>
      </c>
      <c r="BT382"/>
      <c r="BU382" s="80">
        <v>19.190000000000001</v>
      </c>
      <c r="BV382" s="80">
        <v>0</v>
      </c>
      <c r="BW382" s="80">
        <v>0</v>
      </c>
      <c r="BX382" s="80">
        <v>0</v>
      </c>
      <c r="BY382" s="80">
        <v>0</v>
      </c>
      <c r="BZ382" s="80">
        <v>0</v>
      </c>
      <c r="CA382" s="80">
        <v>0</v>
      </c>
      <c r="CB382" s="80">
        <v>0</v>
      </c>
      <c r="CC382" s="80">
        <v>0</v>
      </c>
    </row>
    <row r="383" spans="1:81">
      <c r="A383" s="80" t="s">
        <v>2072</v>
      </c>
      <c r="B383" s="80">
        <v>65</v>
      </c>
      <c r="C383" s="80">
        <v>14</v>
      </c>
      <c r="D383" s="80">
        <v>4</v>
      </c>
      <c r="E383" s="80">
        <v>2017</v>
      </c>
      <c r="F383" s="80" t="s">
        <v>71</v>
      </c>
      <c r="G383" s="80" t="s">
        <v>2058</v>
      </c>
      <c r="H383" s="80" t="s">
        <v>2059</v>
      </c>
      <c r="I383" s="177"/>
      <c r="J383" s="81">
        <v>12.129205083833282</v>
      </c>
      <c r="K383" s="81">
        <v>3.6718906275469863</v>
      </c>
      <c r="L383" s="81">
        <v>1.4207729761335073</v>
      </c>
      <c r="M383" s="81">
        <v>80.737888622206896</v>
      </c>
      <c r="N383" s="81">
        <v>149.71008956026017</v>
      </c>
      <c r="O383" s="81">
        <v>65.583912646986178</v>
      </c>
      <c r="P383" s="81">
        <v>32.134793038202631</v>
      </c>
      <c r="Q383" s="81">
        <v>7.573586858954255</v>
      </c>
      <c r="R383" s="81">
        <v>0</v>
      </c>
      <c r="S383" s="81">
        <v>8.9909350868869087</v>
      </c>
      <c r="T383" s="82"/>
      <c r="U383" s="81">
        <v>2077374</v>
      </c>
      <c r="V383" s="81">
        <v>1612</v>
      </c>
      <c r="W383" s="81">
        <v>28</v>
      </c>
      <c r="X383" s="81">
        <v>20249</v>
      </c>
      <c r="Y383" s="81">
        <v>50545</v>
      </c>
      <c r="Z383" s="81">
        <v>39212</v>
      </c>
      <c r="AA383" s="81">
        <v>6656</v>
      </c>
      <c r="AB383" s="81">
        <v>110886</v>
      </c>
      <c r="AC383" s="81">
        <v>0</v>
      </c>
      <c r="AD383" s="81">
        <v>8.9909350868869087</v>
      </c>
      <c r="AE383" s="82"/>
      <c r="AF383" s="81">
        <v>14451355.856860571</v>
      </c>
      <c r="AG383" s="81">
        <v>2907387.3315068348</v>
      </c>
      <c r="AH383" s="81">
        <v>303819.44991699193</v>
      </c>
      <c r="AI383" s="81">
        <v>134058135.3211519</v>
      </c>
      <c r="AJ383" s="81">
        <v>219779659.7248508</v>
      </c>
      <c r="AK383" s="81">
        <v>0</v>
      </c>
      <c r="AL383" s="81">
        <v>0</v>
      </c>
      <c r="AM383" s="81">
        <v>15232064.09690463</v>
      </c>
      <c r="AN383" s="81">
        <v>0</v>
      </c>
      <c r="AO383" s="81">
        <v>0</v>
      </c>
      <c r="AP383" s="82"/>
      <c r="AQ383" s="81">
        <v>1602</v>
      </c>
      <c r="AR383" s="81">
        <v>158</v>
      </c>
      <c r="AS383" s="81">
        <v>0</v>
      </c>
      <c r="AT383" s="81">
        <v>0</v>
      </c>
      <c r="AU383" s="81">
        <v>0</v>
      </c>
      <c r="AV383" s="81">
        <v>0</v>
      </c>
      <c r="AW383" s="81" t="s">
        <v>564</v>
      </c>
      <c r="AX383" s="82"/>
      <c r="AY383" s="81">
        <v>6048.5</v>
      </c>
      <c r="AZ383" s="81">
        <v>3865</v>
      </c>
      <c r="BA383" s="81">
        <v>0</v>
      </c>
      <c r="BB383" s="81">
        <v>0</v>
      </c>
      <c r="BC383" s="81">
        <v>0</v>
      </c>
      <c r="BD383" s="81">
        <v>0</v>
      </c>
      <c r="BE383" s="81" t="s">
        <v>564</v>
      </c>
      <c r="BF383" s="82"/>
      <c r="BG383" s="81">
        <v>0</v>
      </c>
      <c r="BH383" s="81">
        <v>0</v>
      </c>
      <c r="BI383" s="81">
        <v>0</v>
      </c>
      <c r="BJ383" s="81">
        <v>0</v>
      </c>
      <c r="BK383" s="81">
        <v>18.397000000000002</v>
      </c>
      <c r="BL383" s="81">
        <v>0</v>
      </c>
      <c r="BM383" s="82"/>
      <c r="BN383" s="81">
        <v>0</v>
      </c>
      <c r="BO383" s="81">
        <v>0</v>
      </c>
      <c r="BP383" s="81">
        <v>0</v>
      </c>
      <c r="BQ383" s="81">
        <v>0</v>
      </c>
      <c r="BR383" s="81">
        <v>2</v>
      </c>
      <c r="BS383" s="81">
        <v>0</v>
      </c>
      <c r="BT383"/>
      <c r="BU383" s="80">
        <v>18.396999999999998</v>
      </c>
      <c r="BV383" s="80">
        <v>0</v>
      </c>
      <c r="BW383" s="80">
        <v>0</v>
      </c>
      <c r="BX383" s="80">
        <v>0</v>
      </c>
      <c r="BY383" s="80">
        <v>0</v>
      </c>
      <c r="BZ383" s="80">
        <v>0</v>
      </c>
      <c r="CA383" s="80">
        <v>0</v>
      </c>
      <c r="CB383" s="80">
        <v>0</v>
      </c>
      <c r="CC383" s="80">
        <v>0</v>
      </c>
    </row>
    <row r="384" spans="1:81">
      <c r="A384" s="80" t="s">
        <v>2073</v>
      </c>
      <c r="B384" s="80">
        <v>66</v>
      </c>
      <c r="C384" s="80">
        <v>15</v>
      </c>
      <c r="D384" s="80">
        <v>4</v>
      </c>
      <c r="E384" s="80">
        <v>2018</v>
      </c>
      <c r="F384" s="80" t="s">
        <v>93</v>
      </c>
      <c r="G384" s="80" t="s">
        <v>2058</v>
      </c>
      <c r="H384" s="80" t="s">
        <v>2059</v>
      </c>
      <c r="I384" s="177"/>
      <c r="J384" s="81">
        <v>11.63616710892895</v>
      </c>
      <c r="K384" s="81">
        <v>3.4525096312688319</v>
      </c>
      <c r="L384" s="81">
        <v>1.3310043172744892</v>
      </c>
      <c r="M384" s="81">
        <v>79.823427840801884</v>
      </c>
      <c r="N384" s="81">
        <v>142.93741387555306</v>
      </c>
      <c r="O384" s="81">
        <v>64.510923039496006</v>
      </c>
      <c r="P384" s="81">
        <v>32.111268561326519</v>
      </c>
      <c r="Q384" s="81">
        <v>7.0457160550243119</v>
      </c>
      <c r="R384" s="81">
        <v>0</v>
      </c>
      <c r="S384" s="81">
        <v>8.9141015037421614</v>
      </c>
      <c r="T384" s="82"/>
      <c r="U384" s="81">
        <v>2120412</v>
      </c>
      <c r="V384" s="81">
        <v>1612</v>
      </c>
      <c r="W384" s="81">
        <v>28</v>
      </c>
      <c r="X384" s="81">
        <v>20249</v>
      </c>
      <c r="Y384" s="81">
        <v>51216</v>
      </c>
      <c r="Z384" s="81">
        <v>39309</v>
      </c>
      <c r="AA384" s="81">
        <v>6718</v>
      </c>
      <c r="AB384" s="81">
        <v>111167</v>
      </c>
      <c r="AC384" s="81">
        <v>0</v>
      </c>
      <c r="AD384" s="81">
        <v>8.9141015037421614</v>
      </c>
      <c r="AE384" s="82"/>
      <c r="AF384" s="81">
        <v>14114174.62027506</v>
      </c>
      <c r="AG384" s="81">
        <v>2625544.1160261529</v>
      </c>
      <c r="AH384" s="81">
        <v>289973.26920872863</v>
      </c>
      <c r="AI384" s="81">
        <v>130636554.21945021</v>
      </c>
      <c r="AJ384" s="81">
        <v>220395451.12123251</v>
      </c>
      <c r="AK384" s="81">
        <v>0</v>
      </c>
      <c r="AL384" s="81">
        <v>0</v>
      </c>
      <c r="AM384" s="81">
        <v>15302261.02448187</v>
      </c>
      <c r="AN384" s="81">
        <v>0</v>
      </c>
      <c r="AO384" s="81">
        <v>0</v>
      </c>
      <c r="AP384" s="82"/>
      <c r="AQ384" s="81">
        <v>1723</v>
      </c>
      <c r="AR384" s="81">
        <v>176</v>
      </c>
      <c r="AS384" s="81">
        <v>0</v>
      </c>
      <c r="AT384" s="81">
        <v>0</v>
      </c>
      <c r="AU384" s="81">
        <v>0</v>
      </c>
      <c r="AV384" s="81">
        <v>0</v>
      </c>
      <c r="AW384" s="81" t="s">
        <v>564</v>
      </c>
      <c r="AX384" s="82"/>
      <c r="AY384" s="81">
        <v>6579.7</v>
      </c>
      <c r="AZ384" s="81">
        <v>4068.1</v>
      </c>
      <c r="BA384" s="81">
        <v>0</v>
      </c>
      <c r="BB384" s="81">
        <v>0</v>
      </c>
      <c r="BC384" s="81">
        <v>0</v>
      </c>
      <c r="BD384" s="81">
        <v>0</v>
      </c>
      <c r="BE384" s="81" t="s">
        <v>564</v>
      </c>
      <c r="BF384" s="82"/>
      <c r="BG384" s="81">
        <v>0</v>
      </c>
      <c r="BH384" s="81">
        <v>0</v>
      </c>
      <c r="BI384" s="81">
        <v>0</v>
      </c>
      <c r="BJ384" s="81">
        <v>0</v>
      </c>
      <c r="BK384" s="81">
        <v>17.837</v>
      </c>
      <c r="BL384" s="81">
        <v>0</v>
      </c>
      <c r="BM384" s="82"/>
      <c r="BN384" s="81">
        <v>0</v>
      </c>
      <c r="BO384" s="81">
        <v>0</v>
      </c>
      <c r="BP384" s="81">
        <v>0</v>
      </c>
      <c r="BQ384" s="81">
        <v>0</v>
      </c>
      <c r="BR384" s="81">
        <v>2</v>
      </c>
      <c r="BS384" s="81">
        <v>0</v>
      </c>
      <c r="BT384"/>
      <c r="BU384" s="80">
        <v>17.837</v>
      </c>
      <c r="BV384" s="80">
        <v>0</v>
      </c>
      <c r="BW384" s="80">
        <v>0</v>
      </c>
      <c r="BX384" s="80">
        <v>0</v>
      </c>
      <c r="BY384" s="80">
        <v>0</v>
      </c>
      <c r="BZ384" s="80">
        <v>0</v>
      </c>
      <c r="CA384" s="80">
        <v>0</v>
      </c>
      <c r="CB384" s="80">
        <v>0</v>
      </c>
      <c r="CC384" s="80">
        <v>0</v>
      </c>
    </row>
    <row r="385" spans="1:81">
      <c r="A385" s="80" t="s">
        <v>2074</v>
      </c>
      <c r="B385" s="80">
        <v>67</v>
      </c>
      <c r="C385" s="80">
        <v>16</v>
      </c>
      <c r="D385" s="80">
        <v>4</v>
      </c>
      <c r="E385" s="80">
        <v>2019</v>
      </c>
      <c r="F385" s="80" t="s">
        <v>73</v>
      </c>
      <c r="G385" s="80" t="s">
        <v>2058</v>
      </c>
      <c r="H385" s="80" t="s">
        <v>2059</v>
      </c>
      <c r="I385" s="177"/>
      <c r="J385" s="81">
        <v>10.799829035485532</v>
      </c>
      <c r="K385" s="81">
        <v>3.048000846560821</v>
      </c>
      <c r="L385" s="81">
        <v>1.3422087899523132</v>
      </c>
      <c r="M385" s="81">
        <v>75.581053620101258</v>
      </c>
      <c r="N385" s="81">
        <v>126.29311955486826</v>
      </c>
      <c r="O385" s="81">
        <v>62.694415403108628</v>
      </c>
      <c r="P385" s="81">
        <v>31.97295758398452</v>
      </c>
      <c r="Q385" s="81">
        <v>6.8879351309587635</v>
      </c>
      <c r="R385" s="81">
        <v>0</v>
      </c>
      <c r="S385" s="81">
        <v>9.7205475592348698</v>
      </c>
      <c r="T385" s="82"/>
      <c r="U385" s="81">
        <v>2056798</v>
      </c>
      <c r="V385" s="81">
        <v>1612</v>
      </c>
      <c r="W385" s="81">
        <v>28</v>
      </c>
      <c r="X385" s="81">
        <v>20249</v>
      </c>
      <c r="Y385" s="81">
        <v>52054</v>
      </c>
      <c r="Z385" s="81">
        <v>39251</v>
      </c>
      <c r="AA385" s="81">
        <v>6639</v>
      </c>
      <c r="AB385" s="81">
        <v>111620</v>
      </c>
      <c r="AC385" s="81">
        <v>0</v>
      </c>
      <c r="AD385" s="81">
        <v>9.7205475592348698</v>
      </c>
      <c r="AE385" s="82"/>
      <c r="AF385" s="81">
        <v>13391471.102917209</v>
      </c>
      <c r="AG385" s="81">
        <v>2451814.6720776609</v>
      </c>
      <c r="AH385" s="81">
        <v>307462.04633468128</v>
      </c>
      <c r="AI385" s="81">
        <v>128852768.97191019</v>
      </c>
      <c r="AJ385" s="81">
        <v>195619629.86458954</v>
      </c>
      <c r="AK385" s="81">
        <v>0</v>
      </c>
      <c r="AL385" s="81">
        <v>0</v>
      </c>
      <c r="AM385" s="81">
        <v>15201803.72508988</v>
      </c>
      <c r="AN385" s="81">
        <v>0</v>
      </c>
      <c r="AO385" s="81">
        <v>0</v>
      </c>
      <c r="AP385" s="82"/>
      <c r="AQ385" s="81">
        <v>1820</v>
      </c>
      <c r="AR385" s="81">
        <v>188</v>
      </c>
      <c r="AS385" s="81">
        <v>0</v>
      </c>
      <c r="AT385" s="81">
        <v>0</v>
      </c>
      <c r="AU385" s="81">
        <v>0</v>
      </c>
      <c r="AV385" s="81">
        <v>0</v>
      </c>
      <c r="AW385" s="81" t="s">
        <v>564</v>
      </c>
      <c r="AX385" s="82"/>
      <c r="AY385" s="81">
        <v>7039.2000000000025</v>
      </c>
      <c r="AZ385" s="81">
        <v>4236.2999999999993</v>
      </c>
      <c r="BA385" s="81">
        <v>0</v>
      </c>
      <c r="BB385" s="81">
        <v>0</v>
      </c>
      <c r="BC385" s="81">
        <v>0</v>
      </c>
      <c r="BD385" s="81">
        <v>0</v>
      </c>
      <c r="BE385" s="81" t="s">
        <v>564</v>
      </c>
      <c r="BF385" s="82"/>
      <c r="BG385" s="81">
        <v>0</v>
      </c>
      <c r="BH385" s="81">
        <v>0</v>
      </c>
      <c r="BI385" s="81">
        <v>0</v>
      </c>
      <c r="BJ385" s="81">
        <v>0</v>
      </c>
      <c r="BK385" s="81">
        <v>17.494</v>
      </c>
      <c r="BL385" s="81">
        <v>0</v>
      </c>
      <c r="BM385" s="82"/>
      <c r="BN385" s="81">
        <v>0</v>
      </c>
      <c r="BO385" s="81">
        <v>0</v>
      </c>
      <c r="BP385" s="81">
        <v>0</v>
      </c>
      <c r="BQ385" s="81">
        <v>0</v>
      </c>
      <c r="BR385" s="81">
        <v>2</v>
      </c>
      <c r="BS385" s="81">
        <v>0</v>
      </c>
      <c r="BT385"/>
      <c r="BU385" s="80">
        <v>17.494</v>
      </c>
      <c r="BV385" s="80">
        <v>0</v>
      </c>
      <c r="BW385" s="80">
        <v>0</v>
      </c>
      <c r="BX385" s="80">
        <v>0</v>
      </c>
      <c r="BY385" s="80">
        <v>0</v>
      </c>
      <c r="BZ385" s="80">
        <v>0</v>
      </c>
      <c r="CA385" s="80">
        <v>0</v>
      </c>
      <c r="CB385" s="80">
        <v>0</v>
      </c>
      <c r="CC385" s="80">
        <v>0</v>
      </c>
    </row>
    <row r="386" spans="1:81">
      <c r="A386" s="80" t="s">
        <v>2075</v>
      </c>
      <c r="B386" s="80">
        <v>68</v>
      </c>
      <c r="C386" s="80">
        <v>17</v>
      </c>
      <c r="D386" s="80">
        <v>4</v>
      </c>
      <c r="E386" s="80">
        <v>2020</v>
      </c>
      <c r="F386" s="80" t="s">
        <v>218</v>
      </c>
      <c r="G386" s="174" t="s">
        <v>2058</v>
      </c>
      <c r="H386" s="80" t="s">
        <v>2059</v>
      </c>
      <c r="I386" s="177"/>
      <c r="J386" s="81">
        <v>12.24359351288879</v>
      </c>
      <c r="K386" s="81">
        <v>3.2369199961474537</v>
      </c>
      <c r="L386" s="81">
        <v>1.7403258467649478</v>
      </c>
      <c r="M386" s="81">
        <v>87.155033524498933</v>
      </c>
      <c r="N386" s="81">
        <v>134.03654363743854</v>
      </c>
      <c r="O386" s="81">
        <v>55.430176577157383</v>
      </c>
      <c r="P386" s="81">
        <v>30.11055688316063</v>
      </c>
      <c r="Q386" s="81">
        <v>6.6163163869381956</v>
      </c>
      <c r="R386" s="81">
        <v>0</v>
      </c>
      <c r="S386" s="81">
        <v>8.7283187933226838</v>
      </c>
      <c r="T386" s="82"/>
      <c r="U386" s="81">
        <v>2191981</v>
      </c>
      <c r="V386" s="81">
        <v>1563</v>
      </c>
      <c r="W386" s="81">
        <v>37</v>
      </c>
      <c r="X386" s="81">
        <v>25771</v>
      </c>
      <c r="Y386" s="81">
        <v>53051</v>
      </c>
      <c r="Z386" s="81">
        <v>39609</v>
      </c>
      <c r="AA386" s="81">
        <v>6793</v>
      </c>
      <c r="AB386" s="81">
        <v>112211</v>
      </c>
      <c r="AC386" s="81">
        <v>0</v>
      </c>
      <c r="AD386" s="81">
        <v>8.7283187933226838</v>
      </c>
      <c r="AE386" s="82"/>
      <c r="AF386" s="81">
        <v>15362421.396552371</v>
      </c>
      <c r="AG386" s="81">
        <v>2468737.7119830134</v>
      </c>
      <c r="AH386" s="81">
        <v>410418.36526181275</v>
      </c>
      <c r="AI386" s="81">
        <v>148807052.97775009</v>
      </c>
      <c r="AJ386" s="81">
        <v>215169687.53198883</v>
      </c>
      <c r="AK386" s="81"/>
      <c r="AL386" s="81"/>
      <c r="AM386" s="81">
        <v>14644782.190212276</v>
      </c>
      <c r="AN386" s="81"/>
      <c r="AO386" s="81"/>
      <c r="AP386" s="82"/>
      <c r="AQ386" s="81">
        <v>1914</v>
      </c>
      <c r="AR386" s="81">
        <v>192</v>
      </c>
      <c r="AS386" s="81">
        <v>0</v>
      </c>
      <c r="AT386" s="81">
        <v>0</v>
      </c>
      <c r="AU386" s="81">
        <v>0</v>
      </c>
      <c r="AV386" s="81">
        <v>0</v>
      </c>
      <c r="AW386" s="81">
        <v>0</v>
      </c>
      <c r="AX386" s="82"/>
      <c r="AY386" s="81">
        <v>7441.6999999999953</v>
      </c>
      <c r="AZ386" s="81">
        <v>4324.7000000000007</v>
      </c>
      <c r="BA386" s="81">
        <v>0</v>
      </c>
      <c r="BB386" s="81">
        <v>0</v>
      </c>
      <c r="BC386" s="81">
        <v>0</v>
      </c>
      <c r="BD386" s="81">
        <v>0</v>
      </c>
      <c r="BE386" s="81">
        <v>0</v>
      </c>
      <c r="BF386" s="82"/>
      <c r="BG386" s="81">
        <v>0</v>
      </c>
      <c r="BH386" s="81">
        <v>0</v>
      </c>
      <c r="BI386" s="81">
        <v>0</v>
      </c>
      <c r="BJ386" s="81">
        <v>0</v>
      </c>
      <c r="BK386" s="81">
        <v>15.715</v>
      </c>
      <c r="BL386" s="81">
        <v>0</v>
      </c>
      <c r="BM386" s="82"/>
      <c r="BN386" s="81">
        <v>0</v>
      </c>
      <c r="BO386" s="81">
        <v>0</v>
      </c>
      <c r="BP386" s="81">
        <v>0</v>
      </c>
      <c r="BQ386" s="81">
        <v>0</v>
      </c>
      <c r="BR386" s="81">
        <v>2</v>
      </c>
      <c r="BS386" s="81">
        <v>0</v>
      </c>
      <c r="BT386"/>
      <c r="BU386" s="80">
        <v>15.715</v>
      </c>
      <c r="BV386" s="80">
        <v>0</v>
      </c>
      <c r="BW386" s="80">
        <v>0</v>
      </c>
      <c r="BX386" s="80">
        <v>0</v>
      </c>
      <c r="BY386" s="80">
        <v>0</v>
      </c>
      <c r="BZ386" s="80">
        <v>0</v>
      </c>
      <c r="CA386" s="80">
        <v>0</v>
      </c>
      <c r="CB386" s="80">
        <v>0</v>
      </c>
      <c r="CC386" s="80">
        <v>0</v>
      </c>
    </row>
    <row r="387" spans="1:81">
      <c r="A387" s="80" t="s">
        <v>2076</v>
      </c>
      <c r="B387" s="80">
        <v>68</v>
      </c>
      <c r="C387" s="80">
        <v>18</v>
      </c>
      <c r="D387" s="80">
        <v>4</v>
      </c>
      <c r="E387" s="80">
        <v>2021</v>
      </c>
      <c r="F387" s="80" t="s">
        <v>75</v>
      </c>
      <c r="G387" s="174" t="s">
        <v>2058</v>
      </c>
      <c r="H387" s="80" t="s">
        <v>2059</v>
      </c>
      <c r="I387" s="177"/>
      <c r="J387" s="81">
        <v>9.3530098611824268</v>
      </c>
      <c r="K387" s="81">
        <v>3.6041195287395804</v>
      </c>
      <c r="L387" s="81">
        <v>1.6001237328218167</v>
      </c>
      <c r="M387" s="81">
        <v>98.264473140975895</v>
      </c>
      <c r="N387" s="81">
        <v>126.77287384835024</v>
      </c>
      <c r="O387" s="81">
        <v>54.453256760345894</v>
      </c>
      <c r="P387" s="81">
        <v>31.021617297902701</v>
      </c>
      <c r="Q387" s="81">
        <v>6.7081887411131698</v>
      </c>
      <c r="R387" s="81">
        <v>0</v>
      </c>
      <c r="S387" s="81">
        <v>7.6057916436584012</v>
      </c>
      <c r="T387" s="82"/>
      <c r="U387" s="81">
        <v>1934451</v>
      </c>
      <c r="V387" s="81">
        <v>1563</v>
      </c>
      <c r="W387" s="81">
        <v>37</v>
      </c>
      <c r="X387" s="81">
        <v>25771</v>
      </c>
      <c r="Y387" s="81">
        <v>53683</v>
      </c>
      <c r="Z387" s="81">
        <v>40066</v>
      </c>
      <c r="AA387" s="81">
        <v>6825</v>
      </c>
      <c r="AB387" s="81">
        <v>112420</v>
      </c>
      <c r="AC387" s="81">
        <v>0</v>
      </c>
      <c r="AD387" s="81">
        <v>7.6057916436584012</v>
      </c>
      <c r="AE387" s="82"/>
      <c r="AF387" s="81">
        <v>11820155.796169072</v>
      </c>
      <c r="AG387" s="81">
        <v>2778839.7705975319</v>
      </c>
      <c r="AH387" s="81">
        <v>361403.28374488169</v>
      </c>
      <c r="AI387" s="81">
        <v>165772946.89875191</v>
      </c>
      <c r="AJ387" s="81">
        <v>189627346.8903107</v>
      </c>
      <c r="AK387" s="81">
        <v>0</v>
      </c>
      <c r="AL387" s="81">
        <v>0</v>
      </c>
      <c r="AM387" s="81">
        <v>14756686.267353205</v>
      </c>
      <c r="AN387" s="81">
        <v>0</v>
      </c>
      <c r="AO387" s="81">
        <v>0</v>
      </c>
      <c r="AP387" s="82"/>
      <c r="AQ387" s="81">
        <v>2023</v>
      </c>
      <c r="AR387" s="81">
        <v>192</v>
      </c>
      <c r="AS387" s="81">
        <v>0</v>
      </c>
      <c r="AT387" s="81">
        <v>0</v>
      </c>
      <c r="AU387" s="81">
        <v>0</v>
      </c>
      <c r="AV387" s="81">
        <v>0</v>
      </c>
      <c r="AW387" s="81"/>
      <c r="AX387" s="82"/>
      <c r="AY387" s="81">
        <v>8004.199999999988</v>
      </c>
      <c r="AZ387" s="81">
        <v>4324.7000000000007</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2077</v>
      </c>
      <c r="B388" s="80">
        <v>68</v>
      </c>
      <c r="C388" s="80">
        <v>19</v>
      </c>
      <c r="D388" s="80">
        <v>4</v>
      </c>
      <c r="E388" s="80">
        <v>2022</v>
      </c>
      <c r="F388" s="80" t="s">
        <v>568</v>
      </c>
      <c r="G388" s="80" t="s">
        <v>2058</v>
      </c>
      <c r="H388" s="80" t="s">
        <v>2059</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2201</v>
      </c>
      <c r="AR388" s="81">
        <v>193</v>
      </c>
      <c r="AS388" s="81">
        <v>0</v>
      </c>
      <c r="AT388" s="81">
        <v>0</v>
      </c>
      <c r="AU388" s="81">
        <v>0</v>
      </c>
      <c r="AV388" s="81">
        <v>0</v>
      </c>
      <c r="AW388" s="81"/>
      <c r="AX388" s="82"/>
      <c r="AY388" s="81">
        <v>8766.5999999999676</v>
      </c>
      <c r="AZ388" s="81">
        <v>4339.1000000000004</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2078</v>
      </c>
      <c r="B389" s="80">
        <v>409</v>
      </c>
      <c r="C389" s="80">
        <v>1</v>
      </c>
      <c r="D389" s="80">
        <v>25</v>
      </c>
      <c r="E389" s="80">
        <v>1990</v>
      </c>
      <c r="F389" s="80" t="s">
        <v>562</v>
      </c>
      <c r="G389" s="80" t="s">
        <v>2079</v>
      </c>
      <c r="H389" s="80" t="s">
        <v>2080</v>
      </c>
      <c r="I389" s="177"/>
      <c r="J389" s="81">
        <v>101.48078784297769</v>
      </c>
      <c r="K389" s="81">
        <v>13.006483386058273</v>
      </c>
      <c r="L389" s="81">
        <v>2.3774813157353702</v>
      </c>
      <c r="M389" s="81">
        <v>53.569011932841931</v>
      </c>
      <c r="N389" s="81">
        <v>67.255497997953512</v>
      </c>
      <c r="O389" s="81">
        <v>64.333206185483959</v>
      </c>
      <c r="P389" s="81">
        <v>40.755963250181217</v>
      </c>
      <c r="Q389" s="81">
        <v>5.4629037189079321</v>
      </c>
      <c r="R389" s="81">
        <v>0</v>
      </c>
      <c r="S389" s="81">
        <v>5.6195332063665937</v>
      </c>
      <c r="T389" s="82"/>
      <c r="U389" s="81">
        <v>2682090</v>
      </c>
      <c r="V389" s="81">
        <v>3160</v>
      </c>
      <c r="W389" s="81">
        <v>22</v>
      </c>
      <c r="X389" s="81">
        <v>19223</v>
      </c>
      <c r="Y389" s="81">
        <v>29488</v>
      </c>
      <c r="Z389" s="81">
        <v>26461</v>
      </c>
      <c r="AA389" s="81">
        <v>9896</v>
      </c>
      <c r="AB389" s="81">
        <v>88699</v>
      </c>
      <c r="AC389" s="81">
        <v>0</v>
      </c>
      <c r="AD389" s="81">
        <v>5.6195332063665937</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2081</v>
      </c>
      <c r="B390" s="80">
        <v>410</v>
      </c>
      <c r="C390" s="80">
        <v>2</v>
      </c>
      <c r="D390" s="80">
        <v>25</v>
      </c>
      <c r="E390" s="80">
        <v>2005</v>
      </c>
      <c r="F390" s="80" t="s">
        <v>565</v>
      </c>
      <c r="G390" s="80" t="s">
        <v>2079</v>
      </c>
      <c r="H390" s="80" t="s">
        <v>2080</v>
      </c>
      <c r="I390" s="177"/>
      <c r="J390" s="81">
        <v>41.668661990235293</v>
      </c>
      <c r="K390" s="81">
        <v>4.9947718832983643</v>
      </c>
      <c r="L390" s="81">
        <v>0.5733297866103223</v>
      </c>
      <c r="M390" s="81">
        <v>85.78934520170111</v>
      </c>
      <c r="N390" s="81">
        <v>118.51261841897909</v>
      </c>
      <c r="O390" s="81">
        <v>99.996626956241144</v>
      </c>
      <c r="P390" s="81">
        <v>40.173992765685391</v>
      </c>
      <c r="Q390" s="81">
        <v>6.4449848625415962</v>
      </c>
      <c r="R390" s="81">
        <v>0</v>
      </c>
      <c r="S390" s="81">
        <v>0</v>
      </c>
      <c r="T390" s="82"/>
      <c r="U390" s="81">
        <v>1607315</v>
      </c>
      <c r="V390" s="81">
        <v>2404</v>
      </c>
      <c r="W390" s="81">
        <v>8</v>
      </c>
      <c r="X390" s="81">
        <v>19031</v>
      </c>
      <c r="Y390" s="81">
        <v>43087</v>
      </c>
      <c r="Z390" s="81">
        <v>47595</v>
      </c>
      <c r="AA390" s="81">
        <v>7989</v>
      </c>
      <c r="AB390" s="81">
        <v>109395</v>
      </c>
      <c r="AC390" s="81">
        <v>0</v>
      </c>
      <c r="AD390" s="81">
        <v>0</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2082</v>
      </c>
      <c r="B391" s="80">
        <v>411</v>
      </c>
      <c r="C391" s="80">
        <v>3</v>
      </c>
      <c r="D391" s="80">
        <v>25</v>
      </c>
      <c r="E391" s="80">
        <v>2006</v>
      </c>
      <c r="F391" s="80" t="s">
        <v>566</v>
      </c>
      <c r="G391" s="80" t="s">
        <v>2079</v>
      </c>
      <c r="H391" s="80" t="s">
        <v>2080</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2083</v>
      </c>
      <c r="B392" s="80">
        <v>412</v>
      </c>
      <c r="C392" s="80">
        <v>4</v>
      </c>
      <c r="D392" s="80">
        <v>25</v>
      </c>
      <c r="E392" s="80">
        <v>2007</v>
      </c>
      <c r="F392" s="80" t="s">
        <v>567</v>
      </c>
      <c r="G392" s="80" t="s">
        <v>2079</v>
      </c>
      <c r="H392" s="80" t="s">
        <v>2080</v>
      </c>
      <c r="I392" s="177"/>
      <c r="J392" s="81">
        <v>27.989658116574084</v>
      </c>
      <c r="K392" s="81">
        <v>4.9537710955280501</v>
      </c>
      <c r="L392" s="81">
        <v>7.1108848488496565E-2</v>
      </c>
      <c r="M392" s="81">
        <v>95.015775196167766</v>
      </c>
      <c r="N392" s="81">
        <v>117.29587171417955</v>
      </c>
      <c r="O392" s="81">
        <v>97.230897050911679</v>
      </c>
      <c r="P392" s="81">
        <v>40.305615632190786</v>
      </c>
      <c r="Q392" s="81">
        <v>6.7659219836201085</v>
      </c>
      <c r="R392" s="81">
        <v>0</v>
      </c>
      <c r="S392" s="81">
        <v>0</v>
      </c>
      <c r="T392" s="82"/>
      <c r="U392" s="81">
        <v>1195801</v>
      </c>
      <c r="V392" s="81">
        <v>2217</v>
      </c>
      <c r="W392" s="81">
        <v>1</v>
      </c>
      <c r="X392" s="81">
        <v>25108</v>
      </c>
      <c r="Y392" s="81">
        <v>43196</v>
      </c>
      <c r="Z392" s="81">
        <v>48109</v>
      </c>
      <c r="AA392" s="81">
        <v>7893</v>
      </c>
      <c r="AB392" s="81">
        <v>108769</v>
      </c>
      <c r="AC392" s="81">
        <v>0</v>
      </c>
      <c r="AD392" s="81">
        <v>0</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2084</v>
      </c>
      <c r="B393" s="80">
        <v>413</v>
      </c>
      <c r="C393" s="80">
        <v>5</v>
      </c>
      <c r="D393" s="80">
        <v>25</v>
      </c>
      <c r="E393" s="80">
        <v>2008</v>
      </c>
      <c r="F393" s="80" t="s">
        <v>84</v>
      </c>
      <c r="G393" s="80" t="s">
        <v>2079</v>
      </c>
      <c r="H393" s="80" t="s">
        <v>2080</v>
      </c>
      <c r="I393" s="177"/>
      <c r="J393" s="81">
        <v>22.751414616943865</v>
      </c>
      <c r="K393" s="81">
        <v>3.8689933389212134</v>
      </c>
      <c r="L393" s="81">
        <v>6.1743236755101544E-2</v>
      </c>
      <c r="M393" s="81">
        <v>99.433218334486483</v>
      </c>
      <c r="N393" s="81">
        <v>110.89247143871997</v>
      </c>
      <c r="O393" s="81">
        <v>93.670388260172388</v>
      </c>
      <c r="P393" s="81">
        <v>38.770282332624284</v>
      </c>
      <c r="Q393" s="81">
        <v>6.6438112448926292</v>
      </c>
      <c r="R393" s="81">
        <v>0</v>
      </c>
      <c r="S393" s="81">
        <v>0</v>
      </c>
      <c r="T393" s="82"/>
      <c r="U393" s="81">
        <v>1004027</v>
      </c>
      <c r="V393" s="81">
        <v>2217</v>
      </c>
      <c r="W393" s="81">
        <v>1</v>
      </c>
      <c r="X393" s="81">
        <v>25108</v>
      </c>
      <c r="Y393" s="81">
        <v>43629</v>
      </c>
      <c r="Z393" s="81">
        <v>47974</v>
      </c>
      <c r="AA393" s="81">
        <v>7601</v>
      </c>
      <c r="AB393" s="81">
        <v>108561</v>
      </c>
      <c r="AC393" s="81">
        <v>0</v>
      </c>
      <c r="AD393" s="81">
        <v>0</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2085</v>
      </c>
      <c r="B394" s="80">
        <v>414</v>
      </c>
      <c r="C394" s="80">
        <v>6</v>
      </c>
      <c r="D394" s="80">
        <v>25</v>
      </c>
      <c r="E394" s="80">
        <v>2009</v>
      </c>
      <c r="F394" s="80" t="s">
        <v>85</v>
      </c>
      <c r="G394" s="80" t="s">
        <v>2079</v>
      </c>
      <c r="H394" s="80" t="s">
        <v>2080</v>
      </c>
      <c r="I394" s="177"/>
      <c r="J394" s="81">
        <v>16.401424287484186</v>
      </c>
      <c r="K394" s="81">
        <v>2.9759464551701797</v>
      </c>
      <c r="L394" s="81">
        <v>0.29695208133826206</v>
      </c>
      <c r="M394" s="81">
        <v>104.09252874455728</v>
      </c>
      <c r="N394" s="81">
        <v>108.03985497957144</v>
      </c>
      <c r="O394" s="81">
        <v>94.636377038193814</v>
      </c>
      <c r="P394" s="81">
        <v>36.398915091004355</v>
      </c>
      <c r="Q394" s="81">
        <v>6.3502499548051157</v>
      </c>
      <c r="R394" s="81">
        <v>0</v>
      </c>
      <c r="S394" s="81">
        <v>0</v>
      </c>
      <c r="T394" s="82"/>
      <c r="U394" s="81">
        <v>740711</v>
      </c>
      <c r="V394" s="81">
        <v>2145</v>
      </c>
      <c r="W394" s="81">
        <v>7</v>
      </c>
      <c r="X394" s="81">
        <v>27717</v>
      </c>
      <c r="Y394" s="81">
        <v>43699</v>
      </c>
      <c r="Z394" s="81">
        <v>47841</v>
      </c>
      <c r="AA394" s="81">
        <v>7326</v>
      </c>
      <c r="AB394" s="81">
        <v>108927</v>
      </c>
      <c r="AC394" s="81">
        <v>0</v>
      </c>
      <c r="AD394" s="81">
        <v>0</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6.173</v>
      </c>
      <c r="BJ394" s="81">
        <v>0</v>
      </c>
      <c r="BK394" s="81">
        <v>24.091999999999999</v>
      </c>
      <c r="BL394" s="81">
        <v>0</v>
      </c>
      <c r="BM394" s="82"/>
      <c r="BN394" s="81">
        <v>0</v>
      </c>
      <c r="BO394" s="81">
        <v>0</v>
      </c>
      <c r="BP394" s="81">
        <v>1</v>
      </c>
      <c r="BQ394" s="81">
        <v>0</v>
      </c>
      <c r="BR394" s="81">
        <v>4</v>
      </c>
      <c r="BS394" s="81">
        <v>0</v>
      </c>
      <c r="BT394"/>
      <c r="BU394" s="80"/>
      <c r="BV394" s="80"/>
      <c r="BW394" s="80"/>
      <c r="BX394" s="80"/>
      <c r="BY394" s="80"/>
      <c r="BZ394" s="80"/>
      <c r="CA394" s="80"/>
      <c r="CB394" s="80"/>
      <c r="CC394" s="80"/>
    </row>
    <row r="395" spans="1:81">
      <c r="A395" s="80" t="s">
        <v>2086</v>
      </c>
      <c r="B395" s="80">
        <v>415</v>
      </c>
      <c r="C395" s="80">
        <v>7</v>
      </c>
      <c r="D395" s="80">
        <v>25</v>
      </c>
      <c r="E395" s="80">
        <v>2010</v>
      </c>
      <c r="F395" s="80" t="s">
        <v>86</v>
      </c>
      <c r="G395" s="80" t="s">
        <v>2079</v>
      </c>
      <c r="H395" s="80" t="s">
        <v>2080</v>
      </c>
      <c r="I395" s="177"/>
      <c r="J395" s="81">
        <v>17.802789517297185</v>
      </c>
      <c r="K395" s="81">
        <v>3.3345622650219378</v>
      </c>
      <c r="L395" s="81">
        <v>0.28059104753747127</v>
      </c>
      <c r="M395" s="81">
        <v>109.48770723810462</v>
      </c>
      <c r="N395" s="81">
        <v>110.45510226985968</v>
      </c>
      <c r="O395" s="81">
        <v>95.183151907165865</v>
      </c>
      <c r="P395" s="81">
        <v>36.500611559692103</v>
      </c>
      <c r="Q395" s="81">
        <v>6.6301169471617314</v>
      </c>
      <c r="R395" s="81">
        <v>0</v>
      </c>
      <c r="S395" s="81">
        <v>0</v>
      </c>
      <c r="T395" s="82"/>
      <c r="U395" s="81">
        <v>742202</v>
      </c>
      <c r="V395" s="81">
        <v>2145</v>
      </c>
      <c r="W395" s="81">
        <v>7</v>
      </c>
      <c r="X395" s="81">
        <v>27717</v>
      </c>
      <c r="Y395" s="81">
        <v>44064</v>
      </c>
      <c r="Z395" s="81">
        <v>48341</v>
      </c>
      <c r="AA395" s="81">
        <v>7163</v>
      </c>
      <c r="AB395" s="81">
        <v>108974</v>
      </c>
      <c r="AC395" s="81">
        <v>0</v>
      </c>
      <c r="AD395" s="81">
        <v>0</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3.5049999999999999</v>
      </c>
      <c r="BJ395" s="81">
        <v>0</v>
      </c>
      <c r="BK395" s="81">
        <v>73.686999999999998</v>
      </c>
      <c r="BL395" s="81">
        <v>0</v>
      </c>
      <c r="BM395" s="82"/>
      <c r="BN395" s="81">
        <v>0</v>
      </c>
      <c r="BO395" s="81">
        <v>0</v>
      </c>
      <c r="BP395" s="81">
        <v>1</v>
      </c>
      <c r="BQ395" s="81">
        <v>0</v>
      </c>
      <c r="BR395" s="81">
        <v>6</v>
      </c>
      <c r="BS395" s="81">
        <v>0</v>
      </c>
      <c r="BT395"/>
      <c r="BU395" s="80">
        <v>26.876000000000001</v>
      </c>
      <c r="BV395" s="80">
        <v>50.316000000000003</v>
      </c>
      <c r="BW395" s="80">
        <v>0</v>
      </c>
      <c r="BX395" s="80">
        <v>0</v>
      </c>
      <c r="BY395" s="80">
        <v>0</v>
      </c>
      <c r="BZ395" s="80">
        <v>0</v>
      </c>
      <c r="CA395" s="80">
        <v>0</v>
      </c>
      <c r="CB395" s="80">
        <v>0</v>
      </c>
      <c r="CC395" s="80">
        <v>0</v>
      </c>
    </row>
    <row r="396" spans="1:81">
      <c r="A396" s="80" t="s">
        <v>2087</v>
      </c>
      <c r="B396" s="80">
        <v>416</v>
      </c>
      <c r="C396" s="80">
        <v>8</v>
      </c>
      <c r="D396" s="80">
        <v>25</v>
      </c>
      <c r="E396" s="80">
        <v>2011</v>
      </c>
      <c r="F396" s="80" t="s">
        <v>87</v>
      </c>
      <c r="G396" s="80" t="s">
        <v>2079</v>
      </c>
      <c r="H396" s="80" t="s">
        <v>2080</v>
      </c>
      <c r="I396" s="177"/>
      <c r="J396" s="81">
        <v>17.469134220346763</v>
      </c>
      <c r="K396" s="81">
        <v>5.4054012349329676</v>
      </c>
      <c r="L396" s="81">
        <v>0.31554225491921134</v>
      </c>
      <c r="M396" s="81">
        <v>132.49233766351026</v>
      </c>
      <c r="N396" s="81">
        <v>136.32338611540027</v>
      </c>
      <c r="O396" s="81">
        <v>94.488984402489478</v>
      </c>
      <c r="P396" s="81">
        <v>34.980645950698708</v>
      </c>
      <c r="Q396" s="81">
        <v>7.7033333655613365</v>
      </c>
      <c r="R396" s="81">
        <v>0</v>
      </c>
      <c r="S396" s="81">
        <v>0</v>
      </c>
      <c r="T396" s="82"/>
      <c r="U396" s="81">
        <v>687705</v>
      </c>
      <c r="V396" s="81">
        <v>2145</v>
      </c>
      <c r="W396" s="81">
        <v>7</v>
      </c>
      <c r="X396" s="81">
        <v>27717</v>
      </c>
      <c r="Y396" s="81">
        <v>44571</v>
      </c>
      <c r="Z396" s="81">
        <v>49031</v>
      </c>
      <c r="AA396" s="81">
        <v>7069</v>
      </c>
      <c r="AB396" s="81">
        <v>109768</v>
      </c>
      <c r="AC396" s="81">
        <v>0</v>
      </c>
      <c r="AD396" s="81">
        <v>0</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3.274</v>
      </c>
      <c r="BJ396" s="81">
        <v>0</v>
      </c>
      <c r="BK396" s="81">
        <v>65.402000000000001</v>
      </c>
      <c r="BL396" s="81">
        <v>0</v>
      </c>
      <c r="BM396" s="82"/>
      <c r="BN396" s="81">
        <v>0</v>
      </c>
      <c r="BO396" s="81">
        <v>0</v>
      </c>
      <c r="BP396" s="81">
        <v>1</v>
      </c>
      <c r="BQ396" s="81">
        <v>0</v>
      </c>
      <c r="BR396" s="81">
        <v>5</v>
      </c>
      <c r="BS396" s="81">
        <v>0</v>
      </c>
      <c r="BT396"/>
      <c r="BU396" s="80">
        <v>20.672000000000001</v>
      </c>
      <c r="BV396" s="80">
        <v>48.003999999999998</v>
      </c>
      <c r="BW396" s="80">
        <v>0</v>
      </c>
      <c r="BX396" s="80">
        <v>0</v>
      </c>
      <c r="BY396" s="80">
        <v>0</v>
      </c>
      <c r="BZ396" s="80">
        <v>0</v>
      </c>
      <c r="CA396" s="80">
        <v>0</v>
      </c>
      <c r="CB396" s="80">
        <v>0</v>
      </c>
      <c r="CC396" s="80">
        <v>0</v>
      </c>
    </row>
    <row r="397" spans="1:81">
      <c r="A397" s="80" t="s">
        <v>2088</v>
      </c>
      <c r="B397" s="80">
        <v>417</v>
      </c>
      <c r="C397" s="80">
        <v>9</v>
      </c>
      <c r="D397" s="80">
        <v>25</v>
      </c>
      <c r="E397" s="80">
        <v>2012</v>
      </c>
      <c r="F397" s="80" t="s">
        <v>88</v>
      </c>
      <c r="G397" s="80" t="s">
        <v>2079</v>
      </c>
      <c r="H397" s="80" t="s">
        <v>2080</v>
      </c>
      <c r="I397" s="177"/>
      <c r="J397" s="81">
        <v>20.003022958622086</v>
      </c>
      <c r="K397" s="81">
        <v>5.0494586968459645</v>
      </c>
      <c r="L397" s="81">
        <v>0.32297459751000779</v>
      </c>
      <c r="M397" s="81">
        <v>146.98571189935868</v>
      </c>
      <c r="N397" s="81">
        <v>160.51722263486874</v>
      </c>
      <c r="O397" s="81">
        <v>94.607727510170406</v>
      </c>
      <c r="P397" s="81">
        <v>34.945771922324752</v>
      </c>
      <c r="Q397" s="81">
        <v>8.4668550764129797</v>
      </c>
      <c r="R397" s="81">
        <v>0</v>
      </c>
      <c r="S397" s="81">
        <v>0</v>
      </c>
      <c r="T397" s="82"/>
      <c r="U397" s="81">
        <v>757533</v>
      </c>
      <c r="V397" s="81">
        <v>2145</v>
      </c>
      <c r="W397" s="81">
        <v>7</v>
      </c>
      <c r="X397" s="81">
        <v>27717</v>
      </c>
      <c r="Y397" s="81">
        <v>45405</v>
      </c>
      <c r="Z397" s="81">
        <v>49482</v>
      </c>
      <c r="AA397" s="81">
        <v>7022</v>
      </c>
      <c r="AB397" s="81">
        <v>111045</v>
      </c>
      <c r="AC397" s="81">
        <v>0</v>
      </c>
      <c r="AD397" s="81">
        <v>0</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5.1609999999999996</v>
      </c>
      <c r="BJ397" s="81">
        <v>0</v>
      </c>
      <c r="BK397" s="81">
        <v>68.132999999999996</v>
      </c>
      <c r="BL397" s="81">
        <v>0</v>
      </c>
      <c r="BM397" s="82"/>
      <c r="BN397" s="81">
        <v>0</v>
      </c>
      <c r="BO397" s="81">
        <v>0</v>
      </c>
      <c r="BP397" s="81">
        <v>1</v>
      </c>
      <c r="BQ397" s="81">
        <v>0</v>
      </c>
      <c r="BR397" s="81">
        <v>6</v>
      </c>
      <c r="BS397" s="81">
        <v>0</v>
      </c>
      <c r="BT397"/>
      <c r="BU397" s="80">
        <v>28.986000000000001</v>
      </c>
      <c r="BV397" s="80">
        <v>44.308</v>
      </c>
      <c r="BW397" s="80">
        <v>0</v>
      </c>
      <c r="BX397" s="80">
        <v>0</v>
      </c>
      <c r="BY397" s="80">
        <v>0</v>
      </c>
      <c r="BZ397" s="80">
        <v>0</v>
      </c>
      <c r="CA397" s="80">
        <v>0</v>
      </c>
      <c r="CB397" s="80">
        <v>0</v>
      </c>
      <c r="CC397" s="80">
        <v>0</v>
      </c>
    </row>
    <row r="398" spans="1:81">
      <c r="A398" s="80" t="s">
        <v>2089</v>
      </c>
      <c r="B398" s="80">
        <v>418</v>
      </c>
      <c r="C398" s="80">
        <v>10</v>
      </c>
      <c r="D398" s="80">
        <v>25</v>
      </c>
      <c r="E398" s="80">
        <v>2013</v>
      </c>
      <c r="F398" s="80" t="s">
        <v>89</v>
      </c>
      <c r="G398" s="80" t="s">
        <v>2079</v>
      </c>
      <c r="H398" s="80" t="s">
        <v>2080</v>
      </c>
      <c r="I398" s="177"/>
      <c r="J398" s="81">
        <v>19.253724179264587</v>
      </c>
      <c r="K398" s="81">
        <v>4.2053182147367165</v>
      </c>
      <c r="L398" s="81">
        <v>0.31037600054107439</v>
      </c>
      <c r="M398" s="81">
        <v>145.62557039535403</v>
      </c>
      <c r="N398" s="81">
        <v>154.30866439721859</v>
      </c>
      <c r="O398" s="81">
        <v>91.477494876149962</v>
      </c>
      <c r="P398" s="81">
        <v>34.667824009659007</v>
      </c>
      <c r="Q398" s="81">
        <v>8.6408439983952121</v>
      </c>
      <c r="R398" s="81">
        <v>0</v>
      </c>
      <c r="S398" s="81">
        <v>0</v>
      </c>
      <c r="T398" s="82"/>
      <c r="U398" s="81">
        <v>732396</v>
      </c>
      <c r="V398" s="81">
        <v>2145</v>
      </c>
      <c r="W398" s="81">
        <v>7</v>
      </c>
      <c r="X398" s="81">
        <v>27717</v>
      </c>
      <c r="Y398" s="81">
        <v>45804</v>
      </c>
      <c r="Z398" s="81">
        <v>49981</v>
      </c>
      <c r="AA398" s="81">
        <v>6940</v>
      </c>
      <c r="AB398" s="81">
        <v>111702</v>
      </c>
      <c r="AC398" s="81">
        <v>0</v>
      </c>
      <c r="AD398" s="81">
        <v>0</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4.0629999999999997</v>
      </c>
      <c r="BJ398" s="81">
        <v>0</v>
      </c>
      <c r="BK398" s="81">
        <v>77.244</v>
      </c>
      <c r="BL398" s="81">
        <v>0</v>
      </c>
      <c r="BM398" s="82"/>
      <c r="BN398" s="81">
        <v>0</v>
      </c>
      <c r="BO398" s="81">
        <v>0</v>
      </c>
      <c r="BP398" s="81">
        <v>1</v>
      </c>
      <c r="BQ398" s="81">
        <v>0</v>
      </c>
      <c r="BR398" s="81">
        <v>6</v>
      </c>
      <c r="BS398" s="81">
        <v>0</v>
      </c>
      <c r="BT398"/>
      <c r="BU398" s="80">
        <v>31.478999999999999</v>
      </c>
      <c r="BV398" s="80">
        <v>49.828000000000003</v>
      </c>
      <c r="BW398" s="80">
        <v>0</v>
      </c>
      <c r="BX398" s="80">
        <v>0</v>
      </c>
      <c r="BY398" s="80">
        <v>0</v>
      </c>
      <c r="BZ398" s="80">
        <v>0</v>
      </c>
      <c r="CA398" s="80">
        <v>0</v>
      </c>
      <c r="CB398" s="80">
        <v>0</v>
      </c>
      <c r="CC398" s="80">
        <v>0</v>
      </c>
    </row>
    <row r="399" spans="1:81">
      <c r="A399" s="80" t="s">
        <v>2090</v>
      </c>
      <c r="B399" s="80">
        <v>419</v>
      </c>
      <c r="C399" s="80">
        <v>11</v>
      </c>
      <c r="D399" s="80">
        <v>25</v>
      </c>
      <c r="E399" s="80">
        <v>2014</v>
      </c>
      <c r="F399" s="80" t="s">
        <v>90</v>
      </c>
      <c r="G399" s="80" t="s">
        <v>2079</v>
      </c>
      <c r="H399" s="80" t="s">
        <v>2080</v>
      </c>
      <c r="I399" s="177"/>
      <c r="J399" s="81">
        <v>19.411786281126236</v>
      </c>
      <c r="K399" s="81">
        <v>5.1203731387428304</v>
      </c>
      <c r="L399" s="81">
        <v>0.17432728368889064</v>
      </c>
      <c r="M399" s="81">
        <v>150.52878985876609</v>
      </c>
      <c r="N399" s="81">
        <v>137.35723741804765</v>
      </c>
      <c r="O399" s="81">
        <v>88.2772930614355</v>
      </c>
      <c r="P399" s="81">
        <v>34.787878164544956</v>
      </c>
      <c r="Q399" s="81">
        <v>8.3402268957182137</v>
      </c>
      <c r="R399" s="81">
        <v>0</v>
      </c>
      <c r="S399" s="81">
        <v>0</v>
      </c>
      <c r="T399" s="82"/>
      <c r="U399" s="81">
        <v>753285</v>
      </c>
      <c r="V399" s="81">
        <v>2003</v>
      </c>
      <c r="W399" s="81">
        <v>4</v>
      </c>
      <c r="X399" s="81">
        <v>29289</v>
      </c>
      <c r="Y399" s="81">
        <v>46630</v>
      </c>
      <c r="Z399" s="81">
        <v>50799</v>
      </c>
      <c r="AA399" s="81">
        <v>6928</v>
      </c>
      <c r="AB399" s="81">
        <v>112372</v>
      </c>
      <c r="AC399" s="81">
        <v>0</v>
      </c>
      <c r="AD399" s="81">
        <v>0</v>
      </c>
      <c r="AE399" s="82"/>
      <c r="AF399" s="81">
        <v>9695133.5570079908</v>
      </c>
      <c r="AG399" s="81">
        <v>4254041.7297154656</v>
      </c>
      <c r="AH399" s="81">
        <v>37936.481795904547</v>
      </c>
      <c r="AI399" s="81">
        <v>185698189.82468081</v>
      </c>
      <c r="AJ399" s="81">
        <v>186831122.03625196</v>
      </c>
      <c r="AK399" s="81">
        <v>0</v>
      </c>
      <c r="AL399" s="81">
        <v>0</v>
      </c>
      <c r="AM399" s="81">
        <v>15426996.401047669</v>
      </c>
      <c r="AN399" s="81">
        <v>0</v>
      </c>
      <c r="AO399" s="81">
        <v>0</v>
      </c>
      <c r="AP399" s="82"/>
      <c r="AQ399" s="81">
        <v>1456</v>
      </c>
      <c r="AR399" s="81">
        <v>120</v>
      </c>
      <c r="AS399" s="81">
        <v>0</v>
      </c>
      <c r="AT399" s="81">
        <v>0</v>
      </c>
      <c r="AU399" s="81">
        <v>0</v>
      </c>
      <c r="AV399" s="81">
        <v>0</v>
      </c>
      <c r="AW399" s="81" t="s">
        <v>564</v>
      </c>
      <c r="AX399" s="82"/>
      <c r="AY399" s="81">
        <v>5928.6180000000004</v>
      </c>
      <c r="AZ399" s="81">
        <v>3119.2</v>
      </c>
      <c r="BA399" s="81">
        <v>0</v>
      </c>
      <c r="BB399" s="81">
        <v>0</v>
      </c>
      <c r="BC399" s="81">
        <v>0</v>
      </c>
      <c r="BD399" s="81">
        <v>0</v>
      </c>
      <c r="BE399" s="81" t="s">
        <v>564</v>
      </c>
      <c r="BF399" s="82"/>
      <c r="BG399" s="81">
        <v>0</v>
      </c>
      <c r="BH399" s="81">
        <v>0</v>
      </c>
      <c r="BI399" s="81">
        <v>4.0860000000000003</v>
      </c>
      <c r="BJ399" s="81">
        <v>0</v>
      </c>
      <c r="BK399" s="81">
        <v>77.606999999999999</v>
      </c>
      <c r="BL399" s="81">
        <v>0</v>
      </c>
      <c r="BM399" s="82"/>
      <c r="BN399" s="81">
        <v>0</v>
      </c>
      <c r="BO399" s="81">
        <v>0</v>
      </c>
      <c r="BP399" s="81">
        <v>1</v>
      </c>
      <c r="BQ399" s="81">
        <v>0</v>
      </c>
      <c r="BR399" s="81">
        <v>6</v>
      </c>
      <c r="BS399" s="81">
        <v>0</v>
      </c>
      <c r="BT399"/>
      <c r="BU399" s="80">
        <v>28.553999999999998</v>
      </c>
      <c r="BV399" s="80">
        <v>53.139000000000003</v>
      </c>
      <c r="BW399" s="80">
        <v>0</v>
      </c>
      <c r="BX399" s="80">
        <v>0</v>
      </c>
      <c r="BY399" s="80">
        <v>0</v>
      </c>
      <c r="BZ399" s="80">
        <v>0</v>
      </c>
      <c r="CA399" s="80">
        <v>0</v>
      </c>
      <c r="CB399" s="80">
        <v>0</v>
      </c>
      <c r="CC399" s="80">
        <v>0</v>
      </c>
    </row>
    <row r="400" spans="1:81">
      <c r="A400" s="80" t="s">
        <v>2091</v>
      </c>
      <c r="B400" s="80">
        <v>420</v>
      </c>
      <c r="C400" s="80">
        <v>12</v>
      </c>
      <c r="D400" s="80">
        <v>25</v>
      </c>
      <c r="E400" s="80">
        <v>2015</v>
      </c>
      <c r="F400" s="80" t="s">
        <v>91</v>
      </c>
      <c r="G400" s="80" t="s">
        <v>2079</v>
      </c>
      <c r="H400" s="80" t="s">
        <v>2080</v>
      </c>
      <c r="I400" s="177"/>
      <c r="J400" s="81">
        <v>12.704430582206923</v>
      </c>
      <c r="K400" s="81">
        <v>4.5974972732157937</v>
      </c>
      <c r="L400" s="81">
        <v>0.17436696623904788</v>
      </c>
      <c r="M400" s="81">
        <v>144.05853439207118</v>
      </c>
      <c r="N400" s="81">
        <v>123.5825292604821</v>
      </c>
      <c r="O400" s="81">
        <v>88.467594673641699</v>
      </c>
      <c r="P400" s="81">
        <v>34.29764437533774</v>
      </c>
      <c r="Q400" s="81">
        <v>8.2121860953352321</v>
      </c>
      <c r="R400" s="81">
        <v>0</v>
      </c>
      <c r="S400" s="81">
        <v>0</v>
      </c>
      <c r="T400" s="82"/>
      <c r="U400" s="81">
        <v>562766</v>
      </c>
      <c r="V400" s="81">
        <v>2003</v>
      </c>
      <c r="W400" s="81">
        <v>4</v>
      </c>
      <c r="X400" s="81">
        <v>29289</v>
      </c>
      <c r="Y400" s="81">
        <v>47332</v>
      </c>
      <c r="Z400" s="81">
        <v>51399</v>
      </c>
      <c r="AA400" s="81">
        <v>6825</v>
      </c>
      <c r="AB400" s="81">
        <v>113026</v>
      </c>
      <c r="AC400" s="81">
        <v>0</v>
      </c>
      <c r="AD400" s="81">
        <v>0</v>
      </c>
      <c r="AE400" s="82"/>
      <c r="AF400" s="81">
        <v>6457348.2624213677</v>
      </c>
      <c r="AG400" s="81">
        <v>3687150.7062626253</v>
      </c>
      <c r="AH400" s="81">
        <v>32750.665887811294</v>
      </c>
      <c r="AI400" s="81">
        <v>181050457.10389009</v>
      </c>
      <c r="AJ400" s="81">
        <v>184438971.71874812</v>
      </c>
      <c r="AK400" s="81">
        <v>0</v>
      </c>
      <c r="AL400" s="81">
        <v>0</v>
      </c>
      <c r="AM400" s="81">
        <v>15489739.17376223</v>
      </c>
      <c r="AN400" s="81">
        <v>0</v>
      </c>
      <c r="AO400" s="81">
        <v>0</v>
      </c>
      <c r="AP400" s="82"/>
      <c r="AQ400" s="81">
        <v>1584</v>
      </c>
      <c r="AR400" s="81">
        <v>149</v>
      </c>
      <c r="AS400" s="81">
        <v>0</v>
      </c>
      <c r="AT400" s="81">
        <v>0</v>
      </c>
      <c r="AU400" s="81">
        <v>0</v>
      </c>
      <c r="AV400" s="81">
        <v>1</v>
      </c>
      <c r="AW400" s="81" t="s">
        <v>564</v>
      </c>
      <c r="AX400" s="82"/>
      <c r="AY400" s="81">
        <v>6538.5879999999997</v>
      </c>
      <c r="AZ400" s="81">
        <v>5484.3</v>
      </c>
      <c r="BA400" s="81">
        <v>0</v>
      </c>
      <c r="BB400" s="81">
        <v>0</v>
      </c>
      <c r="BC400" s="81">
        <v>0</v>
      </c>
      <c r="BD400" s="81">
        <v>9686</v>
      </c>
      <c r="BE400" s="81" t="s">
        <v>564</v>
      </c>
      <c r="BF400" s="82"/>
      <c r="BG400" s="81">
        <v>0</v>
      </c>
      <c r="BH400" s="81">
        <v>0</v>
      </c>
      <c r="BI400" s="81">
        <v>3.464</v>
      </c>
      <c r="BJ400" s="81">
        <v>0</v>
      </c>
      <c r="BK400" s="81">
        <v>23.679000000000002</v>
      </c>
      <c r="BL400" s="81">
        <v>0</v>
      </c>
      <c r="BM400" s="82"/>
      <c r="BN400" s="81">
        <v>0</v>
      </c>
      <c r="BO400" s="81">
        <v>0</v>
      </c>
      <c r="BP400" s="81">
        <v>1</v>
      </c>
      <c r="BQ400" s="81">
        <v>0</v>
      </c>
      <c r="BR400" s="81">
        <v>5</v>
      </c>
      <c r="BS400" s="81">
        <v>0</v>
      </c>
      <c r="BT400"/>
      <c r="BU400" s="80">
        <v>27.143000000000001</v>
      </c>
      <c r="BV400" s="80">
        <v>0</v>
      </c>
      <c r="BW400" s="80">
        <v>0</v>
      </c>
      <c r="BX400" s="80">
        <v>0</v>
      </c>
      <c r="BY400" s="80">
        <v>0</v>
      </c>
      <c r="BZ400" s="80">
        <v>0</v>
      </c>
      <c r="CA400" s="80">
        <v>0</v>
      </c>
      <c r="CB400" s="80">
        <v>0</v>
      </c>
      <c r="CC400" s="80">
        <v>0</v>
      </c>
    </row>
    <row r="401" spans="1:81">
      <c r="A401" s="80" t="s">
        <v>2092</v>
      </c>
      <c r="B401" s="80">
        <v>421</v>
      </c>
      <c r="C401" s="80">
        <v>13</v>
      </c>
      <c r="D401" s="80">
        <v>25</v>
      </c>
      <c r="E401" s="80">
        <v>2016</v>
      </c>
      <c r="F401" s="80" t="s">
        <v>92</v>
      </c>
      <c r="G401" s="80" t="s">
        <v>2079</v>
      </c>
      <c r="H401" s="80" t="s">
        <v>2080</v>
      </c>
      <c r="I401" s="177"/>
      <c r="J401" s="81">
        <v>16.166841370731547</v>
      </c>
      <c r="K401" s="81">
        <v>4.4720709987213398</v>
      </c>
      <c r="L401" s="81">
        <v>0.16461022233475142</v>
      </c>
      <c r="M401" s="81">
        <v>117.15206108007298</v>
      </c>
      <c r="N401" s="81">
        <v>123.56233116465499</v>
      </c>
      <c r="O401" s="81">
        <v>88.87254692574129</v>
      </c>
      <c r="P401" s="81">
        <v>33.257951638645615</v>
      </c>
      <c r="Q401" s="81">
        <v>7.9660919971538533</v>
      </c>
      <c r="R401" s="81">
        <v>0</v>
      </c>
      <c r="S401" s="81">
        <v>12.589347158701942</v>
      </c>
      <c r="T401" s="82"/>
      <c r="U401" s="81">
        <v>757473</v>
      </c>
      <c r="V401" s="81">
        <v>2003</v>
      </c>
      <c r="W401" s="81">
        <v>4</v>
      </c>
      <c r="X401" s="81">
        <v>29289</v>
      </c>
      <c r="Y401" s="81">
        <v>47592</v>
      </c>
      <c r="Z401" s="81">
        <v>52269</v>
      </c>
      <c r="AA401" s="81">
        <v>6845</v>
      </c>
      <c r="AB401" s="81">
        <v>112783</v>
      </c>
      <c r="AC401" s="81">
        <v>0</v>
      </c>
      <c r="AD401" s="81">
        <v>12.589347158701941</v>
      </c>
      <c r="AE401" s="82"/>
      <c r="AF401" s="81">
        <v>8467819.44218597</v>
      </c>
      <c r="AG401" s="81">
        <v>3715336.1345207738</v>
      </c>
      <c r="AH401" s="81">
        <v>24290.720778931609</v>
      </c>
      <c r="AI401" s="81">
        <v>188244109.30481559</v>
      </c>
      <c r="AJ401" s="81">
        <v>200342078.74194509</v>
      </c>
      <c r="AK401" s="81">
        <v>0</v>
      </c>
      <c r="AL401" s="81">
        <v>0</v>
      </c>
      <c r="AM401" s="81">
        <v>15468445.17811938</v>
      </c>
      <c r="AN401" s="81">
        <v>0</v>
      </c>
      <c r="AO401" s="81">
        <v>0</v>
      </c>
      <c r="AP401" s="82"/>
      <c r="AQ401" s="81">
        <v>1729</v>
      </c>
      <c r="AR401" s="81">
        <v>155</v>
      </c>
      <c r="AS401" s="81">
        <v>0</v>
      </c>
      <c r="AT401" s="81">
        <v>0</v>
      </c>
      <c r="AU401" s="81">
        <v>0</v>
      </c>
      <c r="AV401" s="81">
        <v>1</v>
      </c>
      <c r="AW401" s="81" t="s">
        <v>564</v>
      </c>
      <c r="AX401" s="82"/>
      <c r="AY401" s="81">
        <v>7145.7579999999998</v>
      </c>
      <c r="AZ401" s="81">
        <v>5570</v>
      </c>
      <c r="BA401" s="81">
        <v>0</v>
      </c>
      <c r="BB401" s="81">
        <v>0</v>
      </c>
      <c r="BC401" s="81">
        <v>0</v>
      </c>
      <c r="BD401" s="81">
        <v>9686</v>
      </c>
      <c r="BE401" s="81" t="s">
        <v>564</v>
      </c>
      <c r="BF401" s="82"/>
      <c r="BG401" s="81">
        <v>0</v>
      </c>
      <c r="BH401" s="81">
        <v>0</v>
      </c>
      <c r="BI401" s="81">
        <v>3.129</v>
      </c>
      <c r="BJ401" s="81">
        <v>0</v>
      </c>
      <c r="BK401" s="81">
        <v>73.576999999999998</v>
      </c>
      <c r="BL401" s="81">
        <v>0</v>
      </c>
      <c r="BM401" s="82"/>
      <c r="BN401" s="81">
        <v>0</v>
      </c>
      <c r="BO401" s="81">
        <v>0</v>
      </c>
      <c r="BP401" s="81">
        <v>1</v>
      </c>
      <c r="BQ401" s="81">
        <v>0</v>
      </c>
      <c r="BR401" s="81">
        <v>6</v>
      </c>
      <c r="BS401" s="81">
        <v>0</v>
      </c>
      <c r="BT401"/>
      <c r="BU401" s="80">
        <v>24.96</v>
      </c>
      <c r="BV401" s="80">
        <v>51.746000000000002</v>
      </c>
      <c r="BW401" s="80">
        <v>0</v>
      </c>
      <c r="BX401" s="80">
        <v>0</v>
      </c>
      <c r="BY401" s="80">
        <v>0</v>
      </c>
      <c r="BZ401" s="80">
        <v>0</v>
      </c>
      <c r="CA401" s="80">
        <v>0</v>
      </c>
      <c r="CB401" s="80">
        <v>0</v>
      </c>
      <c r="CC401" s="80">
        <v>0</v>
      </c>
    </row>
    <row r="402" spans="1:81">
      <c r="A402" s="80" t="s">
        <v>2093</v>
      </c>
      <c r="B402" s="80">
        <v>422</v>
      </c>
      <c r="C402" s="80">
        <v>14</v>
      </c>
      <c r="D402" s="80">
        <v>25</v>
      </c>
      <c r="E402" s="80">
        <v>2017</v>
      </c>
      <c r="F402" s="80" t="s">
        <v>71</v>
      </c>
      <c r="G402" s="80" t="s">
        <v>2079</v>
      </c>
      <c r="H402" s="80" t="s">
        <v>2080</v>
      </c>
      <c r="I402" s="177"/>
      <c r="J402" s="81">
        <v>15.551849550758174</v>
      </c>
      <c r="K402" s="81">
        <v>4.594714901331872</v>
      </c>
      <c r="L402" s="81">
        <v>0.16328088654038003</v>
      </c>
      <c r="M402" s="81">
        <v>109.07617206510025</v>
      </c>
      <c r="N402" s="81">
        <v>115.78869558163365</v>
      </c>
      <c r="O402" s="81">
        <v>87.793664152630612</v>
      </c>
      <c r="P402" s="81">
        <v>32.796221320389186</v>
      </c>
      <c r="Q402" s="81">
        <v>7.7207064781504338</v>
      </c>
      <c r="R402" s="81">
        <v>0</v>
      </c>
      <c r="S402" s="81">
        <v>11.167819699733146</v>
      </c>
      <c r="T402" s="82"/>
      <c r="U402" s="81">
        <v>783678</v>
      </c>
      <c r="V402" s="81">
        <v>2003</v>
      </c>
      <c r="W402" s="81">
        <v>4</v>
      </c>
      <c r="X402" s="81">
        <v>29289</v>
      </c>
      <c r="Y402" s="81">
        <v>48186</v>
      </c>
      <c r="Z402" s="81">
        <v>52491</v>
      </c>
      <c r="AA402" s="81">
        <v>6793</v>
      </c>
      <c r="AB402" s="81">
        <v>113040</v>
      </c>
      <c r="AC402" s="81">
        <v>0</v>
      </c>
      <c r="AD402" s="81">
        <v>11.167819699733149</v>
      </c>
      <c r="AE402" s="82"/>
      <c r="AF402" s="81">
        <v>8343016.2516728519</v>
      </c>
      <c r="AG402" s="81">
        <v>3761192.6803768319</v>
      </c>
      <c r="AH402" s="81">
        <v>32596.012866217348</v>
      </c>
      <c r="AI402" s="81">
        <v>178859329.24139729</v>
      </c>
      <c r="AJ402" s="81">
        <v>201951363.08386439</v>
      </c>
      <c r="AK402" s="81">
        <v>0</v>
      </c>
      <c r="AL402" s="81">
        <v>0</v>
      </c>
      <c r="AM402" s="81">
        <v>15527952.361110499</v>
      </c>
      <c r="AN402" s="81">
        <v>0</v>
      </c>
      <c r="AO402" s="81">
        <v>0</v>
      </c>
      <c r="AP402" s="82"/>
      <c r="AQ402" s="81">
        <v>1841</v>
      </c>
      <c r="AR402" s="81">
        <v>164</v>
      </c>
      <c r="AS402" s="81">
        <v>0</v>
      </c>
      <c r="AT402" s="81">
        <v>0</v>
      </c>
      <c r="AU402" s="81">
        <v>0</v>
      </c>
      <c r="AV402" s="81">
        <v>1</v>
      </c>
      <c r="AW402" s="81" t="s">
        <v>564</v>
      </c>
      <c r="AX402" s="82"/>
      <c r="AY402" s="81">
        <v>7690.1480000000001</v>
      </c>
      <c r="AZ402" s="81">
        <v>5707.4000000000005</v>
      </c>
      <c r="BA402" s="81">
        <v>0</v>
      </c>
      <c r="BB402" s="81">
        <v>0</v>
      </c>
      <c r="BC402" s="81">
        <v>0</v>
      </c>
      <c r="BD402" s="81">
        <v>9686</v>
      </c>
      <c r="BE402" s="81" t="s">
        <v>564</v>
      </c>
      <c r="BF402" s="82"/>
      <c r="BG402" s="81">
        <v>0</v>
      </c>
      <c r="BH402" s="81">
        <v>0</v>
      </c>
      <c r="BI402" s="81">
        <v>3.016</v>
      </c>
      <c r="BJ402" s="81">
        <v>0</v>
      </c>
      <c r="BK402" s="81">
        <v>73.287000000000006</v>
      </c>
      <c r="BL402" s="81">
        <v>0</v>
      </c>
      <c r="BM402" s="82"/>
      <c r="BN402" s="81">
        <v>0</v>
      </c>
      <c r="BO402" s="81">
        <v>0</v>
      </c>
      <c r="BP402" s="81">
        <v>1</v>
      </c>
      <c r="BQ402" s="81">
        <v>0</v>
      </c>
      <c r="BR402" s="81">
        <v>6</v>
      </c>
      <c r="BS402" s="81">
        <v>0</v>
      </c>
      <c r="BT402"/>
      <c r="BU402" s="80">
        <v>23.667000000000002</v>
      </c>
      <c r="BV402" s="80">
        <v>52.636000000000003</v>
      </c>
      <c r="BW402" s="80">
        <v>0</v>
      </c>
      <c r="BX402" s="80">
        <v>0</v>
      </c>
      <c r="BY402" s="80">
        <v>0</v>
      </c>
      <c r="BZ402" s="80">
        <v>0</v>
      </c>
      <c r="CA402" s="80">
        <v>0</v>
      </c>
      <c r="CB402" s="80">
        <v>0</v>
      </c>
      <c r="CC402" s="80">
        <v>0</v>
      </c>
    </row>
    <row r="403" spans="1:81">
      <c r="A403" s="80" t="s">
        <v>2094</v>
      </c>
      <c r="B403" s="80">
        <v>423</v>
      </c>
      <c r="C403" s="80">
        <v>15</v>
      </c>
      <c r="D403" s="80">
        <v>25</v>
      </c>
      <c r="E403" s="80">
        <v>2018</v>
      </c>
      <c r="F403" s="80" t="s">
        <v>93</v>
      </c>
      <c r="G403" s="80" t="s">
        <v>2079</v>
      </c>
      <c r="H403" s="80" t="s">
        <v>2080</v>
      </c>
      <c r="I403" s="177"/>
      <c r="J403" s="81">
        <v>13.498853021683681</v>
      </c>
      <c r="K403" s="81">
        <v>3.8774774509454772</v>
      </c>
      <c r="L403" s="81">
        <v>0.14746104189672213</v>
      </c>
      <c r="M403" s="81">
        <v>99.519956597034522</v>
      </c>
      <c r="N403" s="81">
        <v>81.030597990565667</v>
      </c>
      <c r="O403" s="81">
        <v>87.47188170661012</v>
      </c>
      <c r="P403" s="81">
        <v>32.159067413010554</v>
      </c>
      <c r="Q403" s="81">
        <v>7.1761511989180935</v>
      </c>
      <c r="R403" s="81">
        <v>0</v>
      </c>
      <c r="S403" s="81">
        <v>11.674247975426928</v>
      </c>
      <c r="T403" s="82"/>
      <c r="U403" s="81">
        <v>750667</v>
      </c>
      <c r="V403" s="81">
        <v>2003</v>
      </c>
      <c r="W403" s="81">
        <v>4</v>
      </c>
      <c r="X403" s="81">
        <v>29289</v>
      </c>
      <c r="Y403" s="81">
        <v>48782</v>
      </c>
      <c r="Z403" s="81">
        <v>53300</v>
      </c>
      <c r="AA403" s="81">
        <v>6728</v>
      </c>
      <c r="AB403" s="81">
        <v>113225</v>
      </c>
      <c r="AC403" s="81">
        <v>0</v>
      </c>
      <c r="AD403" s="81">
        <v>11.67424797542693</v>
      </c>
      <c r="AE403" s="82"/>
      <c r="AF403" s="81">
        <v>7333518.8512561303</v>
      </c>
      <c r="AG403" s="81">
        <v>3402450.937965259</v>
      </c>
      <c r="AH403" s="81">
        <v>30957.75085018764</v>
      </c>
      <c r="AI403" s="81">
        <v>171789056.30321619</v>
      </c>
      <c r="AJ403" s="81">
        <v>172600860.15028939</v>
      </c>
      <c r="AK403" s="81">
        <v>0</v>
      </c>
      <c r="AL403" s="81">
        <v>0</v>
      </c>
      <c r="AM403" s="81">
        <v>15585547.01032644</v>
      </c>
      <c r="AN403" s="81">
        <v>0</v>
      </c>
      <c r="AO403" s="81">
        <v>0</v>
      </c>
      <c r="AP403" s="82"/>
      <c r="AQ403" s="81">
        <v>1990</v>
      </c>
      <c r="AR403" s="81">
        <v>168</v>
      </c>
      <c r="AS403" s="81">
        <v>0</v>
      </c>
      <c r="AT403" s="81">
        <v>0</v>
      </c>
      <c r="AU403" s="81">
        <v>0</v>
      </c>
      <c r="AV403" s="81">
        <v>1</v>
      </c>
      <c r="AW403" s="81" t="s">
        <v>564</v>
      </c>
      <c r="AX403" s="82"/>
      <c r="AY403" s="81">
        <v>8449.6680000000033</v>
      </c>
      <c r="AZ403" s="81">
        <v>5752</v>
      </c>
      <c r="BA403" s="81">
        <v>0</v>
      </c>
      <c r="BB403" s="81">
        <v>0</v>
      </c>
      <c r="BC403" s="81">
        <v>0</v>
      </c>
      <c r="BD403" s="81">
        <v>9686</v>
      </c>
      <c r="BE403" s="81" t="s">
        <v>564</v>
      </c>
      <c r="BF403" s="82"/>
      <c r="BG403" s="81">
        <v>0</v>
      </c>
      <c r="BH403" s="81">
        <v>0</v>
      </c>
      <c r="BI403" s="81">
        <v>2.516</v>
      </c>
      <c r="BJ403" s="81">
        <v>0</v>
      </c>
      <c r="BK403" s="81">
        <v>73.985000000000014</v>
      </c>
      <c r="BL403" s="81">
        <v>0</v>
      </c>
      <c r="BM403" s="82"/>
      <c r="BN403" s="81">
        <v>0</v>
      </c>
      <c r="BO403" s="81">
        <v>0</v>
      </c>
      <c r="BP403" s="81">
        <v>1</v>
      </c>
      <c r="BQ403" s="81">
        <v>0</v>
      </c>
      <c r="BR403" s="81">
        <v>6</v>
      </c>
      <c r="BS403" s="81">
        <v>0</v>
      </c>
      <c r="BT403"/>
      <c r="BU403" s="80">
        <v>23.556999999999999</v>
      </c>
      <c r="BV403" s="80">
        <v>52.944000000000003</v>
      </c>
      <c r="BW403" s="80">
        <v>0</v>
      </c>
      <c r="BX403" s="80">
        <v>0</v>
      </c>
      <c r="BY403" s="80">
        <v>0</v>
      </c>
      <c r="BZ403" s="80">
        <v>0</v>
      </c>
      <c r="CA403" s="80">
        <v>0</v>
      </c>
      <c r="CB403" s="80">
        <v>0</v>
      </c>
      <c r="CC403" s="80">
        <v>0</v>
      </c>
    </row>
    <row r="404" spans="1:81">
      <c r="A404" s="80" t="s">
        <v>2095</v>
      </c>
      <c r="B404" s="80">
        <v>424</v>
      </c>
      <c r="C404" s="80">
        <v>16</v>
      </c>
      <c r="D404" s="80">
        <v>25</v>
      </c>
      <c r="E404" s="80">
        <v>2019</v>
      </c>
      <c r="F404" s="80" t="s">
        <v>73</v>
      </c>
      <c r="G404" s="80" t="s">
        <v>2079</v>
      </c>
      <c r="H404" s="80" t="s">
        <v>2080</v>
      </c>
      <c r="I404" s="177"/>
      <c r="J404" s="81">
        <v>12.354655101175783</v>
      </c>
      <c r="K404" s="81">
        <v>3.6843033384772776</v>
      </c>
      <c r="L404" s="81">
        <v>0.14995645699899421</v>
      </c>
      <c r="M404" s="81">
        <v>104.51128365676986</v>
      </c>
      <c r="N404" s="81">
        <v>80.455987672086692</v>
      </c>
      <c r="O404" s="81">
        <v>85.011461389509833</v>
      </c>
      <c r="P404" s="81">
        <v>31.592499134047063</v>
      </c>
      <c r="Q404" s="81">
        <v>6.9925932386644263</v>
      </c>
      <c r="R404" s="81">
        <v>0</v>
      </c>
      <c r="S404" s="81">
        <v>10.05105502935495</v>
      </c>
      <c r="T404" s="82"/>
      <c r="U404" s="81">
        <v>685600</v>
      </c>
      <c r="V404" s="81">
        <v>2003</v>
      </c>
      <c r="W404" s="81">
        <v>4</v>
      </c>
      <c r="X404" s="81">
        <v>29289</v>
      </c>
      <c r="Y404" s="81">
        <v>49351</v>
      </c>
      <c r="Z404" s="81">
        <v>53223</v>
      </c>
      <c r="AA404" s="81">
        <v>6560</v>
      </c>
      <c r="AB404" s="81">
        <v>113316</v>
      </c>
      <c r="AC404" s="81">
        <v>0</v>
      </c>
      <c r="AD404" s="81">
        <v>10.05105502935495</v>
      </c>
      <c r="AE404" s="82"/>
      <c r="AF404" s="81">
        <v>6855705.6631970741</v>
      </c>
      <c r="AG404" s="81">
        <v>3297383.9426277028</v>
      </c>
      <c r="AH404" s="81">
        <v>32898.567199105259</v>
      </c>
      <c r="AI404" s="81">
        <v>175640250.82666099</v>
      </c>
      <c r="AJ404" s="81">
        <v>159990361.93172809</v>
      </c>
      <c r="AK404" s="81">
        <v>0</v>
      </c>
      <c r="AL404" s="81">
        <v>0</v>
      </c>
      <c r="AM404" s="81">
        <v>15432786.157608716</v>
      </c>
      <c r="AN404" s="81">
        <v>0</v>
      </c>
      <c r="AO404" s="81">
        <v>0</v>
      </c>
      <c r="AP404" s="82"/>
      <c r="AQ404" s="81">
        <v>2133</v>
      </c>
      <c r="AR404" s="81">
        <v>172</v>
      </c>
      <c r="AS404" s="81">
        <v>0</v>
      </c>
      <c r="AT404" s="81">
        <v>0</v>
      </c>
      <c r="AU404" s="81">
        <v>0</v>
      </c>
      <c r="AV404" s="81">
        <v>1</v>
      </c>
      <c r="AW404" s="81" t="s">
        <v>564</v>
      </c>
      <c r="AX404" s="82"/>
      <c r="AY404" s="81">
        <v>9143.6679999999906</v>
      </c>
      <c r="AZ404" s="81">
        <v>5800.7000000000007</v>
      </c>
      <c r="BA404" s="81">
        <v>0</v>
      </c>
      <c r="BB404" s="81">
        <v>0</v>
      </c>
      <c r="BC404" s="81">
        <v>0</v>
      </c>
      <c r="BD404" s="81">
        <v>9686</v>
      </c>
      <c r="BE404" s="81" t="s">
        <v>564</v>
      </c>
      <c r="BF404" s="82"/>
      <c r="BG404" s="81">
        <v>0</v>
      </c>
      <c r="BH404" s="81">
        <v>0</v>
      </c>
      <c r="BI404" s="81">
        <v>1.6579999999999999</v>
      </c>
      <c r="BJ404" s="81">
        <v>0</v>
      </c>
      <c r="BK404" s="81">
        <v>70.591000000000008</v>
      </c>
      <c r="BL404" s="81">
        <v>0</v>
      </c>
      <c r="BM404" s="82"/>
      <c r="BN404" s="81">
        <v>0</v>
      </c>
      <c r="BO404" s="81">
        <v>0</v>
      </c>
      <c r="BP404" s="81">
        <v>1</v>
      </c>
      <c r="BQ404" s="81">
        <v>0</v>
      </c>
      <c r="BR404" s="81">
        <v>6</v>
      </c>
      <c r="BS404" s="81">
        <v>0</v>
      </c>
      <c r="BT404"/>
      <c r="BU404" s="80">
        <v>19.346</v>
      </c>
      <c r="BV404" s="80">
        <v>52.902999999999999</v>
      </c>
      <c r="BW404" s="80">
        <v>0</v>
      </c>
      <c r="BX404" s="80">
        <v>0</v>
      </c>
      <c r="BY404" s="80">
        <v>0</v>
      </c>
      <c r="BZ404" s="80">
        <v>0</v>
      </c>
      <c r="CA404" s="80">
        <v>0</v>
      </c>
      <c r="CB404" s="80">
        <v>0</v>
      </c>
      <c r="CC404" s="80">
        <v>0</v>
      </c>
    </row>
    <row r="405" spans="1:81">
      <c r="A405" s="80" t="s">
        <v>2096</v>
      </c>
      <c r="B405" s="80">
        <v>425</v>
      </c>
      <c r="C405" s="80">
        <v>17</v>
      </c>
      <c r="D405" s="80">
        <v>25</v>
      </c>
      <c r="E405" s="80">
        <v>2020</v>
      </c>
      <c r="F405" s="80" t="s">
        <v>218</v>
      </c>
      <c r="G405" s="80" t="s">
        <v>2079</v>
      </c>
      <c r="H405" s="80" t="s">
        <v>2080</v>
      </c>
      <c r="I405" s="177"/>
      <c r="J405" s="81">
        <v>9.6915514131380309</v>
      </c>
      <c r="K405" s="81">
        <v>3.5100736088461661</v>
      </c>
      <c r="L405" s="81">
        <v>0.22680558054985525</v>
      </c>
      <c r="M405" s="81">
        <v>96.121429794132609</v>
      </c>
      <c r="N405" s="81">
        <v>94.421831413012271</v>
      </c>
      <c r="O405" s="81">
        <v>74.165797370789718</v>
      </c>
      <c r="P405" s="81">
        <v>29.804708447279861</v>
      </c>
      <c r="Q405" s="81">
        <v>6.6812938014377172</v>
      </c>
      <c r="R405" s="81">
        <v>0</v>
      </c>
      <c r="S405" s="81">
        <v>8.9569173660948849</v>
      </c>
      <c r="T405" s="82"/>
      <c r="U405" s="81">
        <v>547103</v>
      </c>
      <c r="V405" s="81">
        <v>1886</v>
      </c>
      <c r="W405" s="81">
        <v>8</v>
      </c>
      <c r="X405" s="81">
        <v>28366</v>
      </c>
      <c r="Y405" s="81">
        <v>49931</v>
      </c>
      <c r="Z405" s="81">
        <v>52997</v>
      </c>
      <c r="AA405" s="81">
        <v>6724</v>
      </c>
      <c r="AB405" s="81">
        <v>113313</v>
      </c>
      <c r="AC405" s="81">
        <v>0</v>
      </c>
      <c r="AD405" s="81">
        <v>8.9569173660948849</v>
      </c>
      <c r="AE405" s="82"/>
      <c r="AF405" s="81">
        <v>5563018.9709263435</v>
      </c>
      <c r="AG405" s="81">
        <v>2834376.3530313023</v>
      </c>
      <c r="AH405" s="81">
        <v>51610.167480991724</v>
      </c>
      <c r="AI405" s="81">
        <v>160073601.28251892</v>
      </c>
      <c r="AJ405" s="81">
        <v>182657113.65961131</v>
      </c>
      <c r="AK405" s="81"/>
      <c r="AL405" s="81"/>
      <c r="AM405" s="81">
        <v>14788605.433687637</v>
      </c>
      <c r="AN405" s="81"/>
      <c r="AO405" s="81"/>
      <c r="AP405" s="82"/>
      <c r="AQ405" s="81">
        <v>2234</v>
      </c>
      <c r="AR405" s="81">
        <v>174</v>
      </c>
      <c r="AS405" s="81">
        <v>0</v>
      </c>
      <c r="AT405" s="81">
        <v>0</v>
      </c>
      <c r="AU405" s="81">
        <v>0</v>
      </c>
      <c r="AV405" s="81">
        <v>1</v>
      </c>
      <c r="AW405" s="81">
        <v>0</v>
      </c>
      <c r="AX405" s="82"/>
      <c r="AY405" s="81">
        <v>9721.217999999988</v>
      </c>
      <c r="AZ405" s="81">
        <v>5863.4000000000005</v>
      </c>
      <c r="BA405" s="81">
        <v>0</v>
      </c>
      <c r="BB405" s="81">
        <v>0</v>
      </c>
      <c r="BC405" s="81">
        <v>0</v>
      </c>
      <c r="BD405" s="81">
        <v>9686</v>
      </c>
      <c r="BE405" s="81">
        <v>0</v>
      </c>
      <c r="BF405" s="82"/>
      <c r="BG405" s="81">
        <v>0</v>
      </c>
      <c r="BH405" s="81">
        <v>0</v>
      </c>
      <c r="BI405" s="81">
        <v>1.7689999999999999</v>
      </c>
      <c r="BJ405" s="81">
        <v>0</v>
      </c>
      <c r="BK405" s="81">
        <v>67.47999999999999</v>
      </c>
      <c r="BL405" s="81">
        <v>0</v>
      </c>
      <c r="BM405" s="82"/>
      <c r="BN405" s="81">
        <v>0</v>
      </c>
      <c r="BO405" s="81">
        <v>0</v>
      </c>
      <c r="BP405" s="81">
        <v>1</v>
      </c>
      <c r="BQ405" s="81">
        <v>0</v>
      </c>
      <c r="BR405" s="81">
        <v>5</v>
      </c>
      <c r="BS405" s="81">
        <v>0</v>
      </c>
      <c r="BT405"/>
      <c r="BU405" s="80">
        <v>16.715</v>
      </c>
      <c r="BV405" s="80">
        <v>52.533999999999999</v>
      </c>
      <c r="BW405" s="80">
        <v>0</v>
      </c>
      <c r="BX405" s="80">
        <v>0</v>
      </c>
      <c r="BY405" s="80">
        <v>0</v>
      </c>
      <c r="BZ405" s="80">
        <v>0</v>
      </c>
      <c r="CA405" s="80">
        <v>0</v>
      </c>
      <c r="CB405" s="80">
        <v>0</v>
      </c>
      <c r="CC405" s="80">
        <v>0</v>
      </c>
    </row>
    <row r="406" spans="1:81">
      <c r="A406" s="80" t="s">
        <v>2097</v>
      </c>
      <c r="B406" s="80">
        <v>425</v>
      </c>
      <c r="C406" s="80">
        <v>18</v>
      </c>
      <c r="D406" s="80">
        <v>25</v>
      </c>
      <c r="E406" s="80">
        <v>2021</v>
      </c>
      <c r="F406" s="80" t="s">
        <v>75</v>
      </c>
      <c r="G406" s="174" t="s">
        <v>2079</v>
      </c>
      <c r="H406" s="80" t="s">
        <v>2080</v>
      </c>
      <c r="I406" s="177"/>
      <c r="J406" s="81">
        <v>7.6006191364014883</v>
      </c>
      <c r="K406" s="81">
        <v>3.7938572804775132</v>
      </c>
      <c r="L406" s="81">
        <v>0.20608938782756483</v>
      </c>
      <c r="M406" s="81">
        <v>87.986375706501548</v>
      </c>
      <c r="N406" s="81">
        <v>85.820644966169041</v>
      </c>
      <c r="O406" s="81">
        <v>72.622916562399112</v>
      </c>
      <c r="P406" s="81">
        <v>30.689810988342714</v>
      </c>
      <c r="Q406" s="81">
        <v>6.7525837991401065</v>
      </c>
      <c r="R406" s="81">
        <v>0</v>
      </c>
      <c r="S406" s="81">
        <v>8.7800068772040643</v>
      </c>
      <c r="T406" s="82"/>
      <c r="U406" s="81">
        <v>467776</v>
      </c>
      <c r="V406" s="81">
        <v>1886</v>
      </c>
      <c r="W406" s="81">
        <v>8</v>
      </c>
      <c r="X406" s="81">
        <v>28366</v>
      </c>
      <c r="Y406" s="81">
        <v>50215</v>
      </c>
      <c r="Z406" s="81">
        <v>53435</v>
      </c>
      <c r="AA406" s="81">
        <v>6752</v>
      </c>
      <c r="AB406" s="81">
        <v>113164</v>
      </c>
      <c r="AC406" s="81">
        <v>0</v>
      </c>
      <c r="AD406" s="81">
        <v>8.7800068772040643</v>
      </c>
      <c r="AE406" s="82"/>
      <c r="AF406" s="81">
        <v>4536734.8027651543</v>
      </c>
      <c r="AG406" s="81">
        <v>3160423.7274147612</v>
      </c>
      <c r="AH406" s="81">
        <v>46191.326797569236</v>
      </c>
      <c r="AI406" s="81">
        <v>169226431.64403108</v>
      </c>
      <c r="AJ406" s="81">
        <v>191521083.09687635</v>
      </c>
      <c r="AK406" s="81">
        <v>0</v>
      </c>
      <c r="AL406" s="81">
        <v>0</v>
      </c>
      <c r="AM406" s="81">
        <v>14854346.59988221</v>
      </c>
      <c r="AN406" s="81">
        <v>0</v>
      </c>
      <c r="AO406" s="81">
        <v>0</v>
      </c>
      <c r="AP406" s="82"/>
      <c r="AQ406" s="81">
        <v>2347</v>
      </c>
      <c r="AR406" s="81">
        <v>174</v>
      </c>
      <c r="AS406" s="81">
        <v>0</v>
      </c>
      <c r="AT406" s="81">
        <v>0</v>
      </c>
      <c r="AU406" s="81">
        <v>0</v>
      </c>
      <c r="AV406" s="81">
        <v>1</v>
      </c>
      <c r="AW406" s="81"/>
      <c r="AX406" s="82"/>
      <c r="AY406" s="81">
        <v>10352.01799999998</v>
      </c>
      <c r="AZ406" s="81">
        <v>5863.4000000000005</v>
      </c>
      <c r="BA406" s="81">
        <v>0</v>
      </c>
      <c r="BB406" s="81">
        <v>0</v>
      </c>
      <c r="BC406" s="81">
        <v>0</v>
      </c>
      <c r="BD406" s="81">
        <v>9686</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2098</v>
      </c>
      <c r="B407" s="80">
        <v>425</v>
      </c>
      <c r="C407" s="80">
        <v>19</v>
      </c>
      <c r="D407" s="80">
        <v>25</v>
      </c>
      <c r="E407" s="80">
        <v>2022</v>
      </c>
      <c r="F407" s="80" t="s">
        <v>568</v>
      </c>
      <c r="G407" s="174" t="s">
        <v>2079</v>
      </c>
      <c r="H407" s="80" t="s">
        <v>2080</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2476</v>
      </c>
      <c r="AR407" s="81">
        <v>174</v>
      </c>
      <c r="AS407" s="81">
        <v>0</v>
      </c>
      <c r="AT407" s="81">
        <v>0</v>
      </c>
      <c r="AU407" s="81">
        <v>0</v>
      </c>
      <c r="AV407" s="81">
        <v>1</v>
      </c>
      <c r="AW407" s="81"/>
      <c r="AX407" s="82"/>
      <c r="AY407" s="81">
        <v>11069.027999999973</v>
      </c>
      <c r="AZ407" s="81">
        <v>5863.4000000000015</v>
      </c>
      <c r="BA407" s="81">
        <v>0</v>
      </c>
      <c r="BB407" s="81">
        <v>0</v>
      </c>
      <c r="BC407" s="81">
        <v>0</v>
      </c>
      <c r="BD407" s="81">
        <v>9686</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2099</v>
      </c>
      <c r="B408" s="80">
        <v>341</v>
      </c>
      <c r="C408" s="80">
        <v>1</v>
      </c>
      <c r="D408" s="80">
        <v>21</v>
      </c>
      <c r="E408" s="80">
        <v>1990</v>
      </c>
      <c r="F408" s="80" t="s">
        <v>562</v>
      </c>
      <c r="G408" s="80" t="s">
        <v>2100</v>
      </c>
      <c r="H408" s="80" t="s">
        <v>2101</v>
      </c>
      <c r="I408" s="177"/>
      <c r="J408" s="81">
        <v>347.49971541758811</v>
      </c>
      <c r="K408" s="81">
        <v>11.857764323092674</v>
      </c>
      <c r="L408" s="81">
        <v>15.213683802068527</v>
      </c>
      <c r="M408" s="81">
        <v>57.648403588377306</v>
      </c>
      <c r="N408" s="81">
        <v>86.434490750336806</v>
      </c>
      <c r="O408" s="81">
        <v>85.779229078124217</v>
      </c>
      <c r="P408" s="81">
        <v>117.36284203116554</v>
      </c>
      <c r="Q408" s="81">
        <v>6.5597464378791885</v>
      </c>
      <c r="R408" s="81">
        <v>0</v>
      </c>
      <c r="S408" s="81">
        <v>5.5559183899686762</v>
      </c>
      <c r="T408" s="82"/>
      <c r="U408" s="81">
        <v>47392085</v>
      </c>
      <c r="V408" s="81">
        <v>4156</v>
      </c>
      <c r="W408" s="81">
        <v>164</v>
      </c>
      <c r="X408" s="81">
        <v>22556</v>
      </c>
      <c r="Y408" s="81">
        <v>29256</v>
      </c>
      <c r="Z408" s="81">
        <v>35282</v>
      </c>
      <c r="AA408" s="81">
        <v>28497</v>
      </c>
      <c r="AB408" s="81">
        <v>106508</v>
      </c>
      <c r="AC408" s="81">
        <v>0</v>
      </c>
      <c r="AD408" s="81">
        <v>5.5559183899686762</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2102</v>
      </c>
      <c r="B409" s="80">
        <v>342</v>
      </c>
      <c r="C409" s="80">
        <v>2</v>
      </c>
      <c r="D409" s="80">
        <v>21</v>
      </c>
      <c r="E409" s="80">
        <v>2005</v>
      </c>
      <c r="F409" s="80" t="s">
        <v>565</v>
      </c>
      <c r="G409" s="80" t="s">
        <v>2100</v>
      </c>
      <c r="H409" s="80" t="s">
        <v>2101</v>
      </c>
      <c r="I409" s="177"/>
      <c r="J409" s="81">
        <v>328.80117150454208</v>
      </c>
      <c r="K409" s="81">
        <v>7.8876834399208962</v>
      </c>
      <c r="L409" s="81">
        <v>18.237191125762049</v>
      </c>
      <c r="M409" s="81">
        <v>109.83687565791861</v>
      </c>
      <c r="N409" s="81">
        <v>128.31045183187425</v>
      </c>
      <c r="O409" s="81">
        <v>140.99534905780831</v>
      </c>
      <c r="P409" s="81">
        <v>124.36890588070236</v>
      </c>
      <c r="Q409" s="81">
        <v>6.7387340697689133</v>
      </c>
      <c r="R409" s="81">
        <v>0</v>
      </c>
      <c r="S409" s="81">
        <v>9.7437167692914279</v>
      </c>
      <c r="T409" s="82"/>
      <c r="U409" s="81">
        <v>49936649</v>
      </c>
      <c r="V409" s="81">
        <v>3759</v>
      </c>
      <c r="W409" s="81">
        <v>218</v>
      </c>
      <c r="X409" s="81">
        <v>22431</v>
      </c>
      <c r="Y409" s="81">
        <v>36701</v>
      </c>
      <c r="Z409" s="81">
        <v>67109</v>
      </c>
      <c r="AA409" s="81">
        <v>24732</v>
      </c>
      <c r="AB409" s="81">
        <v>114381</v>
      </c>
      <c r="AC409" s="81">
        <v>0</v>
      </c>
      <c r="AD409" s="81">
        <v>9.7437167692914279</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2103</v>
      </c>
      <c r="B410" s="80">
        <v>343</v>
      </c>
      <c r="C410" s="80">
        <v>3</v>
      </c>
      <c r="D410" s="80">
        <v>21</v>
      </c>
      <c r="E410" s="80">
        <v>2006</v>
      </c>
      <c r="F410" s="80" t="s">
        <v>566</v>
      </c>
      <c r="G410" s="80" t="s">
        <v>2100</v>
      </c>
      <c r="H410" s="80" t="s">
        <v>2101</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2104</v>
      </c>
      <c r="B411" s="80">
        <v>344</v>
      </c>
      <c r="C411" s="80">
        <v>4</v>
      </c>
      <c r="D411" s="80">
        <v>21</v>
      </c>
      <c r="E411" s="80">
        <v>2007</v>
      </c>
      <c r="F411" s="80" t="s">
        <v>567</v>
      </c>
      <c r="G411" s="80" t="s">
        <v>2100</v>
      </c>
      <c r="H411" s="80" t="s">
        <v>2101</v>
      </c>
      <c r="I411" s="177"/>
      <c r="J411" s="81">
        <v>385.20574484077235</v>
      </c>
      <c r="K411" s="81">
        <v>8.2426521314632257</v>
      </c>
      <c r="L411" s="81">
        <v>16.660072354037723</v>
      </c>
      <c r="M411" s="81">
        <v>119.48345336333036</v>
      </c>
      <c r="N411" s="81">
        <v>130.47493686142678</v>
      </c>
      <c r="O411" s="81">
        <v>137.62166546352617</v>
      </c>
      <c r="P411" s="81">
        <v>122.50496883520294</v>
      </c>
      <c r="Q411" s="81">
        <v>7.1265837131664806</v>
      </c>
      <c r="R411" s="81">
        <v>0</v>
      </c>
      <c r="S411" s="81">
        <v>16.237279530877125</v>
      </c>
      <c r="T411" s="82"/>
      <c r="U411" s="81">
        <v>62766590</v>
      </c>
      <c r="V411" s="81">
        <v>3764</v>
      </c>
      <c r="W411" s="81">
        <v>188</v>
      </c>
      <c r="X411" s="81">
        <v>28663</v>
      </c>
      <c r="Y411" s="81">
        <v>37872</v>
      </c>
      <c r="Z411" s="81">
        <v>68094</v>
      </c>
      <c r="AA411" s="81">
        <v>23990</v>
      </c>
      <c r="AB411" s="81">
        <v>114567</v>
      </c>
      <c r="AC411" s="81">
        <v>0</v>
      </c>
      <c r="AD411" s="81">
        <v>16.237279530877125</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2105</v>
      </c>
      <c r="B412" s="80">
        <v>345</v>
      </c>
      <c r="C412" s="80">
        <v>5</v>
      </c>
      <c r="D412" s="80">
        <v>21</v>
      </c>
      <c r="E412" s="80">
        <v>2008</v>
      </c>
      <c r="F412" s="80" t="s">
        <v>84</v>
      </c>
      <c r="G412" s="80" t="s">
        <v>2100</v>
      </c>
      <c r="H412" s="80" t="s">
        <v>2101</v>
      </c>
      <c r="I412" s="177"/>
      <c r="J412" s="81">
        <v>352.13210965871917</v>
      </c>
      <c r="K412" s="81">
        <v>6.1782809730939725</v>
      </c>
      <c r="L412" s="81">
        <v>14.295559932919691</v>
      </c>
      <c r="M412" s="81">
        <v>125.35732781683197</v>
      </c>
      <c r="N412" s="81">
        <v>130.33278892199345</v>
      </c>
      <c r="O412" s="81">
        <v>133.96853190676634</v>
      </c>
      <c r="P412" s="81">
        <v>116.85661995006214</v>
      </c>
      <c r="Q412" s="81">
        <v>6.9867697494787908</v>
      </c>
      <c r="R412" s="81">
        <v>0</v>
      </c>
      <c r="S412" s="81">
        <v>17.125746674482489</v>
      </c>
      <c r="T412" s="82"/>
      <c r="U412" s="81">
        <v>67271578</v>
      </c>
      <c r="V412" s="81">
        <v>3764</v>
      </c>
      <c r="W412" s="81">
        <v>188</v>
      </c>
      <c r="X412" s="81">
        <v>28663</v>
      </c>
      <c r="Y412" s="81">
        <v>38143</v>
      </c>
      <c r="Z412" s="81">
        <v>68613</v>
      </c>
      <c r="AA412" s="81">
        <v>22910</v>
      </c>
      <c r="AB412" s="81">
        <v>114165</v>
      </c>
      <c r="AC412" s="81">
        <v>0</v>
      </c>
      <c r="AD412" s="81">
        <v>17.125746674482489</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2106</v>
      </c>
      <c r="B413" s="80">
        <v>346</v>
      </c>
      <c r="C413" s="80">
        <v>6</v>
      </c>
      <c r="D413" s="80">
        <v>21</v>
      </c>
      <c r="E413" s="80">
        <v>2009</v>
      </c>
      <c r="F413" s="80" t="s">
        <v>85</v>
      </c>
      <c r="G413" s="80" t="s">
        <v>2100</v>
      </c>
      <c r="H413" s="80" t="s">
        <v>2101</v>
      </c>
      <c r="I413" s="177"/>
      <c r="J413" s="81">
        <v>304.14706697606948</v>
      </c>
      <c r="K413" s="81">
        <v>5.3824215405461322</v>
      </c>
      <c r="L413" s="81">
        <v>16.948656144416326</v>
      </c>
      <c r="M413" s="81">
        <v>108.27966098230164</v>
      </c>
      <c r="N413" s="81">
        <v>109.82791990628013</v>
      </c>
      <c r="O413" s="81">
        <v>136.01716697281009</v>
      </c>
      <c r="P413" s="81">
        <v>111.41267704077008</v>
      </c>
      <c r="Q413" s="81">
        <v>6.649144916736371</v>
      </c>
      <c r="R413" s="81">
        <v>0</v>
      </c>
      <c r="S413" s="81">
        <v>11.343231994996801</v>
      </c>
      <c r="T413" s="82"/>
      <c r="U413" s="81">
        <v>54725253</v>
      </c>
      <c r="V413" s="81">
        <v>3621</v>
      </c>
      <c r="W413" s="81">
        <v>303</v>
      </c>
      <c r="X413" s="81">
        <v>30573</v>
      </c>
      <c r="Y413" s="81">
        <v>38656</v>
      </c>
      <c r="Z413" s="81">
        <v>68760</v>
      </c>
      <c r="AA413" s="81">
        <v>22424</v>
      </c>
      <c r="AB413" s="81">
        <v>114054</v>
      </c>
      <c r="AC413" s="81">
        <v>0</v>
      </c>
      <c r="AD413" s="81">
        <v>11.343231994996801</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745.24299999999994</v>
      </c>
      <c r="BJ413" s="81">
        <v>0</v>
      </c>
      <c r="BK413" s="81">
        <v>0</v>
      </c>
      <c r="BL413" s="81">
        <v>0</v>
      </c>
      <c r="BM413" s="82"/>
      <c r="BN413" s="81">
        <v>0</v>
      </c>
      <c r="BO413" s="81">
        <v>0</v>
      </c>
      <c r="BP413" s="81">
        <v>23</v>
      </c>
      <c r="BQ413" s="81">
        <v>0</v>
      </c>
      <c r="BR413" s="81">
        <v>0</v>
      </c>
      <c r="BS413" s="81">
        <v>0</v>
      </c>
      <c r="BT413"/>
      <c r="BU413" s="80"/>
      <c r="BV413" s="80"/>
      <c r="BW413" s="80"/>
      <c r="BX413" s="80"/>
      <c r="BY413" s="80"/>
      <c r="BZ413" s="80"/>
      <c r="CA413" s="80"/>
      <c r="CB413" s="80"/>
      <c r="CC413" s="80"/>
    </row>
    <row r="414" spans="1:81">
      <c r="A414" s="80" t="s">
        <v>2107</v>
      </c>
      <c r="B414" s="80">
        <v>347</v>
      </c>
      <c r="C414" s="80">
        <v>7</v>
      </c>
      <c r="D414" s="80">
        <v>21</v>
      </c>
      <c r="E414" s="80">
        <v>2010</v>
      </c>
      <c r="F414" s="80" t="s">
        <v>86</v>
      </c>
      <c r="G414" s="80" t="s">
        <v>2100</v>
      </c>
      <c r="H414" s="80" t="s">
        <v>2101</v>
      </c>
      <c r="I414" s="177"/>
      <c r="J414" s="81">
        <v>355.49605671255375</v>
      </c>
      <c r="K414" s="81">
        <v>6.1196048747402525</v>
      </c>
      <c r="L414" s="81">
        <v>16.227599640253274</v>
      </c>
      <c r="M414" s="81">
        <v>116.97493820245785</v>
      </c>
      <c r="N414" s="81">
        <v>125.95684724195526</v>
      </c>
      <c r="O414" s="81">
        <v>136.81556670878595</v>
      </c>
      <c r="P414" s="81">
        <v>112.03950109771746</v>
      </c>
      <c r="Q414" s="81">
        <v>6.9475867127047959</v>
      </c>
      <c r="R414" s="81">
        <v>0</v>
      </c>
      <c r="S414" s="81">
        <v>14.512548582227074</v>
      </c>
      <c r="T414" s="82"/>
      <c r="U414" s="81">
        <v>65476415</v>
      </c>
      <c r="V414" s="81">
        <v>3621</v>
      </c>
      <c r="W414" s="81">
        <v>303</v>
      </c>
      <c r="X414" s="81">
        <v>30573</v>
      </c>
      <c r="Y414" s="81">
        <v>39253</v>
      </c>
      <c r="Z414" s="81">
        <v>69485</v>
      </c>
      <c r="AA414" s="81">
        <v>21987</v>
      </c>
      <c r="AB414" s="81">
        <v>114192</v>
      </c>
      <c r="AC414" s="81">
        <v>0</v>
      </c>
      <c r="AD414" s="81">
        <v>14.512548582227074</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857.05499999999995</v>
      </c>
      <c r="BJ414" s="81">
        <v>0</v>
      </c>
      <c r="BK414" s="81">
        <v>0</v>
      </c>
      <c r="BL414" s="81">
        <v>0</v>
      </c>
      <c r="BM414" s="82"/>
      <c r="BN414" s="81">
        <v>0</v>
      </c>
      <c r="BO414" s="81">
        <v>0</v>
      </c>
      <c r="BP414" s="81">
        <v>24</v>
      </c>
      <c r="BQ414" s="81">
        <v>0</v>
      </c>
      <c r="BR414" s="81">
        <v>0</v>
      </c>
      <c r="BS414" s="81">
        <v>0</v>
      </c>
      <c r="BT414"/>
      <c r="BU414" s="80">
        <v>846.64599999999996</v>
      </c>
      <c r="BV414" s="80">
        <v>10.409000000000001</v>
      </c>
      <c r="BW414" s="80">
        <v>0</v>
      </c>
      <c r="BX414" s="80">
        <v>0</v>
      </c>
      <c r="BY414" s="80">
        <v>0</v>
      </c>
      <c r="BZ414" s="80">
        <v>0</v>
      </c>
      <c r="CA414" s="80">
        <v>0</v>
      </c>
      <c r="CB414" s="80">
        <v>0</v>
      </c>
      <c r="CC414" s="80">
        <v>0</v>
      </c>
    </row>
    <row r="415" spans="1:81">
      <c r="A415" s="80" t="s">
        <v>2108</v>
      </c>
      <c r="B415" s="80">
        <v>348</v>
      </c>
      <c r="C415" s="80">
        <v>8</v>
      </c>
      <c r="D415" s="80">
        <v>21</v>
      </c>
      <c r="E415" s="80">
        <v>2011</v>
      </c>
      <c r="F415" s="80" t="s">
        <v>87</v>
      </c>
      <c r="G415" s="80" t="s">
        <v>2100</v>
      </c>
      <c r="H415" s="80" t="s">
        <v>2101</v>
      </c>
      <c r="I415" s="177"/>
      <c r="J415" s="81">
        <v>398.38956929430401</v>
      </c>
      <c r="K415" s="81">
        <v>8.6248157406601322</v>
      </c>
      <c r="L415" s="81">
        <v>13.024663928562058</v>
      </c>
      <c r="M415" s="81">
        <v>147.95902336288722</v>
      </c>
      <c r="N415" s="81">
        <v>140.28293701825609</v>
      </c>
      <c r="O415" s="81">
        <v>135.54643403017477</v>
      </c>
      <c r="P415" s="81">
        <v>107.90606388469882</v>
      </c>
      <c r="Q415" s="81">
        <v>8.011065280217581</v>
      </c>
      <c r="R415" s="81">
        <v>0</v>
      </c>
      <c r="S415" s="81">
        <v>12.213668270935992</v>
      </c>
      <c r="T415" s="82"/>
      <c r="U415" s="81">
        <v>59836486</v>
      </c>
      <c r="V415" s="81">
        <v>3621</v>
      </c>
      <c r="W415" s="81">
        <v>303</v>
      </c>
      <c r="X415" s="81">
        <v>30573</v>
      </c>
      <c r="Y415" s="81">
        <v>39715</v>
      </c>
      <c r="Z415" s="81">
        <v>70336</v>
      </c>
      <c r="AA415" s="81">
        <v>21806</v>
      </c>
      <c r="AB415" s="81">
        <v>114153</v>
      </c>
      <c r="AC415" s="81">
        <v>0</v>
      </c>
      <c r="AD415" s="81">
        <v>12.213668270935992</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865.72199999999998</v>
      </c>
      <c r="BJ415" s="81">
        <v>0</v>
      </c>
      <c r="BK415" s="81">
        <v>0</v>
      </c>
      <c r="BL415" s="81">
        <v>0</v>
      </c>
      <c r="BM415" s="82"/>
      <c r="BN415" s="81">
        <v>0</v>
      </c>
      <c r="BO415" s="81">
        <v>0</v>
      </c>
      <c r="BP415" s="81">
        <v>25</v>
      </c>
      <c r="BQ415" s="81">
        <v>0</v>
      </c>
      <c r="BR415" s="81">
        <v>0</v>
      </c>
      <c r="BS415" s="81">
        <v>0</v>
      </c>
      <c r="BT415"/>
      <c r="BU415" s="80">
        <v>855.90200000000004</v>
      </c>
      <c r="BV415" s="80">
        <v>9.82</v>
      </c>
      <c r="BW415" s="80">
        <v>0</v>
      </c>
      <c r="BX415" s="80">
        <v>0</v>
      </c>
      <c r="BY415" s="80">
        <v>0</v>
      </c>
      <c r="BZ415" s="80">
        <v>0</v>
      </c>
      <c r="CA415" s="80">
        <v>0</v>
      </c>
      <c r="CB415" s="80">
        <v>0</v>
      </c>
      <c r="CC415" s="80">
        <v>0</v>
      </c>
    </row>
    <row r="416" spans="1:81">
      <c r="A416" s="80" t="s">
        <v>2109</v>
      </c>
      <c r="B416" s="80">
        <v>349</v>
      </c>
      <c r="C416" s="80">
        <v>9</v>
      </c>
      <c r="D416" s="80">
        <v>21</v>
      </c>
      <c r="E416" s="80">
        <v>2012</v>
      </c>
      <c r="F416" s="80" t="s">
        <v>88</v>
      </c>
      <c r="G416" s="80" t="s">
        <v>2100</v>
      </c>
      <c r="H416" s="80" t="s">
        <v>2101</v>
      </c>
      <c r="I416" s="177"/>
      <c r="J416" s="81">
        <v>482.03483235600663</v>
      </c>
      <c r="K416" s="81">
        <v>8.3820093991152387</v>
      </c>
      <c r="L416" s="81">
        <v>12.891805869442239</v>
      </c>
      <c r="M416" s="81">
        <v>151.89329068201593</v>
      </c>
      <c r="N416" s="81">
        <v>168.74170384264772</v>
      </c>
      <c r="O416" s="81">
        <v>136.70722939058027</v>
      </c>
      <c r="P416" s="81">
        <v>107.37538806551964</v>
      </c>
      <c r="Q416" s="81">
        <v>8.8906362508440964</v>
      </c>
      <c r="R416" s="81">
        <v>0</v>
      </c>
      <c r="S416" s="81">
        <v>17.651110210611346</v>
      </c>
      <c r="T416" s="82"/>
      <c r="U416" s="81">
        <v>59443802</v>
      </c>
      <c r="V416" s="81">
        <v>3621</v>
      </c>
      <c r="W416" s="81">
        <v>303</v>
      </c>
      <c r="X416" s="81">
        <v>30573</v>
      </c>
      <c r="Y416" s="81">
        <v>41571</v>
      </c>
      <c r="Z416" s="81">
        <v>71501</v>
      </c>
      <c r="AA416" s="81">
        <v>21576</v>
      </c>
      <c r="AB416" s="81">
        <v>116603</v>
      </c>
      <c r="AC416" s="81">
        <v>0</v>
      </c>
      <c r="AD416" s="81">
        <v>17.651110210611346</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964.19100000000003</v>
      </c>
      <c r="BJ416" s="81">
        <v>0</v>
      </c>
      <c r="BK416" s="81">
        <v>0</v>
      </c>
      <c r="BL416" s="81">
        <v>0</v>
      </c>
      <c r="BM416" s="82"/>
      <c r="BN416" s="81">
        <v>0</v>
      </c>
      <c r="BO416" s="81">
        <v>0</v>
      </c>
      <c r="BP416" s="81">
        <v>26</v>
      </c>
      <c r="BQ416" s="81">
        <v>0</v>
      </c>
      <c r="BR416" s="81">
        <v>0</v>
      </c>
      <c r="BS416" s="81">
        <v>0</v>
      </c>
      <c r="BT416"/>
      <c r="BU416" s="80">
        <v>954.36500000000001</v>
      </c>
      <c r="BV416" s="80">
        <v>9.8260000000000005</v>
      </c>
      <c r="BW416" s="80">
        <v>0</v>
      </c>
      <c r="BX416" s="80">
        <v>0</v>
      </c>
      <c r="BY416" s="80">
        <v>0</v>
      </c>
      <c r="BZ416" s="80">
        <v>0</v>
      </c>
      <c r="CA416" s="80">
        <v>0</v>
      </c>
      <c r="CB416" s="80">
        <v>0</v>
      </c>
      <c r="CC416" s="80">
        <v>0</v>
      </c>
    </row>
    <row r="417" spans="1:81">
      <c r="A417" s="80" t="s">
        <v>2110</v>
      </c>
      <c r="B417" s="80">
        <v>350</v>
      </c>
      <c r="C417" s="80">
        <v>10</v>
      </c>
      <c r="D417" s="80">
        <v>21</v>
      </c>
      <c r="E417" s="80">
        <v>2013</v>
      </c>
      <c r="F417" s="80" t="s">
        <v>89</v>
      </c>
      <c r="G417" s="80" t="s">
        <v>2100</v>
      </c>
      <c r="H417" s="80" t="s">
        <v>2101</v>
      </c>
      <c r="I417" s="177"/>
      <c r="J417" s="81">
        <v>439.12515887044492</v>
      </c>
      <c r="K417" s="81">
        <v>6.8286494397103334</v>
      </c>
      <c r="L417" s="81">
        <v>13.341342336580649</v>
      </c>
      <c r="M417" s="81">
        <v>155.50672018374763</v>
      </c>
      <c r="N417" s="81">
        <v>181.58998014595809</v>
      </c>
      <c r="O417" s="81">
        <v>132.95634616720429</v>
      </c>
      <c r="P417" s="81">
        <v>107.42529615673155</v>
      </c>
      <c r="Q417" s="81">
        <v>8.9801283601520421</v>
      </c>
      <c r="R417" s="81">
        <v>0</v>
      </c>
      <c r="S417" s="81">
        <v>17.345242011129091</v>
      </c>
      <c r="T417" s="82"/>
      <c r="U417" s="81">
        <v>56550645</v>
      </c>
      <c r="V417" s="81">
        <v>3621</v>
      </c>
      <c r="W417" s="81">
        <v>303</v>
      </c>
      <c r="X417" s="81">
        <v>30573</v>
      </c>
      <c r="Y417" s="81">
        <v>41629</v>
      </c>
      <c r="Z417" s="81">
        <v>72644</v>
      </c>
      <c r="AA417" s="81">
        <v>21505</v>
      </c>
      <c r="AB417" s="81">
        <v>116088</v>
      </c>
      <c r="AC417" s="81">
        <v>0</v>
      </c>
      <c r="AD417" s="81">
        <v>17.345242011129091</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934.072</v>
      </c>
      <c r="BJ417" s="81">
        <v>0</v>
      </c>
      <c r="BK417" s="81">
        <v>0</v>
      </c>
      <c r="BL417" s="81">
        <v>0</v>
      </c>
      <c r="BM417" s="82"/>
      <c r="BN417" s="81">
        <v>0</v>
      </c>
      <c r="BO417" s="81">
        <v>0</v>
      </c>
      <c r="BP417" s="81">
        <v>26</v>
      </c>
      <c r="BQ417" s="81">
        <v>0</v>
      </c>
      <c r="BR417" s="81">
        <v>0</v>
      </c>
      <c r="BS417" s="81">
        <v>0</v>
      </c>
      <c r="BT417"/>
      <c r="BU417" s="80">
        <v>920.00900000000001</v>
      </c>
      <c r="BV417" s="80">
        <v>14.063000000000001</v>
      </c>
      <c r="BW417" s="80">
        <v>0</v>
      </c>
      <c r="BX417" s="80">
        <v>0</v>
      </c>
      <c r="BY417" s="80">
        <v>0</v>
      </c>
      <c r="BZ417" s="80">
        <v>0</v>
      </c>
      <c r="CA417" s="80">
        <v>0</v>
      </c>
      <c r="CB417" s="80">
        <v>0</v>
      </c>
      <c r="CC417" s="80">
        <v>0</v>
      </c>
    </row>
    <row r="418" spans="1:81">
      <c r="A418" s="80" t="s">
        <v>2111</v>
      </c>
      <c r="B418" s="80">
        <v>351</v>
      </c>
      <c r="C418" s="80">
        <v>11</v>
      </c>
      <c r="D418" s="80">
        <v>21</v>
      </c>
      <c r="E418" s="80">
        <v>2014</v>
      </c>
      <c r="F418" s="80" t="s">
        <v>90</v>
      </c>
      <c r="G418" s="80" t="s">
        <v>2100</v>
      </c>
      <c r="H418" s="80" t="s">
        <v>2101</v>
      </c>
      <c r="I418" s="177"/>
      <c r="J418" s="81">
        <v>461.16365769381696</v>
      </c>
      <c r="K418" s="81">
        <v>6.495619461261315</v>
      </c>
      <c r="L418" s="81">
        <v>28.803323643556922</v>
      </c>
      <c r="M418" s="81">
        <v>148.36205778893779</v>
      </c>
      <c r="N418" s="81">
        <v>181.69942050566243</v>
      </c>
      <c r="O418" s="81">
        <v>127.4067997025966</v>
      </c>
      <c r="P418" s="81">
        <v>107.1002675189924</v>
      </c>
      <c r="Q418" s="81">
        <v>8.5875272553855062</v>
      </c>
      <c r="R418" s="81">
        <v>0</v>
      </c>
      <c r="S418" s="81">
        <v>14.720469470997049</v>
      </c>
      <c r="T418" s="82"/>
      <c r="U418" s="81">
        <v>59558977</v>
      </c>
      <c r="V418" s="81">
        <v>2907</v>
      </c>
      <c r="W418" s="81">
        <v>726</v>
      </c>
      <c r="X418" s="81">
        <v>30178</v>
      </c>
      <c r="Y418" s="81">
        <v>42039</v>
      </c>
      <c r="Z418" s="81">
        <v>73316</v>
      </c>
      <c r="AA418" s="81">
        <v>21329</v>
      </c>
      <c r="AB418" s="81">
        <v>115704</v>
      </c>
      <c r="AC418" s="81">
        <v>0</v>
      </c>
      <c r="AD418" s="81">
        <v>14.720469470997049</v>
      </c>
      <c r="AE418" s="82"/>
      <c r="AF418" s="81">
        <v>551945165.65279329</v>
      </c>
      <c r="AG418" s="81">
        <v>5438413.259428909</v>
      </c>
      <c r="AH418" s="81">
        <v>7103114.25695132</v>
      </c>
      <c r="AI418" s="81">
        <v>196201702.65442824</v>
      </c>
      <c r="AJ418" s="81">
        <v>256629811.34249228</v>
      </c>
      <c r="AK418" s="81">
        <v>0</v>
      </c>
      <c r="AL418" s="81">
        <v>0</v>
      </c>
      <c r="AM418" s="81">
        <v>15884430.210255397</v>
      </c>
      <c r="AN418" s="81">
        <v>0</v>
      </c>
      <c r="AO418" s="81">
        <v>0</v>
      </c>
      <c r="AP418" s="82"/>
      <c r="AQ418" s="81">
        <v>3506</v>
      </c>
      <c r="AR418" s="81">
        <v>650</v>
      </c>
      <c r="AS418" s="81">
        <v>0</v>
      </c>
      <c r="AT418" s="81">
        <v>0</v>
      </c>
      <c r="AU418" s="81">
        <v>0</v>
      </c>
      <c r="AV418" s="81">
        <v>0</v>
      </c>
      <c r="AW418" s="81" t="s">
        <v>564</v>
      </c>
      <c r="AX418" s="82"/>
      <c r="AY418" s="81">
        <v>14511.4</v>
      </c>
      <c r="AZ418" s="81">
        <v>35165.9</v>
      </c>
      <c r="BA418" s="81">
        <v>0</v>
      </c>
      <c r="BB418" s="81">
        <v>0</v>
      </c>
      <c r="BC418" s="81">
        <v>0</v>
      </c>
      <c r="BD418" s="81">
        <v>0</v>
      </c>
      <c r="BE418" s="81" t="s">
        <v>564</v>
      </c>
      <c r="BF418" s="82"/>
      <c r="BG418" s="81">
        <v>0</v>
      </c>
      <c r="BH418" s="81">
        <v>0</v>
      </c>
      <c r="BI418" s="81">
        <v>850.90300000000002</v>
      </c>
      <c r="BJ418" s="81">
        <v>0</v>
      </c>
      <c r="BK418" s="81">
        <v>3.5880000000000001</v>
      </c>
      <c r="BL418" s="81">
        <v>0</v>
      </c>
      <c r="BM418" s="82"/>
      <c r="BN418" s="81">
        <v>0</v>
      </c>
      <c r="BO418" s="81">
        <v>0</v>
      </c>
      <c r="BP418" s="81">
        <v>26</v>
      </c>
      <c r="BQ418" s="81">
        <v>0</v>
      </c>
      <c r="BR418" s="81">
        <v>1</v>
      </c>
      <c r="BS418" s="81">
        <v>0</v>
      </c>
      <c r="BT418"/>
      <c r="BU418" s="80">
        <v>836.25199999999995</v>
      </c>
      <c r="BV418" s="80">
        <v>18.239000000000001</v>
      </c>
      <c r="BW418" s="80">
        <v>0</v>
      </c>
      <c r="BX418" s="80">
        <v>0</v>
      </c>
      <c r="BY418" s="80">
        <v>0</v>
      </c>
      <c r="BZ418" s="80">
        <v>0</v>
      </c>
      <c r="CA418" s="80">
        <v>0</v>
      </c>
      <c r="CB418" s="80">
        <v>0</v>
      </c>
      <c r="CC418" s="80">
        <v>0</v>
      </c>
    </row>
    <row r="419" spans="1:81">
      <c r="A419" s="80" t="s">
        <v>2112</v>
      </c>
      <c r="B419" s="80">
        <v>352</v>
      </c>
      <c r="C419" s="80">
        <v>12</v>
      </c>
      <c r="D419" s="80">
        <v>21</v>
      </c>
      <c r="E419" s="80">
        <v>2015</v>
      </c>
      <c r="F419" s="80" t="s">
        <v>91</v>
      </c>
      <c r="G419" s="80" t="s">
        <v>2100</v>
      </c>
      <c r="H419" s="80" t="s">
        <v>2101</v>
      </c>
      <c r="I419" s="177"/>
      <c r="J419" s="81">
        <v>342.31164831248697</v>
      </c>
      <c r="K419" s="81">
        <v>6.2245783596602831</v>
      </c>
      <c r="L419" s="81">
        <v>29.593098066036497</v>
      </c>
      <c r="M419" s="81">
        <v>147.8017659438398</v>
      </c>
      <c r="N419" s="81">
        <v>156.23685632144102</v>
      </c>
      <c r="O419" s="81">
        <v>127.4732685290488</v>
      </c>
      <c r="P419" s="81">
        <v>106.4056149455533</v>
      </c>
      <c r="Q419" s="81">
        <v>8.3776998702646619</v>
      </c>
      <c r="R419" s="81">
        <v>0</v>
      </c>
      <c r="S419" s="81">
        <v>15.954051163271965</v>
      </c>
      <c r="T419" s="82"/>
      <c r="U419" s="81">
        <v>56969956</v>
      </c>
      <c r="V419" s="81">
        <v>2907</v>
      </c>
      <c r="W419" s="81">
        <v>726</v>
      </c>
      <c r="X419" s="81">
        <v>30178</v>
      </c>
      <c r="Y419" s="81">
        <v>42442</v>
      </c>
      <c r="Z419" s="81">
        <v>74061</v>
      </c>
      <c r="AA419" s="81">
        <v>21174</v>
      </c>
      <c r="AB419" s="81">
        <v>115304</v>
      </c>
      <c r="AC419" s="81">
        <v>0</v>
      </c>
      <c r="AD419" s="81">
        <v>15.954051163271965</v>
      </c>
      <c r="AE419" s="82"/>
      <c r="AF419" s="81">
        <v>416180837.52179402</v>
      </c>
      <c r="AG419" s="81">
        <v>4818491.385470462</v>
      </c>
      <c r="AH419" s="81">
        <v>5900253.3576559881</v>
      </c>
      <c r="AI419" s="81">
        <v>203217616.16834289</v>
      </c>
      <c r="AJ419" s="81">
        <v>233771935.42058176</v>
      </c>
      <c r="AK419" s="81">
        <v>0</v>
      </c>
      <c r="AL419" s="81">
        <v>0</v>
      </c>
      <c r="AM419" s="81">
        <v>15801929.51791163</v>
      </c>
      <c r="AN419" s="81">
        <v>0</v>
      </c>
      <c r="AO419" s="81">
        <v>0</v>
      </c>
      <c r="AP419" s="82"/>
      <c r="AQ419" s="81">
        <v>3798</v>
      </c>
      <c r="AR419" s="81">
        <v>896</v>
      </c>
      <c r="AS419" s="81">
        <v>0</v>
      </c>
      <c r="AT419" s="81">
        <v>0</v>
      </c>
      <c r="AU419" s="81">
        <v>0</v>
      </c>
      <c r="AV419" s="81">
        <v>0</v>
      </c>
      <c r="AW419" s="81" t="s">
        <v>564</v>
      </c>
      <c r="AX419" s="82"/>
      <c r="AY419" s="81">
        <v>16028.8</v>
      </c>
      <c r="AZ419" s="81">
        <v>51614</v>
      </c>
      <c r="BA419" s="81">
        <v>0</v>
      </c>
      <c r="BB419" s="81">
        <v>0</v>
      </c>
      <c r="BC419" s="81">
        <v>0</v>
      </c>
      <c r="BD419" s="81">
        <v>0</v>
      </c>
      <c r="BE419" s="81" t="s">
        <v>564</v>
      </c>
      <c r="BF419" s="82"/>
      <c r="BG419" s="81">
        <v>0</v>
      </c>
      <c r="BH419" s="81">
        <v>0</v>
      </c>
      <c r="BI419" s="81">
        <v>811.84</v>
      </c>
      <c r="BJ419" s="81">
        <v>0</v>
      </c>
      <c r="BK419" s="81">
        <v>3.6030000000000002</v>
      </c>
      <c r="BL419" s="81">
        <v>0</v>
      </c>
      <c r="BM419" s="82"/>
      <c r="BN419" s="81">
        <v>0</v>
      </c>
      <c r="BO419" s="81">
        <v>0</v>
      </c>
      <c r="BP419" s="81">
        <v>26</v>
      </c>
      <c r="BQ419" s="81">
        <v>0</v>
      </c>
      <c r="BR419" s="81">
        <v>1</v>
      </c>
      <c r="BS419" s="81">
        <v>0</v>
      </c>
      <c r="BT419"/>
      <c r="BU419" s="80">
        <v>793.01700000000005</v>
      </c>
      <c r="BV419" s="80">
        <v>22.425999999999998</v>
      </c>
      <c r="BW419" s="80">
        <v>0</v>
      </c>
      <c r="BX419" s="80">
        <v>0</v>
      </c>
      <c r="BY419" s="80">
        <v>0</v>
      </c>
      <c r="BZ419" s="80">
        <v>0</v>
      </c>
      <c r="CA419" s="80">
        <v>0</v>
      </c>
      <c r="CB419" s="80">
        <v>0</v>
      </c>
      <c r="CC419" s="80">
        <v>0</v>
      </c>
    </row>
    <row r="420" spans="1:81">
      <c r="A420" s="80" t="s">
        <v>2113</v>
      </c>
      <c r="B420" s="80">
        <v>353</v>
      </c>
      <c r="C420" s="80">
        <v>13</v>
      </c>
      <c r="D420" s="80">
        <v>21</v>
      </c>
      <c r="E420" s="80">
        <v>2016</v>
      </c>
      <c r="F420" s="80" t="s">
        <v>92</v>
      </c>
      <c r="G420" s="80" t="s">
        <v>2100</v>
      </c>
      <c r="H420" s="80" t="s">
        <v>2101</v>
      </c>
      <c r="I420" s="177"/>
      <c r="J420" s="81">
        <v>380.41604792398937</v>
      </c>
      <c r="K420" s="81">
        <v>6.1048243027277849</v>
      </c>
      <c r="L420" s="81">
        <v>33.341009025511475</v>
      </c>
      <c r="M420" s="81">
        <v>138.80765441892282</v>
      </c>
      <c r="N420" s="81">
        <v>168.36926628930334</v>
      </c>
      <c r="O420" s="81">
        <v>127.06279882455465</v>
      </c>
      <c r="P420" s="81">
        <v>103.24784109879026</v>
      </c>
      <c r="Q420" s="81">
        <v>8.1352557038577302</v>
      </c>
      <c r="R420" s="81">
        <v>0</v>
      </c>
      <c r="S420" s="81">
        <v>15.398942996304783</v>
      </c>
      <c r="T420" s="82"/>
      <c r="U420" s="81">
        <v>63115632.999999993</v>
      </c>
      <c r="V420" s="81">
        <v>2907</v>
      </c>
      <c r="W420" s="81">
        <v>726</v>
      </c>
      <c r="X420" s="81">
        <v>30178</v>
      </c>
      <c r="Y420" s="81">
        <v>42993</v>
      </c>
      <c r="Z420" s="81">
        <v>74730</v>
      </c>
      <c r="AA420" s="81">
        <v>21250</v>
      </c>
      <c r="AB420" s="81">
        <v>115178</v>
      </c>
      <c r="AC420" s="81">
        <v>0</v>
      </c>
      <c r="AD420" s="81">
        <v>15.398942996304781</v>
      </c>
      <c r="AE420" s="82"/>
      <c r="AF420" s="81">
        <v>462549349.32848227</v>
      </c>
      <c r="AG420" s="81">
        <v>4489123.6133405389</v>
      </c>
      <c r="AH420" s="81">
        <v>6275385.4144722586</v>
      </c>
      <c r="AI420" s="81">
        <v>212395929.08152509</v>
      </c>
      <c r="AJ420" s="81">
        <v>238657236.0786978</v>
      </c>
      <c r="AK420" s="81">
        <v>0</v>
      </c>
      <c r="AL420" s="81">
        <v>0</v>
      </c>
      <c r="AM420" s="81">
        <v>15796924.879861619</v>
      </c>
      <c r="AN420" s="81">
        <v>0</v>
      </c>
      <c r="AO420" s="81">
        <v>0</v>
      </c>
      <c r="AP420" s="82"/>
      <c r="AQ420" s="81">
        <v>4077</v>
      </c>
      <c r="AR420" s="81">
        <v>1061</v>
      </c>
      <c r="AS420" s="81">
        <v>0</v>
      </c>
      <c r="AT420" s="81">
        <v>0</v>
      </c>
      <c r="AU420" s="81">
        <v>0</v>
      </c>
      <c r="AV420" s="81">
        <v>0</v>
      </c>
      <c r="AW420" s="81" t="s">
        <v>564</v>
      </c>
      <c r="AX420" s="82"/>
      <c r="AY420" s="81">
        <v>17455</v>
      </c>
      <c r="AZ420" s="81">
        <v>63398.6</v>
      </c>
      <c r="BA420" s="81">
        <v>0</v>
      </c>
      <c r="BB420" s="81">
        <v>0</v>
      </c>
      <c r="BC420" s="81">
        <v>0</v>
      </c>
      <c r="BD420" s="81">
        <v>0</v>
      </c>
      <c r="BE420" s="81" t="s">
        <v>564</v>
      </c>
      <c r="BF420" s="82"/>
      <c r="BG420" s="81">
        <v>0</v>
      </c>
      <c r="BH420" s="81">
        <v>0</v>
      </c>
      <c r="BI420" s="81">
        <v>716.98699999999997</v>
      </c>
      <c r="BJ420" s="81">
        <v>0</v>
      </c>
      <c r="BK420" s="81">
        <v>3.5779999999999998</v>
      </c>
      <c r="BL420" s="81">
        <v>0</v>
      </c>
      <c r="BM420" s="82"/>
      <c r="BN420" s="81">
        <v>0</v>
      </c>
      <c r="BO420" s="81">
        <v>0</v>
      </c>
      <c r="BP420" s="81">
        <v>25</v>
      </c>
      <c r="BQ420" s="81">
        <v>0</v>
      </c>
      <c r="BR420" s="81">
        <v>1</v>
      </c>
      <c r="BS420" s="81">
        <v>0</v>
      </c>
      <c r="BT420"/>
      <c r="BU420" s="80">
        <v>693.62900000000002</v>
      </c>
      <c r="BV420" s="80">
        <v>26.936</v>
      </c>
      <c r="BW420" s="80">
        <v>0</v>
      </c>
      <c r="BX420" s="80">
        <v>0</v>
      </c>
      <c r="BY420" s="80">
        <v>0</v>
      </c>
      <c r="BZ420" s="80">
        <v>0</v>
      </c>
      <c r="CA420" s="80">
        <v>0</v>
      </c>
      <c r="CB420" s="80">
        <v>0</v>
      </c>
      <c r="CC420" s="80">
        <v>0</v>
      </c>
    </row>
    <row r="421" spans="1:81">
      <c r="A421" s="80" t="s">
        <v>2114</v>
      </c>
      <c r="B421" s="80">
        <v>354</v>
      </c>
      <c r="C421" s="80">
        <v>14</v>
      </c>
      <c r="D421" s="80">
        <v>21</v>
      </c>
      <c r="E421" s="80">
        <v>2017</v>
      </c>
      <c r="F421" s="80" t="s">
        <v>71</v>
      </c>
      <c r="G421" s="80" t="s">
        <v>2100</v>
      </c>
      <c r="H421" s="80" t="s">
        <v>2101</v>
      </c>
      <c r="I421" s="177"/>
      <c r="J421" s="81">
        <v>374.32403266103802</v>
      </c>
      <c r="K421" s="81">
        <v>5.9578144714004768</v>
      </c>
      <c r="L421" s="81">
        <v>26.492733262214678</v>
      </c>
      <c r="M421" s="81">
        <v>111.57419876750285</v>
      </c>
      <c r="N421" s="81">
        <v>156.34043731278388</v>
      </c>
      <c r="O421" s="81">
        <v>125.64340257967584</v>
      </c>
      <c r="P421" s="81">
        <v>102.16411590766312</v>
      </c>
      <c r="Q421" s="81">
        <v>7.8275287086159961</v>
      </c>
      <c r="R421" s="81">
        <v>0</v>
      </c>
      <c r="S421" s="81">
        <v>19.216379700430949</v>
      </c>
      <c r="T421" s="82"/>
      <c r="U421" s="81">
        <v>71599518</v>
      </c>
      <c r="V421" s="81">
        <v>2907</v>
      </c>
      <c r="W421" s="81">
        <v>726</v>
      </c>
      <c r="X421" s="81">
        <v>30178</v>
      </c>
      <c r="Y421" s="81">
        <v>43368</v>
      </c>
      <c r="Z421" s="81">
        <v>75121</v>
      </c>
      <c r="AA421" s="81">
        <v>21161</v>
      </c>
      <c r="AB421" s="81">
        <v>114604</v>
      </c>
      <c r="AC421" s="81">
        <v>0</v>
      </c>
      <c r="AD421" s="81">
        <v>19.216379700430949</v>
      </c>
      <c r="AE421" s="82"/>
      <c r="AF421" s="81">
        <v>507149617.24528438</v>
      </c>
      <c r="AG421" s="81">
        <v>4645075.9504963346</v>
      </c>
      <c r="AH421" s="81">
        <v>6672995.5244315118</v>
      </c>
      <c r="AI421" s="81">
        <v>194508052.74707389</v>
      </c>
      <c r="AJ421" s="81">
        <v>263079796.1652199</v>
      </c>
      <c r="AK421" s="81">
        <v>0</v>
      </c>
      <c r="AL421" s="81">
        <v>0</v>
      </c>
      <c r="AM421" s="81">
        <v>15742794.16483287</v>
      </c>
      <c r="AN421" s="81">
        <v>0</v>
      </c>
      <c r="AO421" s="81">
        <v>0</v>
      </c>
      <c r="AP421" s="82"/>
      <c r="AQ421" s="81">
        <v>4222</v>
      </c>
      <c r="AR421" s="81">
        <v>1162</v>
      </c>
      <c r="AS421" s="81">
        <v>0</v>
      </c>
      <c r="AT421" s="81">
        <v>0</v>
      </c>
      <c r="AU421" s="81">
        <v>0</v>
      </c>
      <c r="AV421" s="81">
        <v>0</v>
      </c>
      <c r="AW421" s="81" t="s">
        <v>564</v>
      </c>
      <c r="AX421" s="82"/>
      <c r="AY421" s="81">
        <v>18164.3</v>
      </c>
      <c r="AZ421" s="81">
        <v>69420.100000000035</v>
      </c>
      <c r="BA421" s="81">
        <v>0</v>
      </c>
      <c r="BB421" s="81">
        <v>0</v>
      </c>
      <c r="BC421" s="81">
        <v>0</v>
      </c>
      <c r="BD421" s="81">
        <v>0</v>
      </c>
      <c r="BE421" s="81" t="s">
        <v>564</v>
      </c>
      <c r="BF421" s="82"/>
      <c r="BG421" s="81">
        <v>0</v>
      </c>
      <c r="BH421" s="81">
        <v>0</v>
      </c>
      <c r="BI421" s="81">
        <v>713.30600000000004</v>
      </c>
      <c r="BJ421" s="81">
        <v>0</v>
      </c>
      <c r="BK421" s="81">
        <v>3.6080000000000001</v>
      </c>
      <c r="BL421" s="81">
        <v>0</v>
      </c>
      <c r="BM421" s="82"/>
      <c r="BN421" s="81">
        <v>0</v>
      </c>
      <c r="BO421" s="81">
        <v>0</v>
      </c>
      <c r="BP421" s="81">
        <v>28</v>
      </c>
      <c r="BQ421" s="81">
        <v>0</v>
      </c>
      <c r="BR421" s="81">
        <v>1</v>
      </c>
      <c r="BS421" s="81">
        <v>0</v>
      </c>
      <c r="BT421"/>
      <c r="BU421" s="80">
        <v>689.697</v>
      </c>
      <c r="BV421" s="80">
        <v>27.216999999999999</v>
      </c>
      <c r="BW421" s="80">
        <v>0</v>
      </c>
      <c r="BX421" s="80">
        <v>0</v>
      </c>
      <c r="BY421" s="80">
        <v>0</v>
      </c>
      <c r="BZ421" s="80">
        <v>0</v>
      </c>
      <c r="CA421" s="80">
        <v>0</v>
      </c>
      <c r="CB421" s="80">
        <v>0</v>
      </c>
      <c r="CC421" s="80">
        <v>0</v>
      </c>
    </row>
    <row r="422" spans="1:81">
      <c r="A422" s="80" t="s">
        <v>2115</v>
      </c>
      <c r="B422" s="80">
        <v>355</v>
      </c>
      <c r="C422" s="80">
        <v>15</v>
      </c>
      <c r="D422" s="80">
        <v>21</v>
      </c>
      <c r="E422" s="80">
        <v>2018</v>
      </c>
      <c r="F422" s="80" t="s">
        <v>93</v>
      </c>
      <c r="G422" s="80" t="s">
        <v>2100</v>
      </c>
      <c r="H422" s="80" t="s">
        <v>2101</v>
      </c>
      <c r="I422" s="177"/>
      <c r="J422" s="81">
        <v>286.31025077282385</v>
      </c>
      <c r="K422" s="81">
        <v>5.7635838439069254</v>
      </c>
      <c r="L422" s="81">
        <v>23.921551721701757</v>
      </c>
      <c r="M422" s="81">
        <v>104.5936671013159</v>
      </c>
      <c r="N422" s="81">
        <v>114.8180314259311</v>
      </c>
      <c r="O422" s="81">
        <v>124.01806057573771</v>
      </c>
      <c r="P422" s="81">
        <v>101.0228730341822</v>
      </c>
      <c r="Q422" s="81">
        <v>7.2481503842744281</v>
      </c>
      <c r="R422" s="81">
        <v>0</v>
      </c>
      <c r="S422" s="81">
        <v>17.719976875508923</v>
      </c>
      <c r="T422" s="82"/>
      <c r="U422" s="81">
        <v>69950441</v>
      </c>
      <c r="V422" s="81">
        <v>2907</v>
      </c>
      <c r="W422" s="81">
        <v>726</v>
      </c>
      <c r="X422" s="81">
        <v>30178</v>
      </c>
      <c r="Y422" s="81">
        <v>43999</v>
      </c>
      <c r="Z422" s="81">
        <v>75569</v>
      </c>
      <c r="AA422" s="81">
        <v>21135</v>
      </c>
      <c r="AB422" s="81">
        <v>114361</v>
      </c>
      <c r="AC422" s="81">
        <v>0</v>
      </c>
      <c r="AD422" s="81">
        <v>17.71997687550892</v>
      </c>
      <c r="AE422" s="82"/>
      <c r="AF422" s="81">
        <v>433684568.36893278</v>
      </c>
      <c r="AG422" s="81">
        <v>4624661.9916502154</v>
      </c>
      <c r="AH422" s="81">
        <v>6296225.061274658</v>
      </c>
      <c r="AI422" s="81">
        <v>204694454.7636697</v>
      </c>
      <c r="AJ422" s="81">
        <v>228212372.57763791</v>
      </c>
      <c r="AK422" s="81">
        <v>0</v>
      </c>
      <c r="AL422" s="81">
        <v>0</v>
      </c>
      <c r="AM422" s="81">
        <v>15741918.67209488</v>
      </c>
      <c r="AN422" s="81">
        <v>0</v>
      </c>
      <c r="AO422" s="81">
        <v>0</v>
      </c>
      <c r="AP422" s="82"/>
      <c r="AQ422" s="81">
        <v>4398</v>
      </c>
      <c r="AR422" s="81">
        <v>1245</v>
      </c>
      <c r="AS422" s="81">
        <v>0</v>
      </c>
      <c r="AT422" s="81">
        <v>0</v>
      </c>
      <c r="AU422" s="81">
        <v>0</v>
      </c>
      <c r="AV422" s="81">
        <v>0</v>
      </c>
      <c r="AW422" s="81" t="s">
        <v>564</v>
      </c>
      <c r="AX422" s="82"/>
      <c r="AY422" s="81">
        <v>19046.599999999999</v>
      </c>
      <c r="AZ422" s="81">
        <v>72650.100000000006</v>
      </c>
      <c r="BA422" s="81">
        <v>0</v>
      </c>
      <c r="BB422" s="81">
        <v>0</v>
      </c>
      <c r="BC422" s="81">
        <v>0</v>
      </c>
      <c r="BD422" s="81">
        <v>0</v>
      </c>
      <c r="BE422" s="81" t="s">
        <v>564</v>
      </c>
      <c r="BF422" s="82"/>
      <c r="BG422" s="81">
        <v>0</v>
      </c>
      <c r="BH422" s="81">
        <v>0</v>
      </c>
      <c r="BI422" s="81">
        <v>636.48099999999999</v>
      </c>
      <c r="BJ422" s="81">
        <v>0</v>
      </c>
      <c r="BK422" s="81">
        <v>3.25</v>
      </c>
      <c r="BL422" s="81">
        <v>0</v>
      </c>
      <c r="BM422" s="82"/>
      <c r="BN422" s="81">
        <v>0</v>
      </c>
      <c r="BO422" s="81">
        <v>0</v>
      </c>
      <c r="BP422" s="81">
        <v>26</v>
      </c>
      <c r="BQ422" s="81">
        <v>0</v>
      </c>
      <c r="BR422" s="81">
        <v>1</v>
      </c>
      <c r="BS422" s="81">
        <v>0</v>
      </c>
      <c r="BT422"/>
      <c r="BU422" s="80">
        <v>612.35299999999995</v>
      </c>
      <c r="BV422" s="80">
        <v>27.378</v>
      </c>
      <c r="BW422" s="80">
        <v>0</v>
      </c>
      <c r="BX422" s="80">
        <v>0</v>
      </c>
      <c r="BY422" s="80">
        <v>0</v>
      </c>
      <c r="BZ422" s="80">
        <v>0</v>
      </c>
      <c r="CA422" s="80">
        <v>0</v>
      </c>
      <c r="CB422" s="80">
        <v>0</v>
      </c>
      <c r="CC422" s="80">
        <v>0</v>
      </c>
    </row>
    <row r="423" spans="1:81">
      <c r="A423" s="80" t="s">
        <v>2116</v>
      </c>
      <c r="B423" s="80">
        <v>356</v>
      </c>
      <c r="C423" s="80">
        <v>16</v>
      </c>
      <c r="D423" s="80">
        <v>21</v>
      </c>
      <c r="E423" s="80">
        <v>2019</v>
      </c>
      <c r="F423" s="80" t="s">
        <v>73</v>
      </c>
      <c r="G423" s="80" t="s">
        <v>2100</v>
      </c>
      <c r="H423" s="80" t="s">
        <v>2101</v>
      </c>
      <c r="I423" s="177"/>
      <c r="J423" s="81">
        <v>264.70953339082587</v>
      </c>
      <c r="K423" s="81">
        <v>5.2840364177996912</v>
      </c>
      <c r="L423" s="81">
        <v>24.107894871031828</v>
      </c>
      <c r="M423" s="81">
        <v>94.331992816976467</v>
      </c>
      <c r="N423" s="81">
        <v>109.20409933690426</v>
      </c>
      <c r="O423" s="81">
        <v>121.16565090441044</v>
      </c>
      <c r="P423" s="81">
        <v>100.77814586571171</v>
      </c>
      <c r="Q423" s="81">
        <v>7.0543020285852176</v>
      </c>
      <c r="R423" s="81">
        <v>0</v>
      </c>
      <c r="S423" s="81">
        <v>20.860073297991011</v>
      </c>
      <c r="T423" s="82"/>
      <c r="U423" s="81">
        <v>66756590</v>
      </c>
      <c r="V423" s="81">
        <v>2907</v>
      </c>
      <c r="W423" s="81">
        <v>726</v>
      </c>
      <c r="X423" s="81">
        <v>30178</v>
      </c>
      <c r="Y423" s="81">
        <v>44878</v>
      </c>
      <c r="Z423" s="81">
        <v>75858</v>
      </c>
      <c r="AA423" s="81">
        <v>20926</v>
      </c>
      <c r="AB423" s="81">
        <v>114316</v>
      </c>
      <c r="AC423" s="81">
        <v>0</v>
      </c>
      <c r="AD423" s="81">
        <v>20.860073297991011</v>
      </c>
      <c r="AE423" s="82"/>
      <c r="AF423" s="81">
        <v>424303913.33795011</v>
      </c>
      <c r="AG423" s="81">
        <v>4463410.4976809276</v>
      </c>
      <c r="AH423" s="81">
        <v>6743212.2426780248</v>
      </c>
      <c r="AI423" s="81">
        <v>195863726.84412771</v>
      </c>
      <c r="AJ423" s="81">
        <v>208157815.73851132</v>
      </c>
      <c r="AK423" s="81">
        <v>0</v>
      </c>
      <c r="AL423" s="81">
        <v>0</v>
      </c>
      <c r="AM423" s="81">
        <v>15568978.629612748</v>
      </c>
      <c r="AN423" s="81">
        <v>0</v>
      </c>
      <c r="AO423" s="81">
        <v>0</v>
      </c>
      <c r="AP423" s="82"/>
      <c r="AQ423" s="81">
        <v>4602</v>
      </c>
      <c r="AR423" s="81">
        <v>1338</v>
      </c>
      <c r="AS423" s="81">
        <v>0</v>
      </c>
      <c r="AT423" s="81">
        <v>0</v>
      </c>
      <c r="AU423" s="81">
        <v>0</v>
      </c>
      <c r="AV423" s="81">
        <v>0</v>
      </c>
      <c r="AW423" s="81" t="s">
        <v>564</v>
      </c>
      <c r="AX423" s="82"/>
      <c r="AY423" s="81">
        <v>20161.799999999981</v>
      </c>
      <c r="AZ423" s="81">
        <v>87581.4</v>
      </c>
      <c r="BA423" s="81">
        <v>0</v>
      </c>
      <c r="BB423" s="81">
        <v>0</v>
      </c>
      <c r="BC423" s="81">
        <v>0</v>
      </c>
      <c r="BD423" s="81">
        <v>0</v>
      </c>
      <c r="BE423" s="81" t="s">
        <v>564</v>
      </c>
      <c r="BF423" s="82"/>
      <c r="BG423" s="81">
        <v>0</v>
      </c>
      <c r="BH423" s="81">
        <v>0</v>
      </c>
      <c r="BI423" s="81">
        <v>571.19399999999996</v>
      </c>
      <c r="BJ423" s="81">
        <v>0</v>
      </c>
      <c r="BK423" s="81">
        <v>3.3559999999999999</v>
      </c>
      <c r="BL423" s="81">
        <v>0</v>
      </c>
      <c r="BM423" s="82"/>
      <c r="BN423" s="81">
        <v>0</v>
      </c>
      <c r="BO423" s="81">
        <v>0</v>
      </c>
      <c r="BP423" s="81">
        <v>27</v>
      </c>
      <c r="BQ423" s="81">
        <v>0</v>
      </c>
      <c r="BR423" s="81">
        <v>1</v>
      </c>
      <c r="BS423" s="81">
        <v>0</v>
      </c>
      <c r="BT423"/>
      <c r="BU423" s="80">
        <v>550.51400000000001</v>
      </c>
      <c r="BV423" s="80">
        <v>24.036000000000001</v>
      </c>
      <c r="BW423" s="80">
        <v>0</v>
      </c>
      <c r="BX423" s="80">
        <v>0</v>
      </c>
      <c r="BY423" s="80">
        <v>0</v>
      </c>
      <c r="BZ423" s="80">
        <v>0</v>
      </c>
      <c r="CA423" s="80">
        <v>0</v>
      </c>
      <c r="CB423" s="80">
        <v>0</v>
      </c>
      <c r="CC423" s="80">
        <v>0</v>
      </c>
    </row>
    <row r="424" spans="1:81">
      <c r="A424" s="80" t="s">
        <v>2117</v>
      </c>
      <c r="B424" s="80">
        <v>357</v>
      </c>
      <c r="C424" s="80">
        <v>17</v>
      </c>
      <c r="D424" s="80">
        <v>21</v>
      </c>
      <c r="E424" s="80">
        <v>2020</v>
      </c>
      <c r="F424" s="80" t="s">
        <v>218</v>
      </c>
      <c r="G424" s="80" t="s">
        <v>2100</v>
      </c>
      <c r="H424" s="80" t="s">
        <v>2101</v>
      </c>
      <c r="I424" s="177"/>
      <c r="J424" s="81">
        <v>271.07289106427709</v>
      </c>
      <c r="K424" s="81">
        <v>5.3545359167228019</v>
      </c>
      <c r="L424" s="81">
        <v>38.820423308847779</v>
      </c>
      <c r="M424" s="81">
        <v>101.40194549133068</v>
      </c>
      <c r="N424" s="81">
        <v>104.968773529182</v>
      </c>
      <c r="O424" s="81">
        <v>106.424147752775</v>
      </c>
      <c r="P424" s="81">
        <v>93.682705686088624</v>
      </c>
      <c r="Q424" s="81">
        <v>6.700692684713891</v>
      </c>
      <c r="R424" s="81">
        <v>0</v>
      </c>
      <c r="S424" s="81">
        <v>18.00656278471331</v>
      </c>
      <c r="T424" s="82"/>
      <c r="U424" s="81">
        <v>61243495</v>
      </c>
      <c r="V424" s="81">
        <v>2526</v>
      </c>
      <c r="W424" s="81">
        <v>1782</v>
      </c>
      <c r="X424" s="81">
        <v>30332</v>
      </c>
      <c r="Y424" s="81">
        <v>45350</v>
      </c>
      <c r="Z424" s="81">
        <v>76048</v>
      </c>
      <c r="AA424" s="81">
        <v>21135</v>
      </c>
      <c r="AB424" s="81">
        <v>113642</v>
      </c>
      <c r="AC424" s="81">
        <v>0</v>
      </c>
      <c r="AD424" s="81">
        <v>18.00656278471331</v>
      </c>
      <c r="AE424" s="82"/>
      <c r="AF424" s="81">
        <v>424818085.29059279</v>
      </c>
      <c r="AG424" s="81">
        <v>4299707.4149703607</v>
      </c>
      <c r="AH424" s="81">
        <v>11583192.241438396</v>
      </c>
      <c r="AI424" s="81">
        <v>200203649.24304321</v>
      </c>
      <c r="AJ424" s="81">
        <v>200464100.26230621</v>
      </c>
      <c r="AK424" s="81"/>
      <c r="AL424" s="81"/>
      <c r="AM424" s="81">
        <v>14831543.588953875</v>
      </c>
      <c r="AN424" s="81"/>
      <c r="AO424" s="81"/>
      <c r="AP424" s="82"/>
      <c r="AQ424" s="81">
        <v>4794</v>
      </c>
      <c r="AR424" s="81">
        <v>1381</v>
      </c>
      <c r="AS424" s="81">
        <v>0</v>
      </c>
      <c r="AT424" s="81">
        <v>0</v>
      </c>
      <c r="AU424" s="81">
        <v>0</v>
      </c>
      <c r="AV424" s="81">
        <v>0</v>
      </c>
      <c r="AW424" s="81">
        <v>0</v>
      </c>
      <c r="AX424" s="82"/>
      <c r="AY424" s="81">
        <v>21229.699999999979</v>
      </c>
      <c r="AZ424" s="81">
        <v>93560.200000000041</v>
      </c>
      <c r="BA424" s="81">
        <v>0</v>
      </c>
      <c r="BB424" s="81">
        <v>0</v>
      </c>
      <c r="BC424" s="81">
        <v>0</v>
      </c>
      <c r="BD424" s="81">
        <v>0</v>
      </c>
      <c r="BE424" s="81">
        <v>0</v>
      </c>
      <c r="BF424" s="82"/>
      <c r="BG424" s="81">
        <v>0</v>
      </c>
      <c r="BH424" s="81">
        <v>0</v>
      </c>
      <c r="BI424" s="81">
        <v>508.73500000000001</v>
      </c>
      <c r="BJ424" s="81">
        <v>0</v>
      </c>
      <c r="BK424" s="81">
        <v>3.387</v>
      </c>
      <c r="BL424" s="81">
        <v>0</v>
      </c>
      <c r="BM424" s="82"/>
      <c r="BN424" s="81">
        <v>0</v>
      </c>
      <c r="BO424" s="81">
        <v>0</v>
      </c>
      <c r="BP424" s="81">
        <v>26</v>
      </c>
      <c r="BQ424" s="81">
        <v>0</v>
      </c>
      <c r="BR424" s="81">
        <v>1</v>
      </c>
      <c r="BS424" s="81">
        <v>0</v>
      </c>
      <c r="BT424"/>
      <c r="BU424" s="80">
        <v>512.12199999999996</v>
      </c>
      <c r="BV424" s="80">
        <v>0</v>
      </c>
      <c r="BW424" s="80">
        <v>0</v>
      </c>
      <c r="BX424" s="80">
        <v>0</v>
      </c>
      <c r="BY424" s="80">
        <v>0</v>
      </c>
      <c r="BZ424" s="80">
        <v>0</v>
      </c>
      <c r="CA424" s="80">
        <v>0</v>
      </c>
      <c r="CB424" s="80">
        <v>0</v>
      </c>
      <c r="CC424" s="80">
        <v>0</v>
      </c>
    </row>
    <row r="425" spans="1:81">
      <c r="A425" s="80" t="s">
        <v>2118</v>
      </c>
      <c r="B425" s="80">
        <v>357</v>
      </c>
      <c r="C425" s="80">
        <v>18</v>
      </c>
      <c r="D425" s="80">
        <v>21</v>
      </c>
      <c r="E425" s="80">
        <v>2021</v>
      </c>
      <c r="F425" s="80" t="s">
        <v>75</v>
      </c>
      <c r="G425" s="174" t="s">
        <v>2100</v>
      </c>
      <c r="H425" s="80" t="s">
        <v>2101</v>
      </c>
      <c r="I425" s="177"/>
      <c r="J425" s="81">
        <v>252.35327959426402</v>
      </c>
      <c r="K425" s="81">
        <v>5.4689585421121443</v>
      </c>
      <c r="L425" s="81">
        <v>34.694123328106329</v>
      </c>
      <c r="M425" s="81">
        <v>91.605723490606124</v>
      </c>
      <c r="N425" s="81">
        <v>102.67467478942027</v>
      </c>
      <c r="O425" s="81">
        <v>103.25949904858982</v>
      </c>
      <c r="P425" s="81">
        <v>96.623815460632329</v>
      </c>
      <c r="Q425" s="81">
        <v>6.7435138410485811</v>
      </c>
      <c r="R425" s="81">
        <v>0</v>
      </c>
      <c r="S425" s="81">
        <v>20.32218340449046</v>
      </c>
      <c r="T425" s="82"/>
      <c r="U425" s="81">
        <v>72603938</v>
      </c>
      <c r="V425" s="81">
        <v>2526</v>
      </c>
      <c r="W425" s="81">
        <v>1782</v>
      </c>
      <c r="X425" s="81">
        <v>30332</v>
      </c>
      <c r="Y425" s="81">
        <v>45831</v>
      </c>
      <c r="Z425" s="81">
        <v>75977</v>
      </c>
      <c r="AA425" s="81">
        <v>21258</v>
      </c>
      <c r="AB425" s="81">
        <v>113012</v>
      </c>
      <c r="AC425" s="81">
        <v>0</v>
      </c>
      <c r="AD425" s="81">
        <v>20.32218340449046</v>
      </c>
      <c r="AE425" s="82"/>
      <c r="AF425" s="81">
        <v>443069100.29881072</v>
      </c>
      <c r="AG425" s="81">
        <v>4546575.8543961393</v>
      </c>
      <c r="AH425" s="81">
        <v>9716923.23565129</v>
      </c>
      <c r="AI425" s="81">
        <v>207256630.17855638</v>
      </c>
      <c r="AJ425" s="81">
        <v>224151518.45251715</v>
      </c>
      <c r="AK425" s="81">
        <v>0</v>
      </c>
      <c r="AL425" s="81">
        <v>0</v>
      </c>
      <c r="AM425" s="81">
        <v>14834394.488935424</v>
      </c>
      <c r="AN425" s="81">
        <v>0</v>
      </c>
      <c r="AO425" s="81">
        <v>0</v>
      </c>
      <c r="AP425" s="82"/>
      <c r="AQ425" s="81">
        <v>5014</v>
      </c>
      <c r="AR425" s="81">
        <v>1408</v>
      </c>
      <c r="AS425" s="81">
        <v>0</v>
      </c>
      <c r="AT425" s="81">
        <v>0</v>
      </c>
      <c r="AU425" s="81">
        <v>0</v>
      </c>
      <c r="AV425" s="81">
        <v>0</v>
      </c>
      <c r="AW425" s="81"/>
      <c r="AX425" s="82"/>
      <c r="AY425" s="81">
        <v>22628.699999999961</v>
      </c>
      <c r="AZ425" s="81">
        <v>103884.10000000009</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2119</v>
      </c>
      <c r="B426" s="80">
        <v>357</v>
      </c>
      <c r="C426" s="80">
        <v>19</v>
      </c>
      <c r="D426" s="80">
        <v>21</v>
      </c>
      <c r="E426" s="80">
        <v>2022</v>
      </c>
      <c r="F426" s="80" t="s">
        <v>568</v>
      </c>
      <c r="G426" s="174" t="s">
        <v>2100</v>
      </c>
      <c r="H426" s="80" t="s">
        <v>2101</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5314</v>
      </c>
      <c r="AR426" s="81">
        <v>1431</v>
      </c>
      <c r="AS426" s="81">
        <v>0</v>
      </c>
      <c r="AT426" s="81">
        <v>0</v>
      </c>
      <c r="AU426" s="81">
        <v>0</v>
      </c>
      <c r="AV426" s="81">
        <v>0</v>
      </c>
      <c r="AW426" s="81"/>
      <c r="AX426" s="82"/>
      <c r="AY426" s="81">
        <v>24423.999999999945</v>
      </c>
      <c r="AZ426" s="81">
        <v>106854.00000000009</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2120</v>
      </c>
      <c r="B427" s="80">
        <v>392</v>
      </c>
      <c r="C427" s="80">
        <v>1</v>
      </c>
      <c r="D427" s="80">
        <v>24</v>
      </c>
      <c r="E427" s="80">
        <v>1990</v>
      </c>
      <c r="F427" s="80" t="s">
        <v>562</v>
      </c>
      <c r="G427" s="80" t="s">
        <v>2121</v>
      </c>
      <c r="H427" s="80" t="s">
        <v>2122</v>
      </c>
      <c r="I427" s="177"/>
      <c r="J427" s="81">
        <v>160.15948917576324</v>
      </c>
      <c r="K427" s="81">
        <v>9.5387526434213221</v>
      </c>
      <c r="L427" s="81">
        <v>6.5792615195604727</v>
      </c>
      <c r="M427" s="81">
        <v>57.819405838832246</v>
      </c>
      <c r="N427" s="81">
        <v>68.800391999977336</v>
      </c>
      <c r="O427" s="81">
        <v>82.348740663940404</v>
      </c>
      <c r="P427" s="81">
        <v>78.867895739790853</v>
      </c>
      <c r="Q427" s="81">
        <v>6.2018513825733343</v>
      </c>
      <c r="R427" s="81">
        <v>0</v>
      </c>
      <c r="S427" s="81">
        <v>7.1847034283101285</v>
      </c>
      <c r="T427" s="82"/>
      <c r="U427" s="81">
        <v>26481522</v>
      </c>
      <c r="V427" s="81">
        <v>3426</v>
      </c>
      <c r="W427" s="81">
        <v>69</v>
      </c>
      <c r="X427" s="81">
        <v>19815</v>
      </c>
      <c r="Y427" s="81">
        <v>26766</v>
      </c>
      <c r="Z427" s="81">
        <v>33871</v>
      </c>
      <c r="AA427" s="81">
        <v>19150</v>
      </c>
      <c r="AB427" s="81">
        <v>100697</v>
      </c>
      <c r="AC427" s="81">
        <v>0</v>
      </c>
      <c r="AD427" s="81">
        <v>7.1847034283101285</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2123</v>
      </c>
      <c r="B428" s="80">
        <v>393</v>
      </c>
      <c r="C428" s="80">
        <v>2</v>
      </c>
      <c r="D428" s="80">
        <v>24</v>
      </c>
      <c r="E428" s="80">
        <v>2005</v>
      </c>
      <c r="F428" s="80" t="s">
        <v>565</v>
      </c>
      <c r="G428" s="80" t="s">
        <v>2121</v>
      </c>
      <c r="H428" s="80" t="s">
        <v>2122</v>
      </c>
      <c r="I428" s="177"/>
      <c r="J428" s="81">
        <v>278.67930497395508</v>
      </c>
      <c r="K428" s="81">
        <v>7.425162440354641</v>
      </c>
      <c r="L428" s="81">
        <v>10.471326892727426</v>
      </c>
      <c r="M428" s="81">
        <v>131.46365766522507</v>
      </c>
      <c r="N428" s="81">
        <v>116.15598587146724</v>
      </c>
      <c r="O428" s="81">
        <v>135.83531720983001</v>
      </c>
      <c r="P428" s="81">
        <v>87.217139883345538</v>
      </c>
      <c r="Q428" s="81">
        <v>6.84277761167895</v>
      </c>
      <c r="R428" s="81">
        <v>0</v>
      </c>
      <c r="S428" s="81">
        <v>14.269063562000003</v>
      </c>
      <c r="T428" s="82"/>
      <c r="U428" s="81">
        <v>42224081</v>
      </c>
      <c r="V428" s="81">
        <v>3146</v>
      </c>
      <c r="W428" s="81">
        <v>140</v>
      </c>
      <c r="X428" s="81">
        <v>24335</v>
      </c>
      <c r="Y428" s="81">
        <v>38974</v>
      </c>
      <c r="Z428" s="81">
        <v>64653</v>
      </c>
      <c r="AA428" s="81">
        <v>17344</v>
      </c>
      <c r="AB428" s="81">
        <v>116147</v>
      </c>
      <c r="AC428" s="81">
        <v>0</v>
      </c>
      <c r="AD428" s="81">
        <v>14.269063562000003</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2124</v>
      </c>
      <c r="B429" s="80">
        <v>394</v>
      </c>
      <c r="C429" s="80">
        <v>3</v>
      </c>
      <c r="D429" s="80">
        <v>24</v>
      </c>
      <c r="E429" s="80">
        <v>2006</v>
      </c>
      <c r="F429" s="80" t="s">
        <v>566</v>
      </c>
      <c r="G429" s="80" t="s">
        <v>2121</v>
      </c>
      <c r="H429" s="80" t="s">
        <v>2122</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2125</v>
      </c>
      <c r="B430" s="80">
        <v>395</v>
      </c>
      <c r="C430" s="80">
        <v>4</v>
      </c>
      <c r="D430" s="80">
        <v>24</v>
      </c>
      <c r="E430" s="80">
        <v>2007</v>
      </c>
      <c r="F430" s="80" t="s">
        <v>567</v>
      </c>
      <c r="G430" s="80" t="s">
        <v>2121</v>
      </c>
      <c r="H430" s="80" t="s">
        <v>2122</v>
      </c>
      <c r="I430" s="177"/>
      <c r="J430" s="81">
        <v>296.73044756607584</v>
      </c>
      <c r="K430" s="81">
        <v>7.2084981682736657</v>
      </c>
      <c r="L430" s="81">
        <v>11.482225574947362</v>
      </c>
      <c r="M430" s="81">
        <v>119.33667502504616</v>
      </c>
      <c r="N430" s="81">
        <v>127.37744988323004</v>
      </c>
      <c r="O430" s="81">
        <v>133.34309369822694</v>
      </c>
      <c r="P430" s="81">
        <v>89.128875616908388</v>
      </c>
      <c r="Q430" s="81">
        <v>7.213856635993932</v>
      </c>
      <c r="R430" s="81">
        <v>0</v>
      </c>
      <c r="S430" s="81">
        <v>17.688052625280001</v>
      </c>
      <c r="T430" s="82"/>
      <c r="U430" s="81">
        <v>46095401</v>
      </c>
      <c r="V430" s="81">
        <v>3133</v>
      </c>
      <c r="W430" s="81">
        <v>146</v>
      </c>
      <c r="X430" s="81">
        <v>27841</v>
      </c>
      <c r="Y430" s="81">
        <v>40411</v>
      </c>
      <c r="Z430" s="81">
        <v>65977</v>
      </c>
      <c r="AA430" s="81">
        <v>17454</v>
      </c>
      <c r="AB430" s="81">
        <v>115970</v>
      </c>
      <c r="AC430" s="81">
        <v>0</v>
      </c>
      <c r="AD430" s="81">
        <v>17.688052625280001</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2126</v>
      </c>
      <c r="B431" s="80">
        <v>396</v>
      </c>
      <c r="C431" s="80">
        <v>5</v>
      </c>
      <c r="D431" s="80">
        <v>24</v>
      </c>
      <c r="E431" s="80">
        <v>2008</v>
      </c>
      <c r="F431" s="80" t="s">
        <v>84</v>
      </c>
      <c r="G431" s="80" t="s">
        <v>2121</v>
      </c>
      <c r="H431" s="80" t="s">
        <v>2122</v>
      </c>
      <c r="I431" s="177"/>
      <c r="J431" s="81">
        <v>267.15993708001332</v>
      </c>
      <c r="K431" s="81">
        <v>5.7517920785633008</v>
      </c>
      <c r="L431" s="81">
        <v>10.389005067803541</v>
      </c>
      <c r="M431" s="81">
        <v>125.90628694790291</v>
      </c>
      <c r="N431" s="81">
        <v>130.2159028611083</v>
      </c>
      <c r="O431" s="81">
        <v>130.19430293884801</v>
      </c>
      <c r="P431" s="81">
        <v>87.696022121406301</v>
      </c>
      <c r="Q431" s="81">
        <v>7.1165113679160967</v>
      </c>
      <c r="R431" s="81">
        <v>0</v>
      </c>
      <c r="S431" s="81">
        <v>17.24041415288</v>
      </c>
      <c r="T431" s="82"/>
      <c r="U431" s="81">
        <v>45547964</v>
      </c>
      <c r="V431" s="81">
        <v>3133</v>
      </c>
      <c r="W431" s="81">
        <v>146</v>
      </c>
      <c r="X431" s="81">
        <v>27841</v>
      </c>
      <c r="Y431" s="81">
        <v>41151</v>
      </c>
      <c r="Z431" s="81">
        <v>66680</v>
      </c>
      <c r="AA431" s="81">
        <v>17193</v>
      </c>
      <c r="AB431" s="81">
        <v>116285</v>
      </c>
      <c r="AC431" s="81">
        <v>0</v>
      </c>
      <c r="AD431" s="81">
        <v>17.24041415288</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2127</v>
      </c>
      <c r="B432" s="80">
        <v>397</v>
      </c>
      <c r="C432" s="80">
        <v>6</v>
      </c>
      <c r="D432" s="80">
        <v>24</v>
      </c>
      <c r="E432" s="80">
        <v>2009</v>
      </c>
      <c r="F432" s="80" t="s">
        <v>85</v>
      </c>
      <c r="G432" s="80" t="s">
        <v>2121</v>
      </c>
      <c r="H432" s="80" t="s">
        <v>2122</v>
      </c>
      <c r="I432" s="177"/>
      <c r="J432" s="81">
        <v>254.93287376349781</v>
      </c>
      <c r="K432" s="81">
        <v>5.3973559214311262</v>
      </c>
      <c r="L432" s="81">
        <v>9.7714103040003035</v>
      </c>
      <c r="M432" s="81">
        <v>122.25448921108726</v>
      </c>
      <c r="N432" s="81">
        <v>125.53133185026616</v>
      </c>
      <c r="O432" s="81">
        <v>132.76905487028893</v>
      </c>
      <c r="P432" s="81">
        <v>83.91723667582086</v>
      </c>
      <c r="Q432" s="81">
        <v>6.7659162467048324</v>
      </c>
      <c r="R432" s="81">
        <v>0</v>
      </c>
      <c r="S432" s="81">
        <v>17.195003284249999</v>
      </c>
      <c r="T432" s="82"/>
      <c r="U432" s="81">
        <v>38801030</v>
      </c>
      <c r="V432" s="81">
        <v>3429</v>
      </c>
      <c r="W432" s="81">
        <v>150</v>
      </c>
      <c r="X432" s="81">
        <v>31889</v>
      </c>
      <c r="Y432" s="81">
        <v>42699</v>
      </c>
      <c r="Z432" s="81">
        <v>67118</v>
      </c>
      <c r="AA432" s="81">
        <v>16890</v>
      </c>
      <c r="AB432" s="81">
        <v>116057</v>
      </c>
      <c r="AC432" s="81">
        <v>0</v>
      </c>
      <c r="AD432" s="81">
        <v>17.195003284249999</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140.28</v>
      </c>
      <c r="BJ432" s="81">
        <v>0</v>
      </c>
      <c r="BK432" s="81">
        <v>14.45</v>
      </c>
      <c r="BL432" s="81">
        <v>0</v>
      </c>
      <c r="BM432" s="82"/>
      <c r="BN432" s="81">
        <v>0</v>
      </c>
      <c r="BO432" s="81">
        <v>0</v>
      </c>
      <c r="BP432" s="81">
        <v>17</v>
      </c>
      <c r="BQ432" s="81">
        <v>0</v>
      </c>
      <c r="BR432" s="81">
        <v>2</v>
      </c>
      <c r="BS432" s="81">
        <v>0</v>
      </c>
      <c r="BT432"/>
      <c r="BU432" s="80"/>
      <c r="BV432" s="80"/>
      <c r="BW432" s="80"/>
      <c r="BX432" s="80"/>
      <c r="BY432" s="80"/>
      <c r="BZ432" s="80"/>
      <c r="CA432" s="80"/>
      <c r="CB432" s="80"/>
      <c r="CC432" s="80"/>
    </row>
    <row r="433" spans="1:81">
      <c r="A433" s="80" t="s">
        <v>2128</v>
      </c>
      <c r="B433" s="80">
        <v>398</v>
      </c>
      <c r="C433" s="80">
        <v>7</v>
      </c>
      <c r="D433" s="80">
        <v>24</v>
      </c>
      <c r="E433" s="80">
        <v>2010</v>
      </c>
      <c r="F433" s="80" t="s">
        <v>86</v>
      </c>
      <c r="G433" s="80" t="s">
        <v>2121</v>
      </c>
      <c r="H433" s="80" t="s">
        <v>2122</v>
      </c>
      <c r="I433" s="177"/>
      <c r="J433" s="81">
        <v>235.35927036987346</v>
      </c>
      <c r="K433" s="81">
        <v>5.6558063099407603</v>
      </c>
      <c r="L433" s="81">
        <v>10.905076483079041</v>
      </c>
      <c r="M433" s="81">
        <v>124.58253905695659</v>
      </c>
      <c r="N433" s="81">
        <v>138.886779751359</v>
      </c>
      <c r="O433" s="81">
        <v>133.41117561949341</v>
      </c>
      <c r="P433" s="81">
        <v>85.027112171579276</v>
      </c>
      <c r="Q433" s="81">
        <v>7.0519903381689391</v>
      </c>
      <c r="R433" s="81">
        <v>0</v>
      </c>
      <c r="S433" s="81">
        <v>14.151448201319999</v>
      </c>
      <c r="T433" s="82"/>
      <c r="U433" s="81">
        <v>38669515</v>
      </c>
      <c r="V433" s="81">
        <v>3429</v>
      </c>
      <c r="W433" s="81">
        <v>150</v>
      </c>
      <c r="X433" s="81">
        <v>31889</v>
      </c>
      <c r="Y433" s="81">
        <v>43154</v>
      </c>
      <c r="Z433" s="81">
        <v>67756</v>
      </c>
      <c r="AA433" s="81">
        <v>16686</v>
      </c>
      <c r="AB433" s="81">
        <v>115908</v>
      </c>
      <c r="AC433" s="81">
        <v>0</v>
      </c>
      <c r="AD433" s="81">
        <v>14.151448201319999</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137.751</v>
      </c>
      <c r="BJ433" s="81">
        <v>0</v>
      </c>
      <c r="BK433" s="81">
        <v>13.812999999999999</v>
      </c>
      <c r="BL433" s="81">
        <v>0</v>
      </c>
      <c r="BM433" s="82"/>
      <c r="BN433" s="81">
        <v>0</v>
      </c>
      <c r="BO433" s="81">
        <v>0</v>
      </c>
      <c r="BP433" s="81">
        <v>18</v>
      </c>
      <c r="BQ433" s="81">
        <v>0</v>
      </c>
      <c r="BR433" s="81">
        <v>2</v>
      </c>
      <c r="BS433" s="81">
        <v>0</v>
      </c>
      <c r="BT433"/>
      <c r="BU433" s="80">
        <v>151.56399999999999</v>
      </c>
      <c r="BV433" s="80">
        <v>0</v>
      </c>
      <c r="BW433" s="80">
        <v>0</v>
      </c>
      <c r="BX433" s="80">
        <v>0</v>
      </c>
      <c r="BY433" s="80">
        <v>0</v>
      </c>
      <c r="BZ433" s="80">
        <v>0</v>
      </c>
      <c r="CA433" s="80">
        <v>0</v>
      </c>
      <c r="CB433" s="80">
        <v>0</v>
      </c>
      <c r="CC433" s="80">
        <v>0</v>
      </c>
    </row>
    <row r="434" spans="1:81">
      <c r="A434" s="80" t="s">
        <v>2129</v>
      </c>
      <c r="B434" s="80">
        <v>399</v>
      </c>
      <c r="C434" s="80">
        <v>8</v>
      </c>
      <c r="D434" s="80">
        <v>24</v>
      </c>
      <c r="E434" s="80">
        <v>2011</v>
      </c>
      <c r="F434" s="80" t="s">
        <v>87</v>
      </c>
      <c r="G434" s="80" t="s">
        <v>2121</v>
      </c>
      <c r="H434" s="80" t="s">
        <v>2122</v>
      </c>
      <c r="I434" s="177"/>
      <c r="J434" s="81">
        <v>245.01520047277307</v>
      </c>
      <c r="K434" s="81">
        <v>8.2251253603745464</v>
      </c>
      <c r="L434" s="81">
        <v>6.1803694226401333</v>
      </c>
      <c r="M434" s="81">
        <v>158.08152705656732</v>
      </c>
      <c r="N434" s="81">
        <v>150.25860022693416</v>
      </c>
      <c r="O434" s="81">
        <v>132.21635785290934</v>
      </c>
      <c r="P434" s="81">
        <v>82.327487152606366</v>
      </c>
      <c r="Q434" s="81">
        <v>8.1064376113504952</v>
      </c>
      <c r="R434" s="81">
        <v>0</v>
      </c>
      <c r="S434" s="81">
        <v>13.935129226400001</v>
      </c>
      <c r="T434" s="82"/>
      <c r="U434" s="81">
        <v>34969038</v>
      </c>
      <c r="V434" s="81">
        <v>3429</v>
      </c>
      <c r="W434" s="81">
        <v>150</v>
      </c>
      <c r="X434" s="81">
        <v>31889</v>
      </c>
      <c r="Y434" s="81">
        <v>43680</v>
      </c>
      <c r="Z434" s="81">
        <v>68608</v>
      </c>
      <c r="AA434" s="81">
        <v>16637</v>
      </c>
      <c r="AB434" s="81">
        <v>115512</v>
      </c>
      <c r="AC434" s="81">
        <v>0</v>
      </c>
      <c r="AD434" s="81">
        <v>13.935129226400001</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129.13200000000001</v>
      </c>
      <c r="BJ434" s="81">
        <v>0</v>
      </c>
      <c r="BK434" s="81">
        <v>12.124000000000001</v>
      </c>
      <c r="BL434" s="81">
        <v>0</v>
      </c>
      <c r="BM434" s="82"/>
      <c r="BN434" s="81">
        <v>0</v>
      </c>
      <c r="BO434" s="81">
        <v>0</v>
      </c>
      <c r="BP434" s="81">
        <v>18</v>
      </c>
      <c r="BQ434" s="81">
        <v>0</v>
      </c>
      <c r="BR434" s="81">
        <v>1</v>
      </c>
      <c r="BS434" s="81">
        <v>0</v>
      </c>
      <c r="BT434"/>
      <c r="BU434" s="80">
        <v>141.256</v>
      </c>
      <c r="BV434" s="80">
        <v>0</v>
      </c>
      <c r="BW434" s="80">
        <v>0</v>
      </c>
      <c r="BX434" s="80">
        <v>0</v>
      </c>
      <c r="BY434" s="80">
        <v>0</v>
      </c>
      <c r="BZ434" s="80">
        <v>0</v>
      </c>
      <c r="CA434" s="80">
        <v>0</v>
      </c>
      <c r="CB434" s="80">
        <v>0</v>
      </c>
      <c r="CC434" s="80">
        <v>0</v>
      </c>
    </row>
    <row r="435" spans="1:81">
      <c r="A435" s="80" t="s">
        <v>2130</v>
      </c>
      <c r="B435" s="80">
        <v>400</v>
      </c>
      <c r="C435" s="80">
        <v>9</v>
      </c>
      <c r="D435" s="80">
        <v>24</v>
      </c>
      <c r="E435" s="80">
        <v>2012</v>
      </c>
      <c r="F435" s="80" t="s">
        <v>88</v>
      </c>
      <c r="G435" s="80" t="s">
        <v>2121</v>
      </c>
      <c r="H435" s="80" t="s">
        <v>2122</v>
      </c>
      <c r="I435" s="177"/>
      <c r="J435" s="81">
        <v>221.13111069572855</v>
      </c>
      <c r="K435" s="81">
        <v>8.0206025683991893</v>
      </c>
      <c r="L435" s="81">
        <v>6.1354572258669791</v>
      </c>
      <c r="M435" s="81">
        <v>163.41919124330173</v>
      </c>
      <c r="N435" s="81">
        <v>158.20479198334914</v>
      </c>
      <c r="O435" s="81">
        <v>132.716963691665</v>
      </c>
      <c r="P435" s="81">
        <v>82.631671460877271</v>
      </c>
      <c r="Q435" s="81">
        <v>8.8554863549439986</v>
      </c>
      <c r="R435" s="81">
        <v>0</v>
      </c>
      <c r="S435" s="81">
        <v>13.551084535359999</v>
      </c>
      <c r="T435" s="82"/>
      <c r="U435" s="81">
        <v>30179843</v>
      </c>
      <c r="V435" s="81">
        <v>3429</v>
      </c>
      <c r="W435" s="81">
        <v>150</v>
      </c>
      <c r="X435" s="81">
        <v>31889</v>
      </c>
      <c r="Y435" s="81">
        <v>43690</v>
      </c>
      <c r="Z435" s="81">
        <v>69414</v>
      </c>
      <c r="AA435" s="81">
        <v>16604</v>
      </c>
      <c r="AB435" s="81">
        <v>116142</v>
      </c>
      <c r="AC435" s="81">
        <v>0</v>
      </c>
      <c r="AD435" s="81">
        <v>13.551084535359999</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114.869</v>
      </c>
      <c r="BJ435" s="81">
        <v>0</v>
      </c>
      <c r="BK435" s="81">
        <v>18.721</v>
      </c>
      <c r="BL435" s="81">
        <v>0</v>
      </c>
      <c r="BM435" s="82"/>
      <c r="BN435" s="81">
        <v>0</v>
      </c>
      <c r="BO435" s="81">
        <v>0</v>
      </c>
      <c r="BP435" s="81">
        <v>18</v>
      </c>
      <c r="BQ435" s="81">
        <v>0</v>
      </c>
      <c r="BR435" s="81">
        <v>2</v>
      </c>
      <c r="BS435" s="81">
        <v>0</v>
      </c>
      <c r="BT435"/>
      <c r="BU435" s="80">
        <v>133.59</v>
      </c>
      <c r="BV435" s="80">
        <v>0</v>
      </c>
      <c r="BW435" s="80">
        <v>0</v>
      </c>
      <c r="BX435" s="80">
        <v>0</v>
      </c>
      <c r="BY435" s="80">
        <v>0</v>
      </c>
      <c r="BZ435" s="80">
        <v>0</v>
      </c>
      <c r="CA435" s="80">
        <v>0</v>
      </c>
      <c r="CB435" s="80">
        <v>0</v>
      </c>
      <c r="CC435" s="80">
        <v>0</v>
      </c>
    </row>
    <row r="436" spans="1:81">
      <c r="A436" s="80" t="s">
        <v>2131</v>
      </c>
      <c r="B436" s="80">
        <v>401</v>
      </c>
      <c r="C436" s="80">
        <v>10</v>
      </c>
      <c r="D436" s="80">
        <v>24</v>
      </c>
      <c r="E436" s="80">
        <v>2013</v>
      </c>
      <c r="F436" s="80" t="s">
        <v>89</v>
      </c>
      <c r="G436" s="80" t="s">
        <v>2121</v>
      </c>
      <c r="H436" s="80" t="s">
        <v>2122</v>
      </c>
      <c r="I436" s="177"/>
      <c r="J436" s="81">
        <v>273.84971525582449</v>
      </c>
      <c r="K436" s="81">
        <v>6.9141079235628879</v>
      </c>
      <c r="L436" s="81">
        <v>6.3276365357435589</v>
      </c>
      <c r="M436" s="81">
        <v>157.44116475077081</v>
      </c>
      <c r="N436" s="81">
        <v>160.60658669826896</v>
      </c>
      <c r="O436" s="81">
        <v>129.0011858777471</v>
      </c>
      <c r="P436" s="81">
        <v>83.067902803547497</v>
      </c>
      <c r="Q436" s="81">
        <v>8.958778044637933</v>
      </c>
      <c r="R436" s="81">
        <v>0</v>
      </c>
      <c r="S436" s="81">
        <v>8.7545281432900008</v>
      </c>
      <c r="T436" s="82"/>
      <c r="U436" s="81">
        <v>34585612</v>
      </c>
      <c r="V436" s="81">
        <v>3429</v>
      </c>
      <c r="W436" s="81">
        <v>150</v>
      </c>
      <c r="X436" s="81">
        <v>31889</v>
      </c>
      <c r="Y436" s="81">
        <v>44412</v>
      </c>
      <c r="Z436" s="81">
        <v>70483</v>
      </c>
      <c r="AA436" s="81">
        <v>16629</v>
      </c>
      <c r="AB436" s="81">
        <v>115812</v>
      </c>
      <c r="AC436" s="81">
        <v>0</v>
      </c>
      <c r="AD436" s="81">
        <v>8.7545281432900008</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126.786</v>
      </c>
      <c r="BJ436" s="81">
        <v>0</v>
      </c>
      <c r="BK436" s="81">
        <v>24.895</v>
      </c>
      <c r="BL436" s="81">
        <v>0</v>
      </c>
      <c r="BM436" s="82"/>
      <c r="BN436" s="81">
        <v>0</v>
      </c>
      <c r="BO436" s="81">
        <v>0</v>
      </c>
      <c r="BP436" s="81">
        <v>19</v>
      </c>
      <c r="BQ436" s="81">
        <v>0</v>
      </c>
      <c r="BR436" s="81">
        <v>2</v>
      </c>
      <c r="BS436" s="81">
        <v>0</v>
      </c>
      <c r="BT436"/>
      <c r="BU436" s="80">
        <v>151.68100000000001</v>
      </c>
      <c r="BV436" s="80">
        <v>0</v>
      </c>
      <c r="BW436" s="80">
        <v>0</v>
      </c>
      <c r="BX436" s="80">
        <v>0</v>
      </c>
      <c r="BY436" s="80">
        <v>0</v>
      </c>
      <c r="BZ436" s="80">
        <v>0</v>
      </c>
      <c r="CA436" s="80">
        <v>0</v>
      </c>
      <c r="CB436" s="80">
        <v>0</v>
      </c>
      <c r="CC436" s="80">
        <v>0</v>
      </c>
    </row>
    <row r="437" spans="1:81">
      <c r="A437" s="80" t="s">
        <v>2132</v>
      </c>
      <c r="B437" s="80">
        <v>402</v>
      </c>
      <c r="C437" s="80">
        <v>11</v>
      </c>
      <c r="D437" s="80">
        <v>24</v>
      </c>
      <c r="E437" s="80">
        <v>2014</v>
      </c>
      <c r="F437" s="80" t="s">
        <v>90</v>
      </c>
      <c r="G437" s="80" t="s">
        <v>2121</v>
      </c>
      <c r="H437" s="80" t="s">
        <v>2122</v>
      </c>
      <c r="I437" s="177"/>
      <c r="J437" s="81">
        <v>264.17108265942437</v>
      </c>
      <c r="K437" s="81">
        <v>5.4555815420033138</v>
      </c>
      <c r="L437" s="81">
        <v>16.926578476333688</v>
      </c>
      <c r="M437" s="81">
        <v>140.63916568012056</v>
      </c>
      <c r="N437" s="81">
        <v>139.31684278563091</v>
      </c>
      <c r="O437" s="81">
        <v>123.4585721816694</v>
      </c>
      <c r="P437" s="81">
        <v>83.093217070855928</v>
      </c>
      <c r="Q437" s="81">
        <v>8.5325303866839874</v>
      </c>
      <c r="R437" s="81">
        <v>0</v>
      </c>
      <c r="S437" s="81">
        <v>11.033235142159999</v>
      </c>
      <c r="T437" s="82"/>
      <c r="U437" s="81">
        <v>37074798</v>
      </c>
      <c r="V437" s="81">
        <v>2380</v>
      </c>
      <c r="W437" s="81">
        <v>377</v>
      </c>
      <c r="X437" s="81">
        <v>31201</v>
      </c>
      <c r="Y437" s="81">
        <v>44342</v>
      </c>
      <c r="Z437" s="81">
        <v>71044</v>
      </c>
      <c r="AA437" s="81">
        <v>16548</v>
      </c>
      <c r="AB437" s="81">
        <v>114963</v>
      </c>
      <c r="AC437" s="81">
        <v>0</v>
      </c>
      <c r="AD437" s="81">
        <v>11.033235142159999</v>
      </c>
      <c r="AE437" s="82"/>
      <c r="AF437" s="81">
        <v>293793995.8200869</v>
      </c>
      <c r="AG437" s="81">
        <v>4863030.6649521235</v>
      </c>
      <c r="AH437" s="81">
        <v>4301202.6952801077</v>
      </c>
      <c r="AI437" s="81">
        <v>201582945.0796732</v>
      </c>
      <c r="AJ437" s="81">
        <v>197283443.90439066</v>
      </c>
      <c r="AK437" s="81">
        <v>0</v>
      </c>
      <c r="AL437" s="81">
        <v>0</v>
      </c>
      <c r="AM437" s="81">
        <v>15782701.98317769</v>
      </c>
      <c r="AN437" s="81">
        <v>0</v>
      </c>
      <c r="AO437" s="81">
        <v>0</v>
      </c>
      <c r="AP437" s="82"/>
      <c r="AQ437" s="81">
        <v>3021</v>
      </c>
      <c r="AR437" s="81">
        <v>367</v>
      </c>
      <c r="AS437" s="81">
        <v>0</v>
      </c>
      <c r="AT437" s="81">
        <v>0</v>
      </c>
      <c r="AU437" s="81">
        <v>0</v>
      </c>
      <c r="AV437" s="81">
        <v>0</v>
      </c>
      <c r="AW437" s="81" t="s">
        <v>564</v>
      </c>
      <c r="AX437" s="82"/>
      <c r="AY437" s="81">
        <v>11834</v>
      </c>
      <c r="AZ437" s="81">
        <v>15850.8</v>
      </c>
      <c r="BA437" s="81">
        <v>0</v>
      </c>
      <c r="BB437" s="81">
        <v>0</v>
      </c>
      <c r="BC437" s="81">
        <v>0</v>
      </c>
      <c r="BD437" s="81">
        <v>0</v>
      </c>
      <c r="BE437" s="81" t="s">
        <v>564</v>
      </c>
      <c r="BF437" s="82"/>
      <c r="BG437" s="81">
        <v>0</v>
      </c>
      <c r="BH437" s="81">
        <v>0</v>
      </c>
      <c r="BI437" s="81">
        <v>106.045</v>
      </c>
      <c r="BJ437" s="81">
        <v>0</v>
      </c>
      <c r="BK437" s="81">
        <v>24.067</v>
      </c>
      <c r="BL437" s="81">
        <v>0</v>
      </c>
      <c r="BM437" s="82"/>
      <c r="BN437" s="81">
        <v>0</v>
      </c>
      <c r="BO437" s="81">
        <v>0</v>
      </c>
      <c r="BP437" s="81">
        <v>16</v>
      </c>
      <c r="BQ437" s="81">
        <v>0</v>
      </c>
      <c r="BR437" s="81">
        <v>2</v>
      </c>
      <c r="BS437" s="81">
        <v>0</v>
      </c>
      <c r="BT437"/>
      <c r="BU437" s="80">
        <v>130.11199999999999</v>
      </c>
      <c r="BV437" s="80">
        <v>0</v>
      </c>
      <c r="BW437" s="80">
        <v>0</v>
      </c>
      <c r="BX437" s="80">
        <v>0</v>
      </c>
      <c r="BY437" s="80">
        <v>0</v>
      </c>
      <c r="BZ437" s="80">
        <v>0</v>
      </c>
      <c r="CA437" s="80">
        <v>0</v>
      </c>
      <c r="CB437" s="80">
        <v>0</v>
      </c>
      <c r="CC437" s="80">
        <v>0</v>
      </c>
    </row>
    <row r="438" spans="1:81">
      <c r="A438" s="80" t="s">
        <v>2133</v>
      </c>
      <c r="B438" s="80">
        <v>403</v>
      </c>
      <c r="C438" s="80">
        <v>12</v>
      </c>
      <c r="D438" s="80">
        <v>24</v>
      </c>
      <c r="E438" s="80">
        <v>2015</v>
      </c>
      <c r="F438" s="80" t="s">
        <v>91</v>
      </c>
      <c r="G438" s="80" t="s">
        <v>2121</v>
      </c>
      <c r="H438" s="80" t="s">
        <v>2122</v>
      </c>
      <c r="I438" s="177"/>
      <c r="J438" s="81">
        <v>260.22958781762793</v>
      </c>
      <c r="K438" s="81">
        <v>5.2107788708689124</v>
      </c>
      <c r="L438" s="81">
        <v>18.662172846694553</v>
      </c>
      <c r="M438" s="81">
        <v>147.37728417488796</v>
      </c>
      <c r="N438" s="81">
        <v>139.41994702759843</v>
      </c>
      <c r="O438" s="81">
        <v>122.87596225123605</v>
      </c>
      <c r="P438" s="81">
        <v>83.15357091263202</v>
      </c>
      <c r="Q438" s="81">
        <v>8.3039525122517688</v>
      </c>
      <c r="R438" s="81">
        <v>0</v>
      </c>
      <c r="S438" s="81">
        <v>8.174994247519999</v>
      </c>
      <c r="T438" s="82"/>
      <c r="U438" s="81">
        <v>39219930</v>
      </c>
      <c r="V438" s="81">
        <v>2380</v>
      </c>
      <c r="W438" s="81">
        <v>377</v>
      </c>
      <c r="X438" s="81">
        <v>31201</v>
      </c>
      <c r="Y438" s="81">
        <v>44800</v>
      </c>
      <c r="Z438" s="81">
        <v>71390</v>
      </c>
      <c r="AA438" s="81">
        <v>16547</v>
      </c>
      <c r="AB438" s="81">
        <v>114289</v>
      </c>
      <c r="AC438" s="81">
        <v>0</v>
      </c>
      <c r="AD438" s="81">
        <v>8.174994247519999</v>
      </c>
      <c r="AE438" s="82"/>
      <c r="AF438" s="81">
        <v>297007464.67867315</v>
      </c>
      <c r="AG438" s="81">
        <v>4303353.734344434</v>
      </c>
      <c r="AH438" s="81">
        <v>3930786.7970054056</v>
      </c>
      <c r="AI438" s="81">
        <v>220636596.27217373</v>
      </c>
      <c r="AJ438" s="81">
        <v>206934213.2970871</v>
      </c>
      <c r="AK438" s="81">
        <v>0</v>
      </c>
      <c r="AL438" s="81">
        <v>0</v>
      </c>
      <c r="AM438" s="81">
        <v>15662828.025676493</v>
      </c>
      <c r="AN438" s="81">
        <v>0</v>
      </c>
      <c r="AO438" s="81">
        <v>0</v>
      </c>
      <c r="AP438" s="82"/>
      <c r="AQ438" s="81">
        <v>3344</v>
      </c>
      <c r="AR438" s="81">
        <v>604</v>
      </c>
      <c r="AS438" s="81">
        <v>0</v>
      </c>
      <c r="AT438" s="81">
        <v>0</v>
      </c>
      <c r="AU438" s="81">
        <v>0</v>
      </c>
      <c r="AV438" s="81">
        <v>0</v>
      </c>
      <c r="AW438" s="81" t="s">
        <v>564</v>
      </c>
      <c r="AX438" s="82"/>
      <c r="AY438" s="81">
        <v>13481</v>
      </c>
      <c r="AZ438" s="81">
        <v>28837.5</v>
      </c>
      <c r="BA438" s="81">
        <v>0</v>
      </c>
      <c r="BB438" s="81">
        <v>0</v>
      </c>
      <c r="BC438" s="81">
        <v>0</v>
      </c>
      <c r="BD438" s="81">
        <v>0</v>
      </c>
      <c r="BE438" s="81" t="s">
        <v>564</v>
      </c>
      <c r="BF438" s="82"/>
      <c r="BG438" s="81">
        <v>0</v>
      </c>
      <c r="BH438" s="81">
        <v>0</v>
      </c>
      <c r="BI438" s="81">
        <v>114.723</v>
      </c>
      <c r="BJ438" s="81">
        <v>0</v>
      </c>
      <c r="BK438" s="81">
        <v>23.178000000000001</v>
      </c>
      <c r="BL438" s="81">
        <v>0</v>
      </c>
      <c r="BM438" s="82"/>
      <c r="BN438" s="81">
        <v>0</v>
      </c>
      <c r="BO438" s="81">
        <v>0</v>
      </c>
      <c r="BP438" s="81">
        <v>17</v>
      </c>
      <c r="BQ438" s="81">
        <v>0</v>
      </c>
      <c r="BR438" s="81">
        <v>2</v>
      </c>
      <c r="BS438" s="81">
        <v>0</v>
      </c>
      <c r="BT438"/>
      <c r="BU438" s="80">
        <v>137.90100000000001</v>
      </c>
      <c r="BV438" s="80">
        <v>0</v>
      </c>
      <c r="BW438" s="80">
        <v>0</v>
      </c>
      <c r="BX438" s="80">
        <v>0</v>
      </c>
      <c r="BY438" s="80">
        <v>0</v>
      </c>
      <c r="BZ438" s="80">
        <v>0</v>
      </c>
      <c r="CA438" s="80">
        <v>0</v>
      </c>
      <c r="CB438" s="80">
        <v>0</v>
      </c>
      <c r="CC438" s="80">
        <v>0</v>
      </c>
    </row>
    <row r="439" spans="1:81">
      <c r="A439" s="80" t="s">
        <v>2134</v>
      </c>
      <c r="B439" s="80">
        <v>404</v>
      </c>
      <c r="C439" s="80">
        <v>13</v>
      </c>
      <c r="D439" s="80">
        <v>24</v>
      </c>
      <c r="E439" s="80">
        <v>2016</v>
      </c>
      <c r="F439" s="80" t="s">
        <v>92</v>
      </c>
      <c r="G439" s="80" t="s">
        <v>2121</v>
      </c>
      <c r="H439" s="80" t="s">
        <v>2122</v>
      </c>
      <c r="I439" s="177"/>
      <c r="J439" s="81">
        <v>258.46860716115793</v>
      </c>
      <c r="K439" s="81">
        <v>5.2044752480217582</v>
      </c>
      <c r="L439" s="81">
        <v>21.86591805901908</v>
      </c>
      <c r="M439" s="81">
        <v>128.97939366229124</v>
      </c>
      <c r="N439" s="81">
        <v>124.22502289630984</v>
      </c>
      <c r="O439" s="81">
        <v>122.46691035643245</v>
      </c>
      <c r="P439" s="81">
        <v>81.228113293627089</v>
      </c>
      <c r="Q439" s="81">
        <v>8.0461887167372339</v>
      </c>
      <c r="R439" s="81">
        <v>0</v>
      </c>
      <c r="S439" s="81">
        <v>9.7281171484000009</v>
      </c>
      <c r="T439" s="82"/>
      <c r="U439" s="81">
        <v>40725679</v>
      </c>
      <c r="V439" s="81">
        <v>2380</v>
      </c>
      <c r="W439" s="81">
        <v>377</v>
      </c>
      <c r="X439" s="81">
        <v>31201</v>
      </c>
      <c r="Y439" s="81">
        <v>45382</v>
      </c>
      <c r="Z439" s="81">
        <v>72027</v>
      </c>
      <c r="AA439" s="81">
        <v>16718</v>
      </c>
      <c r="AB439" s="81">
        <v>113917</v>
      </c>
      <c r="AC439" s="81">
        <v>0</v>
      </c>
      <c r="AD439" s="81">
        <v>9.7281171484000009</v>
      </c>
      <c r="AE439" s="82"/>
      <c r="AF439" s="81">
        <v>300599601.36520171</v>
      </c>
      <c r="AG439" s="81">
        <v>4136958.7916212981</v>
      </c>
      <c r="AH439" s="81">
        <v>3422502.59990968</v>
      </c>
      <c r="AI439" s="81">
        <v>206084354.5531643</v>
      </c>
      <c r="AJ439" s="81">
        <v>178551677.78470761</v>
      </c>
      <c r="AK439" s="81">
        <v>0</v>
      </c>
      <c r="AL439" s="81">
        <v>0</v>
      </c>
      <c r="AM439" s="81">
        <v>15623975.85944535</v>
      </c>
      <c r="AN439" s="81">
        <v>0</v>
      </c>
      <c r="AO439" s="81">
        <v>0</v>
      </c>
      <c r="AP439" s="82"/>
      <c r="AQ439" s="81">
        <v>3587</v>
      </c>
      <c r="AR439" s="81">
        <v>731</v>
      </c>
      <c r="AS439" s="81">
        <v>0</v>
      </c>
      <c r="AT439" s="81">
        <v>0</v>
      </c>
      <c r="AU439" s="81">
        <v>0</v>
      </c>
      <c r="AV439" s="81">
        <v>0</v>
      </c>
      <c r="AW439" s="81" t="s">
        <v>564</v>
      </c>
      <c r="AX439" s="82"/>
      <c r="AY439" s="81">
        <v>14653.4</v>
      </c>
      <c r="AZ439" s="81">
        <v>36022.400000000001</v>
      </c>
      <c r="BA439" s="81">
        <v>0</v>
      </c>
      <c r="BB439" s="81">
        <v>0</v>
      </c>
      <c r="BC439" s="81">
        <v>0</v>
      </c>
      <c r="BD439" s="81">
        <v>0</v>
      </c>
      <c r="BE439" s="81" t="s">
        <v>564</v>
      </c>
      <c r="BF439" s="82"/>
      <c r="BG439" s="81">
        <v>0</v>
      </c>
      <c r="BH439" s="81">
        <v>0</v>
      </c>
      <c r="BI439" s="81">
        <v>127.622</v>
      </c>
      <c r="BJ439" s="81">
        <v>0</v>
      </c>
      <c r="BK439" s="81">
        <v>22.535000000000004</v>
      </c>
      <c r="BL439" s="81">
        <v>0</v>
      </c>
      <c r="BM439" s="82"/>
      <c r="BN439" s="81">
        <v>0</v>
      </c>
      <c r="BO439" s="81">
        <v>0</v>
      </c>
      <c r="BP439" s="81">
        <v>19</v>
      </c>
      <c r="BQ439" s="81">
        <v>0</v>
      </c>
      <c r="BR439" s="81">
        <v>2</v>
      </c>
      <c r="BS439" s="81">
        <v>0</v>
      </c>
      <c r="BT439"/>
      <c r="BU439" s="80">
        <v>150.15700000000001</v>
      </c>
      <c r="BV439" s="80">
        <v>0</v>
      </c>
      <c r="BW439" s="80">
        <v>0</v>
      </c>
      <c r="BX439" s="80">
        <v>0</v>
      </c>
      <c r="BY439" s="80">
        <v>0</v>
      </c>
      <c r="BZ439" s="80">
        <v>0</v>
      </c>
      <c r="CA439" s="80">
        <v>0</v>
      </c>
      <c r="CB439" s="80">
        <v>0</v>
      </c>
      <c r="CC439" s="80">
        <v>0</v>
      </c>
    </row>
    <row r="440" spans="1:81">
      <c r="A440" s="80" t="s">
        <v>2135</v>
      </c>
      <c r="B440" s="80">
        <v>405</v>
      </c>
      <c r="C440" s="80">
        <v>14</v>
      </c>
      <c r="D440" s="80">
        <v>24</v>
      </c>
      <c r="E440" s="80">
        <v>2017</v>
      </c>
      <c r="F440" s="80" t="s">
        <v>71</v>
      </c>
      <c r="G440" s="80" t="s">
        <v>2121</v>
      </c>
      <c r="H440" s="80" t="s">
        <v>2122</v>
      </c>
      <c r="I440" s="177"/>
      <c r="J440" s="81">
        <v>247.43914914839658</v>
      </c>
      <c r="K440" s="81">
        <v>5.4212777255346314</v>
      </c>
      <c r="L440" s="81">
        <v>19.129693285797579</v>
      </c>
      <c r="M440" s="81">
        <v>124.40628489809262</v>
      </c>
      <c r="N440" s="81">
        <v>136.71319821610305</v>
      </c>
      <c r="O440" s="81">
        <v>121.30147058866346</v>
      </c>
      <c r="P440" s="81">
        <v>80.559068004123944</v>
      </c>
      <c r="Q440" s="81">
        <v>7.7694731485803645</v>
      </c>
      <c r="R440" s="81">
        <v>0</v>
      </c>
      <c r="S440" s="81">
        <v>10.0504856245</v>
      </c>
      <c r="T440" s="82"/>
      <c r="U440" s="81">
        <v>42379006</v>
      </c>
      <c r="V440" s="81">
        <v>2380</v>
      </c>
      <c r="W440" s="81">
        <v>377</v>
      </c>
      <c r="X440" s="81">
        <v>31201</v>
      </c>
      <c r="Y440" s="81">
        <v>46157</v>
      </c>
      <c r="Z440" s="81">
        <v>72525</v>
      </c>
      <c r="AA440" s="81">
        <v>16686</v>
      </c>
      <c r="AB440" s="81">
        <v>113754</v>
      </c>
      <c r="AC440" s="81">
        <v>0</v>
      </c>
      <c r="AD440" s="81">
        <v>10.0504856245</v>
      </c>
      <c r="AE440" s="82"/>
      <c r="AF440" s="81">
        <v>294811669.23530817</v>
      </c>
      <c r="AG440" s="81">
        <v>4292544.5713314302</v>
      </c>
      <c r="AH440" s="81">
        <v>4090711.8792394982</v>
      </c>
      <c r="AI440" s="81">
        <v>206565651.6447854</v>
      </c>
      <c r="AJ440" s="81">
        <v>200699767.61143419</v>
      </c>
      <c r="AK440" s="81">
        <v>0</v>
      </c>
      <c r="AL440" s="81">
        <v>0</v>
      </c>
      <c r="AM440" s="81">
        <v>15626032.314983759</v>
      </c>
      <c r="AN440" s="81">
        <v>0</v>
      </c>
      <c r="AO440" s="81">
        <v>0</v>
      </c>
      <c r="AP440" s="82"/>
      <c r="AQ440" s="81">
        <v>3799</v>
      </c>
      <c r="AR440" s="81">
        <v>853</v>
      </c>
      <c r="AS440" s="81">
        <v>0</v>
      </c>
      <c r="AT440" s="81">
        <v>0</v>
      </c>
      <c r="AU440" s="81">
        <v>0</v>
      </c>
      <c r="AV440" s="81">
        <v>0</v>
      </c>
      <c r="AW440" s="81" t="s">
        <v>564</v>
      </c>
      <c r="AX440" s="82"/>
      <c r="AY440" s="81">
        <v>15741.5</v>
      </c>
      <c r="AZ440" s="81">
        <v>42442.200000000033</v>
      </c>
      <c r="BA440" s="81">
        <v>0</v>
      </c>
      <c r="BB440" s="81">
        <v>0</v>
      </c>
      <c r="BC440" s="81">
        <v>0</v>
      </c>
      <c r="BD440" s="81">
        <v>0</v>
      </c>
      <c r="BE440" s="81" t="s">
        <v>564</v>
      </c>
      <c r="BF440" s="82"/>
      <c r="BG440" s="81">
        <v>0</v>
      </c>
      <c r="BH440" s="81">
        <v>0</v>
      </c>
      <c r="BI440" s="81">
        <v>119.899</v>
      </c>
      <c r="BJ440" s="81">
        <v>0</v>
      </c>
      <c r="BK440" s="81">
        <v>22.398000000000003</v>
      </c>
      <c r="BL440" s="81">
        <v>0</v>
      </c>
      <c r="BM440" s="82"/>
      <c r="BN440" s="81">
        <v>0</v>
      </c>
      <c r="BO440" s="81">
        <v>0</v>
      </c>
      <c r="BP440" s="81">
        <v>19</v>
      </c>
      <c r="BQ440" s="81">
        <v>0</v>
      </c>
      <c r="BR440" s="81">
        <v>3</v>
      </c>
      <c r="BS440" s="81">
        <v>0</v>
      </c>
      <c r="BT440"/>
      <c r="BU440" s="80">
        <v>142.297</v>
      </c>
      <c r="BV440" s="80">
        <v>0</v>
      </c>
      <c r="BW440" s="80">
        <v>0</v>
      </c>
      <c r="BX440" s="80">
        <v>0</v>
      </c>
      <c r="BY440" s="80">
        <v>0</v>
      </c>
      <c r="BZ440" s="80">
        <v>0</v>
      </c>
      <c r="CA440" s="80">
        <v>0</v>
      </c>
      <c r="CB440" s="80">
        <v>0</v>
      </c>
      <c r="CC440" s="80">
        <v>0</v>
      </c>
    </row>
    <row r="441" spans="1:81">
      <c r="A441" s="80" t="s">
        <v>2136</v>
      </c>
      <c r="B441" s="80">
        <v>406</v>
      </c>
      <c r="C441" s="80">
        <v>15</v>
      </c>
      <c r="D441" s="80">
        <v>24</v>
      </c>
      <c r="E441" s="80">
        <v>2018</v>
      </c>
      <c r="F441" s="80" t="s">
        <v>93</v>
      </c>
      <c r="G441" s="80" t="s">
        <v>2121</v>
      </c>
      <c r="H441" s="80" t="s">
        <v>2122</v>
      </c>
      <c r="I441" s="177"/>
      <c r="J441" s="81">
        <v>272.17702406837458</v>
      </c>
      <c r="K441" s="81">
        <v>5.0973777434366125</v>
      </c>
      <c r="L441" s="81">
        <v>17.921022414731517</v>
      </c>
      <c r="M441" s="81">
        <v>122.9972231745202</v>
      </c>
      <c r="N441" s="81">
        <v>130.55709585087419</v>
      </c>
      <c r="O441" s="81">
        <v>119.3720399920339</v>
      </c>
      <c r="P441" s="81">
        <v>80.431127728705192</v>
      </c>
      <c r="Q441" s="81">
        <v>7.1822356371172207</v>
      </c>
      <c r="R441" s="81">
        <v>0</v>
      </c>
      <c r="S441" s="81">
        <v>9.4968926998199983</v>
      </c>
      <c r="T441" s="82"/>
      <c r="U441" s="81">
        <v>49597726</v>
      </c>
      <c r="V441" s="81">
        <v>2380</v>
      </c>
      <c r="W441" s="81">
        <v>377</v>
      </c>
      <c r="X441" s="81">
        <v>31201</v>
      </c>
      <c r="Y441" s="81">
        <v>46780</v>
      </c>
      <c r="Z441" s="81">
        <v>72738</v>
      </c>
      <c r="AA441" s="81">
        <v>16827</v>
      </c>
      <c r="AB441" s="81">
        <v>113321</v>
      </c>
      <c r="AC441" s="81">
        <v>0</v>
      </c>
      <c r="AD441" s="81">
        <v>9.4968926998199983</v>
      </c>
      <c r="AE441" s="82"/>
      <c r="AF441" s="81">
        <v>330139126.51529819</v>
      </c>
      <c r="AG441" s="81">
        <v>3876423.6948773232</v>
      </c>
      <c r="AH441" s="81">
        <v>3904282.9461318101</v>
      </c>
      <c r="AI441" s="81">
        <v>201293452.92118451</v>
      </c>
      <c r="AJ441" s="81">
        <v>201306216.87463409</v>
      </c>
      <c r="AK441" s="81">
        <v>0</v>
      </c>
      <c r="AL441" s="81">
        <v>0</v>
      </c>
      <c r="AM441" s="81">
        <v>15598761.516954759</v>
      </c>
      <c r="AN441" s="81">
        <v>0</v>
      </c>
      <c r="AO441" s="81">
        <v>0</v>
      </c>
      <c r="AP441" s="82"/>
      <c r="AQ441" s="81">
        <v>4019</v>
      </c>
      <c r="AR441" s="81">
        <v>956</v>
      </c>
      <c r="AS441" s="81">
        <v>0</v>
      </c>
      <c r="AT441" s="81">
        <v>0</v>
      </c>
      <c r="AU441" s="81">
        <v>0</v>
      </c>
      <c r="AV441" s="81">
        <v>0</v>
      </c>
      <c r="AW441" s="81" t="s">
        <v>564</v>
      </c>
      <c r="AX441" s="82"/>
      <c r="AY441" s="81">
        <v>16827.80000000001</v>
      </c>
      <c r="AZ441" s="81">
        <v>47574.8</v>
      </c>
      <c r="BA441" s="81">
        <v>0</v>
      </c>
      <c r="BB441" s="81">
        <v>0</v>
      </c>
      <c r="BC441" s="81">
        <v>0</v>
      </c>
      <c r="BD441" s="81">
        <v>0</v>
      </c>
      <c r="BE441" s="81" t="s">
        <v>564</v>
      </c>
      <c r="BF441" s="82"/>
      <c r="BG441" s="81">
        <v>0</v>
      </c>
      <c r="BH441" s="81">
        <v>0</v>
      </c>
      <c r="BI441" s="81">
        <v>116.58799999999999</v>
      </c>
      <c r="BJ441" s="81">
        <v>0</v>
      </c>
      <c r="BK441" s="81">
        <v>21.672999999999998</v>
      </c>
      <c r="BL441" s="81">
        <v>0</v>
      </c>
      <c r="BM441" s="82"/>
      <c r="BN441" s="81">
        <v>0</v>
      </c>
      <c r="BO441" s="81">
        <v>0</v>
      </c>
      <c r="BP441" s="81">
        <v>18</v>
      </c>
      <c r="BQ441" s="81">
        <v>0</v>
      </c>
      <c r="BR441" s="81">
        <v>3</v>
      </c>
      <c r="BS441" s="81">
        <v>0</v>
      </c>
      <c r="BT441"/>
      <c r="BU441" s="80">
        <v>138.261</v>
      </c>
      <c r="BV441" s="80">
        <v>0</v>
      </c>
      <c r="BW441" s="80">
        <v>0</v>
      </c>
      <c r="BX441" s="80">
        <v>0</v>
      </c>
      <c r="BY441" s="80">
        <v>0</v>
      </c>
      <c r="BZ441" s="80">
        <v>0</v>
      </c>
      <c r="CA441" s="80">
        <v>0</v>
      </c>
      <c r="CB441" s="80">
        <v>0</v>
      </c>
      <c r="CC441" s="80">
        <v>0</v>
      </c>
    </row>
    <row r="442" spans="1:81">
      <c r="A442" s="80" t="s">
        <v>2137</v>
      </c>
      <c r="B442" s="80">
        <v>407</v>
      </c>
      <c r="C442" s="80">
        <v>16</v>
      </c>
      <c r="D442" s="80">
        <v>24</v>
      </c>
      <c r="E442" s="80">
        <v>2019</v>
      </c>
      <c r="F442" s="80" t="s">
        <v>73</v>
      </c>
      <c r="G442" s="80" t="s">
        <v>2121</v>
      </c>
      <c r="H442" s="80" t="s">
        <v>2122</v>
      </c>
      <c r="I442" s="177"/>
      <c r="J442" s="81">
        <v>252.00768685054723</v>
      </c>
      <c r="K442" s="81">
        <v>4.5001501332597735</v>
      </c>
      <c r="L442" s="81">
        <v>18.071882636143645</v>
      </c>
      <c r="M442" s="81">
        <v>116.46029206384409</v>
      </c>
      <c r="N442" s="81">
        <v>115.30973783156384</v>
      </c>
      <c r="O442" s="81">
        <v>116.77635500041454</v>
      </c>
      <c r="P442" s="81">
        <v>80.035936449501236</v>
      </c>
      <c r="Q442" s="81">
        <v>6.9757467390160501</v>
      </c>
      <c r="R442" s="81">
        <v>0</v>
      </c>
      <c r="S442" s="81">
        <v>11.661853560779999</v>
      </c>
      <c r="T442" s="82"/>
      <c r="U442" s="81">
        <v>47994177</v>
      </c>
      <c r="V442" s="81">
        <v>2380</v>
      </c>
      <c r="W442" s="81">
        <v>377</v>
      </c>
      <c r="X442" s="81">
        <v>31201</v>
      </c>
      <c r="Y442" s="81">
        <v>47527</v>
      </c>
      <c r="Z442" s="81">
        <v>73110</v>
      </c>
      <c r="AA442" s="81">
        <v>16619</v>
      </c>
      <c r="AB442" s="81">
        <v>113043</v>
      </c>
      <c r="AC442" s="81">
        <v>0</v>
      </c>
      <c r="AD442" s="81">
        <v>11.661853560779999</v>
      </c>
      <c r="AE442" s="82"/>
      <c r="AF442" s="81">
        <v>312482136.99342072</v>
      </c>
      <c r="AG442" s="81">
        <v>3619924.888055108</v>
      </c>
      <c r="AH442" s="81">
        <v>4139756.838149101</v>
      </c>
      <c r="AI442" s="81">
        <v>198544878.4973366</v>
      </c>
      <c r="AJ442" s="81">
        <v>178607103.17313457</v>
      </c>
      <c r="AK442" s="81">
        <v>0</v>
      </c>
      <c r="AL442" s="81">
        <v>0</v>
      </c>
      <c r="AM442" s="81">
        <v>15395605.612751616</v>
      </c>
      <c r="AN442" s="81">
        <v>0</v>
      </c>
      <c r="AO442" s="81">
        <v>0</v>
      </c>
      <c r="AP442" s="82"/>
      <c r="AQ442" s="81">
        <v>4263</v>
      </c>
      <c r="AR442" s="81">
        <v>1026</v>
      </c>
      <c r="AS442" s="81">
        <v>0</v>
      </c>
      <c r="AT442" s="81">
        <v>0</v>
      </c>
      <c r="AU442" s="81">
        <v>0</v>
      </c>
      <c r="AV442" s="81">
        <v>0</v>
      </c>
      <c r="AW442" s="81" t="s">
        <v>564</v>
      </c>
      <c r="AX442" s="82"/>
      <c r="AY442" s="81">
        <v>18085.89999999998</v>
      </c>
      <c r="AZ442" s="81">
        <v>51029.100000000013</v>
      </c>
      <c r="BA442" s="81">
        <v>0</v>
      </c>
      <c r="BB442" s="81">
        <v>0</v>
      </c>
      <c r="BC442" s="81">
        <v>0</v>
      </c>
      <c r="BD442" s="81">
        <v>0</v>
      </c>
      <c r="BE442" s="81" t="s">
        <v>564</v>
      </c>
      <c r="BF442" s="82"/>
      <c r="BG442" s="81">
        <v>0</v>
      </c>
      <c r="BH442" s="81">
        <v>0</v>
      </c>
      <c r="BI442" s="81">
        <v>107.465</v>
      </c>
      <c r="BJ442" s="81">
        <v>0</v>
      </c>
      <c r="BK442" s="81">
        <v>23.721999999999998</v>
      </c>
      <c r="BL442" s="81">
        <v>0</v>
      </c>
      <c r="BM442" s="82"/>
      <c r="BN442" s="81">
        <v>0</v>
      </c>
      <c r="BO442" s="81">
        <v>0</v>
      </c>
      <c r="BP442" s="81">
        <v>17</v>
      </c>
      <c r="BQ442" s="81">
        <v>0</v>
      </c>
      <c r="BR442" s="81">
        <v>4</v>
      </c>
      <c r="BS442" s="81">
        <v>0</v>
      </c>
      <c r="BT442"/>
      <c r="BU442" s="80">
        <v>131.18700000000001</v>
      </c>
      <c r="BV442" s="80">
        <v>0</v>
      </c>
      <c r="BW442" s="80">
        <v>0</v>
      </c>
      <c r="BX442" s="80">
        <v>0</v>
      </c>
      <c r="BY442" s="80">
        <v>0</v>
      </c>
      <c r="BZ442" s="80">
        <v>0</v>
      </c>
      <c r="CA442" s="80">
        <v>0</v>
      </c>
      <c r="CB442" s="80">
        <v>0</v>
      </c>
      <c r="CC442" s="80">
        <v>0</v>
      </c>
    </row>
    <row r="443" spans="1:81">
      <c r="A443" s="80" t="s">
        <v>2138</v>
      </c>
      <c r="B443" s="80">
        <v>408</v>
      </c>
      <c r="C443" s="80">
        <v>17</v>
      </c>
      <c r="D443" s="80">
        <v>24</v>
      </c>
      <c r="E443" s="80">
        <v>2020</v>
      </c>
      <c r="F443" s="80" t="s">
        <v>218</v>
      </c>
      <c r="G443" s="80" t="s">
        <v>2121</v>
      </c>
      <c r="H443" s="80" t="s">
        <v>2122</v>
      </c>
      <c r="I443" s="177"/>
      <c r="J443" s="81">
        <v>269.26753674587138</v>
      </c>
      <c r="K443" s="81">
        <v>5.6371696925869275</v>
      </c>
      <c r="L443" s="81">
        <v>19.519870983985225</v>
      </c>
      <c r="M443" s="81">
        <v>101.39961080924495</v>
      </c>
      <c r="N443" s="81">
        <v>121.81304552961912</v>
      </c>
      <c r="O443" s="81">
        <v>102.49313798213613</v>
      </c>
      <c r="P443" s="81">
        <v>75.974524507194644</v>
      </c>
      <c r="Q443" s="81">
        <v>6.6505739893195219</v>
      </c>
      <c r="R443" s="81">
        <v>0</v>
      </c>
      <c r="S443" s="81">
        <v>9.8163340862300004</v>
      </c>
      <c r="T443" s="82"/>
      <c r="U443" s="81">
        <v>48207197</v>
      </c>
      <c r="V443" s="81">
        <v>2722</v>
      </c>
      <c r="W443" s="81">
        <v>415</v>
      </c>
      <c r="X443" s="81">
        <v>29983</v>
      </c>
      <c r="Y443" s="81">
        <v>48213</v>
      </c>
      <c r="Z443" s="81">
        <v>73239</v>
      </c>
      <c r="AA443" s="81">
        <v>17140</v>
      </c>
      <c r="AB443" s="81">
        <v>112792</v>
      </c>
      <c r="AC443" s="81">
        <v>0</v>
      </c>
      <c r="AD443" s="81">
        <v>9.8163340862300004</v>
      </c>
      <c r="AE443" s="82"/>
      <c r="AF443" s="81">
        <v>337858437.03052872</v>
      </c>
      <c r="AG443" s="81">
        <v>4299362.7971962653</v>
      </c>
      <c r="AH443" s="81">
        <v>4603341.1238824949</v>
      </c>
      <c r="AI443" s="81">
        <v>173128007.04015678</v>
      </c>
      <c r="AJ443" s="81">
        <v>195547230.8717984</v>
      </c>
      <c r="AK443" s="81"/>
      <c r="AL443" s="81"/>
      <c r="AM443" s="81">
        <v>14720609.145256909</v>
      </c>
      <c r="AN443" s="81"/>
      <c r="AO443" s="81"/>
      <c r="AP443" s="82"/>
      <c r="AQ443" s="81">
        <v>4480</v>
      </c>
      <c r="AR443" s="81">
        <v>1108</v>
      </c>
      <c r="AS443" s="81">
        <v>0</v>
      </c>
      <c r="AT443" s="81">
        <v>0</v>
      </c>
      <c r="AU443" s="81">
        <v>0</v>
      </c>
      <c r="AV443" s="81">
        <v>1</v>
      </c>
      <c r="AW443" s="81">
        <v>0</v>
      </c>
      <c r="AX443" s="82"/>
      <c r="AY443" s="81">
        <v>19270.399999999921</v>
      </c>
      <c r="AZ443" s="81">
        <v>55599.5</v>
      </c>
      <c r="BA443" s="81">
        <v>0</v>
      </c>
      <c r="BB443" s="81">
        <v>0</v>
      </c>
      <c r="BC443" s="81">
        <v>0</v>
      </c>
      <c r="BD443" s="81">
        <v>995</v>
      </c>
      <c r="BE443" s="81">
        <v>0</v>
      </c>
      <c r="BF443" s="82"/>
      <c r="BG443" s="81">
        <v>0</v>
      </c>
      <c r="BH443" s="81">
        <v>0</v>
      </c>
      <c r="BI443" s="81">
        <v>100.568</v>
      </c>
      <c r="BJ443" s="81">
        <v>0</v>
      </c>
      <c r="BK443" s="81">
        <v>16.371000000000002</v>
      </c>
      <c r="BL443" s="81">
        <v>0</v>
      </c>
      <c r="BM443" s="82"/>
      <c r="BN443" s="81">
        <v>0</v>
      </c>
      <c r="BO443" s="81">
        <v>0</v>
      </c>
      <c r="BP443" s="81">
        <v>17</v>
      </c>
      <c r="BQ443" s="81">
        <v>0</v>
      </c>
      <c r="BR443" s="81">
        <v>2</v>
      </c>
      <c r="BS443" s="81">
        <v>0</v>
      </c>
      <c r="BT443"/>
      <c r="BU443" s="80">
        <v>116.93899999999999</v>
      </c>
      <c r="BV443" s="80">
        <v>0</v>
      </c>
      <c r="BW443" s="80">
        <v>0</v>
      </c>
      <c r="BX443" s="80">
        <v>0</v>
      </c>
      <c r="BY443" s="80">
        <v>0</v>
      </c>
      <c r="BZ443" s="80">
        <v>0</v>
      </c>
      <c r="CA443" s="80">
        <v>0</v>
      </c>
      <c r="CB443" s="80">
        <v>0</v>
      </c>
      <c r="CC443" s="80">
        <v>0</v>
      </c>
    </row>
    <row r="444" spans="1:81">
      <c r="A444" s="80" t="s">
        <v>2139</v>
      </c>
      <c r="B444" s="80">
        <v>408</v>
      </c>
      <c r="C444" s="80">
        <v>18</v>
      </c>
      <c r="D444" s="80">
        <v>24</v>
      </c>
      <c r="E444" s="80">
        <v>2021</v>
      </c>
      <c r="F444" s="80" t="s">
        <v>75</v>
      </c>
      <c r="G444" s="174" t="s">
        <v>2121</v>
      </c>
      <c r="H444" s="80" t="s">
        <v>2122</v>
      </c>
      <c r="I444" s="177"/>
      <c r="J444" s="81">
        <v>239.45627821544809</v>
      </c>
      <c r="K444" s="81">
        <v>6.276656018700665</v>
      </c>
      <c r="L444" s="81">
        <v>17.947333760028485</v>
      </c>
      <c r="M444" s="81">
        <v>114.32477196018316</v>
      </c>
      <c r="N444" s="81">
        <v>114.87086978382918</v>
      </c>
      <c r="O444" s="81">
        <v>99.800617741369734</v>
      </c>
      <c r="P444" s="81">
        <v>78.615368906157528</v>
      </c>
      <c r="Q444" s="81">
        <v>6.6971496473833536</v>
      </c>
      <c r="R444" s="81">
        <v>0</v>
      </c>
      <c r="S444" s="81">
        <v>8.40953046976</v>
      </c>
      <c r="T444" s="82"/>
      <c r="U444" s="81">
        <v>49525922</v>
      </c>
      <c r="V444" s="81">
        <v>2722</v>
      </c>
      <c r="W444" s="81">
        <v>415</v>
      </c>
      <c r="X444" s="81">
        <v>29983</v>
      </c>
      <c r="Y444" s="81">
        <v>48643</v>
      </c>
      <c r="Z444" s="81">
        <v>73432</v>
      </c>
      <c r="AA444" s="81">
        <v>17296</v>
      </c>
      <c r="AB444" s="81">
        <v>112235</v>
      </c>
      <c r="AC444" s="81">
        <v>0</v>
      </c>
      <c r="AD444" s="81">
        <v>8.40953046976</v>
      </c>
      <c r="AE444" s="82"/>
      <c r="AF444" s="81">
        <v>302620285.54298735</v>
      </c>
      <c r="AG444" s="81">
        <v>4839412.5755383763</v>
      </c>
      <c r="AH444" s="81">
        <v>4053577.3717331318</v>
      </c>
      <c r="AI444" s="81">
        <v>192866798.60561404</v>
      </c>
      <c r="AJ444" s="81">
        <v>171824283.94064012</v>
      </c>
      <c r="AK444" s="81">
        <v>0</v>
      </c>
      <c r="AL444" s="81">
        <v>0</v>
      </c>
      <c r="AM444" s="81">
        <v>14732402.448108761</v>
      </c>
      <c r="AN444" s="81">
        <v>0</v>
      </c>
      <c r="AO444" s="81">
        <v>0</v>
      </c>
      <c r="AP444" s="82"/>
      <c r="AQ444" s="81">
        <v>4722</v>
      </c>
      <c r="AR444" s="81">
        <v>1147</v>
      </c>
      <c r="AS444" s="81">
        <v>0</v>
      </c>
      <c r="AT444" s="81">
        <v>0</v>
      </c>
      <c r="AU444" s="81">
        <v>0</v>
      </c>
      <c r="AV444" s="81">
        <v>1</v>
      </c>
      <c r="AW444" s="81"/>
      <c r="AX444" s="82"/>
      <c r="AY444" s="81">
        <v>20694.5999999999</v>
      </c>
      <c r="AZ444" s="81">
        <v>58673.8</v>
      </c>
      <c r="BA444" s="81">
        <v>0</v>
      </c>
      <c r="BB444" s="81">
        <v>0</v>
      </c>
      <c r="BC444" s="81">
        <v>0</v>
      </c>
      <c r="BD444" s="81">
        <v>995</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2140</v>
      </c>
      <c r="B445" s="80">
        <v>408</v>
      </c>
      <c r="C445" s="80">
        <v>19</v>
      </c>
      <c r="D445" s="80">
        <v>24</v>
      </c>
      <c r="E445" s="80">
        <v>2022</v>
      </c>
      <c r="F445" s="80" t="s">
        <v>568</v>
      </c>
      <c r="G445" s="174" t="s">
        <v>2121</v>
      </c>
      <c r="H445" s="80" t="s">
        <v>2122</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4976</v>
      </c>
      <c r="AR445" s="81">
        <v>1226</v>
      </c>
      <c r="AS445" s="81">
        <v>0</v>
      </c>
      <c r="AT445" s="81">
        <v>0</v>
      </c>
      <c r="AU445" s="81">
        <v>0</v>
      </c>
      <c r="AV445" s="81">
        <v>2</v>
      </c>
      <c r="AW445" s="81"/>
      <c r="AX445" s="82"/>
      <c r="AY445" s="81">
        <v>22229.199999999873</v>
      </c>
      <c r="AZ445" s="81">
        <v>62710.400000000001</v>
      </c>
      <c r="BA445" s="81">
        <v>0</v>
      </c>
      <c r="BB445" s="81">
        <v>0</v>
      </c>
      <c r="BC445" s="81">
        <v>0</v>
      </c>
      <c r="BD445" s="81">
        <v>1044</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2141</v>
      </c>
      <c r="B446" s="80">
        <v>443</v>
      </c>
      <c r="C446" s="80">
        <v>1</v>
      </c>
      <c r="D446" s="80">
        <v>27</v>
      </c>
      <c r="E446" s="80">
        <v>1990</v>
      </c>
      <c r="F446" s="80" t="s">
        <v>562</v>
      </c>
      <c r="G446" s="80" t="s">
        <v>2142</v>
      </c>
      <c r="H446" s="80" t="s">
        <v>2143</v>
      </c>
      <c r="I446" s="177"/>
      <c r="J446" s="81">
        <v>309.69347572193976</v>
      </c>
      <c r="K446" s="81">
        <v>8.719280021985373</v>
      </c>
      <c r="L446" s="81">
        <v>5.0093836909250031</v>
      </c>
      <c r="M446" s="81">
        <v>76.078206668524004</v>
      </c>
      <c r="N446" s="81">
        <v>91.176333710901844</v>
      </c>
      <c r="O446" s="81">
        <v>76.647468281756815</v>
      </c>
      <c r="P446" s="81">
        <v>85.75390731560968</v>
      </c>
      <c r="Q446" s="81">
        <v>6.1292992615700124</v>
      </c>
      <c r="R446" s="81">
        <v>0.95880643329767157</v>
      </c>
      <c r="S446" s="81">
        <v>5.191341892170473</v>
      </c>
      <c r="T446" s="82"/>
      <c r="U446" s="81">
        <v>42236062</v>
      </c>
      <c r="V446" s="81">
        <v>3056</v>
      </c>
      <c r="W446" s="81">
        <v>54</v>
      </c>
      <c r="X446" s="81">
        <v>29767</v>
      </c>
      <c r="Y446" s="81">
        <v>30861</v>
      </c>
      <c r="Z446" s="81">
        <v>31526</v>
      </c>
      <c r="AA446" s="81">
        <v>20822</v>
      </c>
      <c r="AB446" s="81">
        <v>99519</v>
      </c>
      <c r="AC446" s="81">
        <v>166067</v>
      </c>
      <c r="AD446" s="81">
        <v>5.191341892170473</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2144</v>
      </c>
      <c r="B447" s="80">
        <v>444</v>
      </c>
      <c r="C447" s="80">
        <v>2</v>
      </c>
      <c r="D447" s="80">
        <v>27</v>
      </c>
      <c r="E447" s="80">
        <v>2005</v>
      </c>
      <c r="F447" s="80" t="s">
        <v>565</v>
      </c>
      <c r="G447" s="80" t="s">
        <v>2142</v>
      </c>
      <c r="H447" s="80" t="s">
        <v>2143</v>
      </c>
      <c r="I447" s="177"/>
      <c r="J447" s="81">
        <v>315.27723280756942</v>
      </c>
      <c r="K447" s="81">
        <v>6.0977941145012302</v>
      </c>
      <c r="L447" s="81">
        <v>12.88315336407044</v>
      </c>
      <c r="M447" s="81">
        <v>139.79950960873686</v>
      </c>
      <c r="N447" s="81">
        <v>137.72895152493626</v>
      </c>
      <c r="O447" s="81">
        <v>125.28624558576684</v>
      </c>
      <c r="P447" s="81">
        <v>82.062759787610446</v>
      </c>
      <c r="Q447" s="81">
        <v>6.3607956092066908</v>
      </c>
      <c r="R447" s="81">
        <v>0.99720468196757261</v>
      </c>
      <c r="S447" s="81">
        <v>7.2903755000000015</v>
      </c>
      <c r="T447" s="82"/>
      <c r="U447" s="81">
        <v>47882702</v>
      </c>
      <c r="V447" s="81">
        <v>2906</v>
      </c>
      <c r="W447" s="81">
        <v>154</v>
      </c>
      <c r="X447" s="81">
        <v>28550</v>
      </c>
      <c r="Y447" s="81">
        <v>39395</v>
      </c>
      <c r="Z447" s="81">
        <v>59632</v>
      </c>
      <c r="AA447" s="81">
        <v>16319</v>
      </c>
      <c r="AB447" s="81">
        <v>107966</v>
      </c>
      <c r="AC447" s="81">
        <v>176335</v>
      </c>
      <c r="AD447" s="81">
        <v>7.2903755000000015</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2145</v>
      </c>
      <c r="B448" s="80">
        <v>445</v>
      </c>
      <c r="C448" s="80">
        <v>3</v>
      </c>
      <c r="D448" s="80">
        <v>27</v>
      </c>
      <c r="E448" s="80">
        <v>2006</v>
      </c>
      <c r="F448" s="80" t="s">
        <v>566</v>
      </c>
      <c r="G448" s="80" t="s">
        <v>2142</v>
      </c>
      <c r="H448" s="80" t="s">
        <v>2143</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2146</v>
      </c>
      <c r="B449" s="80">
        <v>446</v>
      </c>
      <c r="C449" s="80">
        <v>4</v>
      </c>
      <c r="D449" s="80">
        <v>27</v>
      </c>
      <c r="E449" s="80">
        <v>2007</v>
      </c>
      <c r="F449" s="80" t="s">
        <v>567</v>
      </c>
      <c r="G449" s="80" t="s">
        <v>2142</v>
      </c>
      <c r="H449" s="80" t="s">
        <v>2143</v>
      </c>
      <c r="I449" s="177"/>
      <c r="J449" s="81">
        <v>349.33232260681575</v>
      </c>
      <c r="K449" s="81">
        <v>6.1250526067222753</v>
      </c>
      <c r="L449" s="81">
        <v>14.887724231267754</v>
      </c>
      <c r="M449" s="81">
        <v>150.61009559421993</v>
      </c>
      <c r="N449" s="81">
        <v>140.4245465375939</v>
      </c>
      <c r="O449" s="81">
        <v>123.86839155570321</v>
      </c>
      <c r="P449" s="81">
        <v>80.667402779895824</v>
      </c>
      <c r="Q449" s="81">
        <v>6.7769943858034916</v>
      </c>
      <c r="R449" s="81">
        <v>0.80805162639134986</v>
      </c>
      <c r="S449" s="81">
        <v>8.0369957886299996</v>
      </c>
      <c r="T449" s="82"/>
      <c r="U449" s="81">
        <v>56921266</v>
      </c>
      <c r="V449" s="81">
        <v>2797</v>
      </c>
      <c r="W449" s="81">
        <v>168</v>
      </c>
      <c r="X449" s="81">
        <v>36130</v>
      </c>
      <c r="Y449" s="81">
        <v>40760</v>
      </c>
      <c r="Z449" s="81">
        <v>61289</v>
      </c>
      <c r="AA449" s="81">
        <v>15797</v>
      </c>
      <c r="AB449" s="81">
        <v>108947</v>
      </c>
      <c r="AC449" s="81">
        <v>146987</v>
      </c>
      <c r="AD449" s="81">
        <v>8.0369957886299996</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2147</v>
      </c>
      <c r="B450" s="80">
        <v>447</v>
      </c>
      <c r="C450" s="80">
        <v>5</v>
      </c>
      <c r="D450" s="80">
        <v>27</v>
      </c>
      <c r="E450" s="80">
        <v>2008</v>
      </c>
      <c r="F450" s="80" t="s">
        <v>84</v>
      </c>
      <c r="G450" s="80" t="s">
        <v>2142</v>
      </c>
      <c r="H450" s="80" t="s">
        <v>2143</v>
      </c>
      <c r="I450" s="177"/>
      <c r="J450" s="81">
        <v>305.3495223047903</v>
      </c>
      <c r="K450" s="81">
        <v>4.5910339749585125</v>
      </c>
      <c r="L450" s="81">
        <v>12.774755684736746</v>
      </c>
      <c r="M450" s="81">
        <v>158.01417346482012</v>
      </c>
      <c r="N450" s="81">
        <v>140.97317653448036</v>
      </c>
      <c r="O450" s="81">
        <v>120.85538045899632</v>
      </c>
      <c r="P450" s="81">
        <v>76.704052850678067</v>
      </c>
      <c r="Q450" s="81">
        <v>6.6875684416769099</v>
      </c>
      <c r="R450" s="81">
        <v>0.75958417766636221</v>
      </c>
      <c r="S450" s="81">
        <v>10.317243436250001</v>
      </c>
      <c r="T450" s="82"/>
      <c r="U450" s="81">
        <v>58334198</v>
      </c>
      <c r="V450" s="81">
        <v>2797</v>
      </c>
      <c r="W450" s="81">
        <v>168</v>
      </c>
      <c r="X450" s="81">
        <v>36130</v>
      </c>
      <c r="Y450" s="81">
        <v>41257</v>
      </c>
      <c r="Z450" s="81">
        <v>61897</v>
      </c>
      <c r="AA450" s="81">
        <v>15038</v>
      </c>
      <c r="AB450" s="81">
        <v>109276</v>
      </c>
      <c r="AC450" s="81">
        <v>143475</v>
      </c>
      <c r="AD450" s="81">
        <v>10.317243436250001</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2148</v>
      </c>
      <c r="B451" s="80">
        <v>448</v>
      </c>
      <c r="C451" s="80">
        <v>6</v>
      </c>
      <c r="D451" s="80">
        <v>27</v>
      </c>
      <c r="E451" s="80">
        <v>2009</v>
      </c>
      <c r="F451" s="80" t="s">
        <v>85</v>
      </c>
      <c r="G451" s="80" t="s">
        <v>2142</v>
      </c>
      <c r="H451" s="80" t="s">
        <v>2143</v>
      </c>
      <c r="I451" s="177"/>
      <c r="J451" s="81">
        <v>257.56787456810065</v>
      </c>
      <c r="K451" s="81">
        <v>4.3404227833180622</v>
      </c>
      <c r="L451" s="81">
        <v>12.809380386374054</v>
      </c>
      <c r="M451" s="81">
        <v>141.96099993960675</v>
      </c>
      <c r="N451" s="81">
        <v>118.50482562321358</v>
      </c>
      <c r="O451" s="81">
        <v>123.72695960803304</v>
      </c>
      <c r="P451" s="81">
        <v>72.574249622481645</v>
      </c>
      <c r="Q451" s="81">
        <v>6.3826054656051641</v>
      </c>
      <c r="R451" s="81">
        <v>0.71035108420365867</v>
      </c>
      <c r="S451" s="81">
        <v>13.895587936750001</v>
      </c>
      <c r="T451" s="82"/>
      <c r="U451" s="81">
        <v>46344248</v>
      </c>
      <c r="V451" s="81">
        <v>2920</v>
      </c>
      <c r="W451" s="81">
        <v>229</v>
      </c>
      <c r="X451" s="81">
        <v>40083</v>
      </c>
      <c r="Y451" s="81">
        <v>41710</v>
      </c>
      <c r="Z451" s="81">
        <v>62547</v>
      </c>
      <c r="AA451" s="81">
        <v>14607</v>
      </c>
      <c r="AB451" s="81">
        <v>109482</v>
      </c>
      <c r="AC451" s="81">
        <v>130899</v>
      </c>
      <c r="AD451" s="81">
        <v>13.895587936750001</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207.03099999999998</v>
      </c>
      <c r="BJ451" s="81">
        <v>0</v>
      </c>
      <c r="BK451" s="81">
        <v>31.131999999999998</v>
      </c>
      <c r="BL451" s="81">
        <v>0</v>
      </c>
      <c r="BM451" s="82"/>
      <c r="BN451" s="81">
        <v>0</v>
      </c>
      <c r="BO451" s="81">
        <v>0</v>
      </c>
      <c r="BP451" s="81">
        <v>14</v>
      </c>
      <c r="BQ451" s="81">
        <v>0</v>
      </c>
      <c r="BR451" s="81">
        <v>6</v>
      </c>
      <c r="BS451" s="81">
        <v>0</v>
      </c>
      <c r="BT451"/>
      <c r="BU451" s="80"/>
      <c r="BV451" s="80"/>
      <c r="BW451" s="80"/>
      <c r="BX451" s="80"/>
      <c r="BY451" s="80"/>
      <c r="BZ451" s="80"/>
      <c r="CA451" s="80"/>
      <c r="CB451" s="80"/>
      <c r="CC451" s="80"/>
    </row>
    <row r="452" spans="1:81">
      <c r="A452" s="80" t="s">
        <v>2149</v>
      </c>
      <c r="B452" s="80">
        <v>449</v>
      </c>
      <c r="C452" s="80">
        <v>7</v>
      </c>
      <c r="D452" s="80">
        <v>27</v>
      </c>
      <c r="E452" s="80">
        <v>2010</v>
      </c>
      <c r="F452" s="80" t="s">
        <v>86</v>
      </c>
      <c r="G452" s="80" t="s">
        <v>2142</v>
      </c>
      <c r="H452" s="80" t="s">
        <v>2143</v>
      </c>
      <c r="I452" s="177"/>
      <c r="J452" s="81">
        <v>292.613836298801</v>
      </c>
      <c r="K452" s="81">
        <v>4.9348926358026892</v>
      </c>
      <c r="L452" s="81">
        <v>12.264423490488447</v>
      </c>
      <c r="M452" s="81">
        <v>153.36101946060637</v>
      </c>
      <c r="N452" s="81">
        <v>136.10963721147471</v>
      </c>
      <c r="O452" s="81">
        <v>124.26519724484693</v>
      </c>
      <c r="P452" s="81">
        <v>73.082754570585521</v>
      </c>
      <c r="Q452" s="81">
        <v>6.6952779511664504</v>
      </c>
      <c r="R452" s="81">
        <v>0.69810457056136088</v>
      </c>
      <c r="S452" s="81">
        <v>14.14403899076</v>
      </c>
      <c r="T452" s="82"/>
      <c r="U452" s="81">
        <v>53894564</v>
      </c>
      <c r="V452" s="81">
        <v>2920</v>
      </c>
      <c r="W452" s="81">
        <v>229</v>
      </c>
      <c r="X452" s="81">
        <v>40083</v>
      </c>
      <c r="Y452" s="81">
        <v>42417</v>
      </c>
      <c r="Z452" s="81">
        <v>63111</v>
      </c>
      <c r="AA452" s="81">
        <v>14342</v>
      </c>
      <c r="AB452" s="81">
        <v>110045</v>
      </c>
      <c r="AC452" s="81">
        <v>121909</v>
      </c>
      <c r="AD452" s="81">
        <v>14.14403899076</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198.876</v>
      </c>
      <c r="BJ452" s="81">
        <v>0</v>
      </c>
      <c r="BK452" s="81">
        <v>29.018999999999998</v>
      </c>
      <c r="BL452" s="81">
        <v>0</v>
      </c>
      <c r="BM452" s="82"/>
      <c r="BN452" s="81">
        <v>0</v>
      </c>
      <c r="BO452" s="81">
        <v>0</v>
      </c>
      <c r="BP452" s="81">
        <v>13</v>
      </c>
      <c r="BQ452" s="81">
        <v>0</v>
      </c>
      <c r="BR452" s="81">
        <v>6</v>
      </c>
      <c r="BS452" s="81">
        <v>0</v>
      </c>
      <c r="BT452"/>
      <c r="BU452" s="80">
        <v>222.03100000000001</v>
      </c>
      <c r="BV452" s="80">
        <v>0</v>
      </c>
      <c r="BW452" s="80">
        <v>0</v>
      </c>
      <c r="BX452" s="80">
        <v>0</v>
      </c>
      <c r="BY452" s="80">
        <v>5.8639999999999999</v>
      </c>
      <c r="BZ452" s="80">
        <v>0</v>
      </c>
      <c r="CA452" s="80">
        <v>0</v>
      </c>
      <c r="CB452" s="80">
        <v>0</v>
      </c>
      <c r="CC452" s="80">
        <v>0</v>
      </c>
    </row>
    <row r="453" spans="1:81">
      <c r="A453" s="80" t="s">
        <v>2150</v>
      </c>
      <c r="B453" s="80">
        <v>450</v>
      </c>
      <c r="C453" s="80">
        <v>8</v>
      </c>
      <c r="D453" s="80">
        <v>27</v>
      </c>
      <c r="E453" s="80">
        <v>2011</v>
      </c>
      <c r="F453" s="80" t="s">
        <v>87</v>
      </c>
      <c r="G453" s="80" t="s">
        <v>2142</v>
      </c>
      <c r="H453" s="80" t="s">
        <v>2143</v>
      </c>
      <c r="I453" s="177"/>
      <c r="J453" s="81">
        <v>383.46773872552268</v>
      </c>
      <c r="K453" s="81">
        <v>6.9551123895961302</v>
      </c>
      <c r="L453" s="81">
        <v>9.8437229031046574</v>
      </c>
      <c r="M453" s="81">
        <v>193.98297626842665</v>
      </c>
      <c r="N453" s="81">
        <v>151.87928303943033</v>
      </c>
      <c r="O453" s="81">
        <v>123.65027648257087</v>
      </c>
      <c r="P453" s="81">
        <v>70.089951795967821</v>
      </c>
      <c r="Q453" s="81">
        <v>7.7416507259723542</v>
      </c>
      <c r="R453" s="81">
        <v>0.73758278633440821</v>
      </c>
      <c r="S453" s="81">
        <v>9.8531210600000012</v>
      </c>
      <c r="T453" s="82"/>
      <c r="U453" s="81">
        <v>57595288</v>
      </c>
      <c r="V453" s="81">
        <v>2920</v>
      </c>
      <c r="W453" s="81">
        <v>229</v>
      </c>
      <c r="X453" s="81">
        <v>40083</v>
      </c>
      <c r="Y453" s="81">
        <v>42998</v>
      </c>
      <c r="Z453" s="81">
        <v>64163</v>
      </c>
      <c r="AA453" s="81">
        <v>14164</v>
      </c>
      <c r="AB453" s="81">
        <v>110314</v>
      </c>
      <c r="AC453" s="81">
        <v>128590</v>
      </c>
      <c r="AD453" s="81">
        <v>9.8531210600000012</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200.81399999999999</v>
      </c>
      <c r="BJ453" s="81">
        <v>0</v>
      </c>
      <c r="BK453" s="81">
        <v>19.738</v>
      </c>
      <c r="BL453" s="81">
        <v>0</v>
      </c>
      <c r="BM453" s="82"/>
      <c r="BN453" s="81">
        <v>0</v>
      </c>
      <c r="BO453" s="81">
        <v>0</v>
      </c>
      <c r="BP453" s="81">
        <v>12</v>
      </c>
      <c r="BQ453" s="81">
        <v>0</v>
      </c>
      <c r="BR453" s="81">
        <v>3</v>
      </c>
      <c r="BS453" s="81">
        <v>0</v>
      </c>
      <c r="BT453"/>
      <c r="BU453" s="80">
        <v>214.392</v>
      </c>
      <c r="BV453" s="80">
        <v>0</v>
      </c>
      <c r="BW453" s="80">
        <v>0</v>
      </c>
      <c r="BX453" s="80">
        <v>0</v>
      </c>
      <c r="BY453" s="80">
        <v>6.16</v>
      </c>
      <c r="BZ453" s="80">
        <v>0</v>
      </c>
      <c r="CA453" s="80">
        <v>0</v>
      </c>
      <c r="CB453" s="80">
        <v>0</v>
      </c>
      <c r="CC453" s="80">
        <v>0</v>
      </c>
    </row>
    <row r="454" spans="1:81">
      <c r="A454" s="80" t="s">
        <v>2151</v>
      </c>
      <c r="B454" s="80">
        <v>451</v>
      </c>
      <c r="C454" s="80">
        <v>9</v>
      </c>
      <c r="D454" s="80">
        <v>27</v>
      </c>
      <c r="E454" s="80">
        <v>2012</v>
      </c>
      <c r="F454" s="80" t="s">
        <v>88</v>
      </c>
      <c r="G454" s="80" t="s">
        <v>2142</v>
      </c>
      <c r="H454" s="80" t="s">
        <v>2143</v>
      </c>
      <c r="I454" s="177"/>
      <c r="J454" s="81">
        <v>466.87743643124685</v>
      </c>
      <c r="K454" s="81">
        <v>6.7593116391650092</v>
      </c>
      <c r="L454" s="81">
        <v>9.743312026740174</v>
      </c>
      <c r="M454" s="81">
        <v>199.14103196962171</v>
      </c>
      <c r="N454" s="81">
        <v>180.97183431047139</v>
      </c>
      <c r="O454" s="81">
        <v>124.84923808024368</v>
      </c>
      <c r="P454" s="81">
        <v>69.56806404189372</v>
      </c>
      <c r="Q454" s="81">
        <v>8.5758121289970148</v>
      </c>
      <c r="R454" s="81">
        <v>0.8077823469773765</v>
      </c>
      <c r="S454" s="81">
        <v>17.405578222060001</v>
      </c>
      <c r="T454" s="82"/>
      <c r="U454" s="81">
        <v>57574615</v>
      </c>
      <c r="V454" s="81">
        <v>2920</v>
      </c>
      <c r="W454" s="81">
        <v>229</v>
      </c>
      <c r="X454" s="81">
        <v>40083</v>
      </c>
      <c r="Y454" s="81">
        <v>44584</v>
      </c>
      <c r="Z454" s="81">
        <v>65299</v>
      </c>
      <c r="AA454" s="81">
        <v>13979</v>
      </c>
      <c r="AB454" s="81">
        <v>112474</v>
      </c>
      <c r="AC454" s="81">
        <v>137181</v>
      </c>
      <c r="AD454" s="81">
        <v>17.405578222060001</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226.39</v>
      </c>
      <c r="BJ454" s="81">
        <v>0</v>
      </c>
      <c r="BK454" s="81">
        <v>36.770000000000003</v>
      </c>
      <c r="BL454" s="81">
        <v>0</v>
      </c>
      <c r="BM454" s="82"/>
      <c r="BN454" s="81">
        <v>0</v>
      </c>
      <c r="BO454" s="81">
        <v>0</v>
      </c>
      <c r="BP454" s="81">
        <v>11</v>
      </c>
      <c r="BQ454" s="81">
        <v>0</v>
      </c>
      <c r="BR454" s="81">
        <v>6</v>
      </c>
      <c r="BS454" s="81">
        <v>0</v>
      </c>
      <c r="BT454"/>
      <c r="BU454" s="80">
        <v>257.01600000000002</v>
      </c>
      <c r="BV454" s="80">
        <v>0</v>
      </c>
      <c r="BW454" s="80">
        <v>0</v>
      </c>
      <c r="BX454" s="80">
        <v>0</v>
      </c>
      <c r="BY454" s="80">
        <v>6.1440000000000001</v>
      </c>
      <c r="BZ454" s="80">
        <v>0</v>
      </c>
      <c r="CA454" s="80">
        <v>0</v>
      </c>
      <c r="CB454" s="80">
        <v>0</v>
      </c>
      <c r="CC454" s="80">
        <v>0</v>
      </c>
    </row>
    <row r="455" spans="1:81">
      <c r="A455" s="80" t="s">
        <v>2152</v>
      </c>
      <c r="B455" s="80">
        <v>452</v>
      </c>
      <c r="C455" s="80">
        <v>10</v>
      </c>
      <c r="D455" s="80">
        <v>27</v>
      </c>
      <c r="E455" s="80">
        <v>2013</v>
      </c>
      <c r="F455" s="80" t="s">
        <v>89</v>
      </c>
      <c r="G455" s="80" t="s">
        <v>2142</v>
      </c>
      <c r="H455" s="80" t="s">
        <v>2143</v>
      </c>
      <c r="I455" s="177"/>
      <c r="J455" s="81">
        <v>465.71097591867118</v>
      </c>
      <c r="K455" s="81">
        <v>5.5066711858476047</v>
      </c>
      <c r="L455" s="81">
        <v>10.083060709824979</v>
      </c>
      <c r="M455" s="81">
        <v>203.87845043421177</v>
      </c>
      <c r="N455" s="81">
        <v>196.46038881101299</v>
      </c>
      <c r="O455" s="81">
        <v>121.45325388620547</v>
      </c>
      <c r="P455" s="81">
        <v>68.87107919613382</v>
      </c>
      <c r="Q455" s="81">
        <v>8.7206756129262306</v>
      </c>
      <c r="R455" s="81">
        <v>0.6384680252568089</v>
      </c>
      <c r="S455" s="81">
        <v>20.356068040233602</v>
      </c>
      <c r="T455" s="82"/>
      <c r="U455" s="81">
        <v>59974373</v>
      </c>
      <c r="V455" s="81">
        <v>2920</v>
      </c>
      <c r="W455" s="81">
        <v>229</v>
      </c>
      <c r="X455" s="81">
        <v>40083</v>
      </c>
      <c r="Y455" s="81">
        <v>45038</v>
      </c>
      <c r="Z455" s="81">
        <v>66359</v>
      </c>
      <c r="AA455" s="81">
        <v>13787</v>
      </c>
      <c r="AB455" s="81">
        <v>112734</v>
      </c>
      <c r="AC455" s="81">
        <v>105840</v>
      </c>
      <c r="AD455" s="81">
        <v>20.356068040233602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262.327</v>
      </c>
      <c r="BJ455" s="81">
        <v>0</v>
      </c>
      <c r="BK455" s="81">
        <v>39.444999999999993</v>
      </c>
      <c r="BL455" s="81">
        <v>0</v>
      </c>
      <c r="BM455" s="82"/>
      <c r="BN455" s="81">
        <v>0</v>
      </c>
      <c r="BO455" s="81">
        <v>0</v>
      </c>
      <c r="BP455" s="81">
        <v>13</v>
      </c>
      <c r="BQ455" s="81">
        <v>0</v>
      </c>
      <c r="BR455" s="81">
        <v>6</v>
      </c>
      <c r="BS455" s="81">
        <v>0</v>
      </c>
      <c r="BT455"/>
      <c r="BU455" s="80">
        <v>295.875</v>
      </c>
      <c r="BV455" s="80">
        <v>0</v>
      </c>
      <c r="BW455" s="80">
        <v>0</v>
      </c>
      <c r="BX455" s="80">
        <v>0</v>
      </c>
      <c r="BY455" s="80">
        <v>5.8970000000000002</v>
      </c>
      <c r="BZ455" s="80">
        <v>0</v>
      </c>
      <c r="CA455" s="80">
        <v>0</v>
      </c>
      <c r="CB455" s="80">
        <v>0</v>
      </c>
      <c r="CC455" s="80">
        <v>0</v>
      </c>
    </row>
    <row r="456" spans="1:81">
      <c r="A456" s="80" t="s">
        <v>2153</v>
      </c>
      <c r="B456" s="80">
        <v>453</v>
      </c>
      <c r="C456" s="80">
        <v>11</v>
      </c>
      <c r="D456" s="80">
        <v>27</v>
      </c>
      <c r="E456" s="80">
        <v>2014</v>
      </c>
      <c r="F456" s="80" t="s">
        <v>90</v>
      </c>
      <c r="G456" s="80" t="s">
        <v>2142</v>
      </c>
      <c r="H456" s="80" t="s">
        <v>2143</v>
      </c>
      <c r="I456" s="177"/>
      <c r="J456" s="81">
        <v>457.4355392178893</v>
      </c>
      <c r="K456" s="81">
        <v>5.7515392133768914</v>
      </c>
      <c r="L456" s="81">
        <v>13.330463835034609</v>
      </c>
      <c r="M456" s="81">
        <v>199.4171300315688</v>
      </c>
      <c r="N456" s="81">
        <v>196.23917764976784</v>
      </c>
      <c r="O456" s="81">
        <v>116.820267106871</v>
      </c>
      <c r="P456" s="81">
        <v>68.335484113927876</v>
      </c>
      <c r="Q456" s="81">
        <v>8.3682819785376115</v>
      </c>
      <c r="R456" s="81">
        <v>0.93849377396512645</v>
      </c>
      <c r="S456" s="81">
        <v>17.990536795200001</v>
      </c>
      <c r="T456" s="82"/>
      <c r="U456" s="81">
        <v>59077493</v>
      </c>
      <c r="V456" s="81">
        <v>2574</v>
      </c>
      <c r="W456" s="81">
        <v>336</v>
      </c>
      <c r="X456" s="81">
        <v>40563</v>
      </c>
      <c r="Y456" s="81">
        <v>45403</v>
      </c>
      <c r="Z456" s="81">
        <v>67224</v>
      </c>
      <c r="AA456" s="81">
        <v>13609</v>
      </c>
      <c r="AB456" s="81">
        <v>112750</v>
      </c>
      <c r="AC456" s="81">
        <v>156065</v>
      </c>
      <c r="AD456" s="81">
        <v>17.990536795200001</v>
      </c>
      <c r="AE456" s="82"/>
      <c r="AF456" s="81">
        <v>547483155.39799702</v>
      </c>
      <c r="AG456" s="81">
        <v>4815437.1275438629</v>
      </c>
      <c r="AH456" s="81">
        <v>3287391.7222254043</v>
      </c>
      <c r="AI456" s="81">
        <v>263719585.94908783</v>
      </c>
      <c r="AJ456" s="81">
        <v>277165568.26716083</v>
      </c>
      <c r="AK456" s="81">
        <v>0</v>
      </c>
      <c r="AL456" s="81">
        <v>0</v>
      </c>
      <c r="AM456" s="81">
        <v>15478890.152512409</v>
      </c>
      <c r="AN456" s="81">
        <v>0</v>
      </c>
      <c r="AO456" s="81">
        <v>0</v>
      </c>
      <c r="AP456" s="82"/>
      <c r="AQ456" s="81">
        <v>2876</v>
      </c>
      <c r="AR456" s="81">
        <v>447</v>
      </c>
      <c r="AS456" s="81">
        <v>0</v>
      </c>
      <c r="AT456" s="81">
        <v>0</v>
      </c>
      <c r="AU456" s="81">
        <v>0</v>
      </c>
      <c r="AV456" s="81">
        <v>0</v>
      </c>
      <c r="AW456" s="81" t="s">
        <v>564</v>
      </c>
      <c r="AX456" s="82"/>
      <c r="AY456" s="81">
        <v>11492.2</v>
      </c>
      <c r="AZ456" s="81">
        <v>19119</v>
      </c>
      <c r="BA456" s="81">
        <v>0</v>
      </c>
      <c r="BB456" s="81">
        <v>0</v>
      </c>
      <c r="BC456" s="81">
        <v>0</v>
      </c>
      <c r="BD456" s="81">
        <v>0</v>
      </c>
      <c r="BE456" s="81" t="s">
        <v>564</v>
      </c>
      <c r="BF456" s="82"/>
      <c r="BG456" s="81">
        <v>0</v>
      </c>
      <c r="BH456" s="81">
        <v>0</v>
      </c>
      <c r="BI456" s="81">
        <v>234.38399999999999</v>
      </c>
      <c r="BJ456" s="81">
        <v>0</v>
      </c>
      <c r="BK456" s="81">
        <v>39.734999999999999</v>
      </c>
      <c r="BL456" s="81">
        <v>0</v>
      </c>
      <c r="BM456" s="82"/>
      <c r="BN456" s="81">
        <v>0</v>
      </c>
      <c r="BO456" s="81">
        <v>0</v>
      </c>
      <c r="BP456" s="81">
        <v>13</v>
      </c>
      <c r="BQ456" s="81">
        <v>0</v>
      </c>
      <c r="BR456" s="81">
        <v>6</v>
      </c>
      <c r="BS456" s="81">
        <v>0</v>
      </c>
      <c r="BT456"/>
      <c r="BU456" s="80">
        <v>267.803</v>
      </c>
      <c r="BV456" s="80">
        <v>0</v>
      </c>
      <c r="BW456" s="80">
        <v>0</v>
      </c>
      <c r="BX456" s="80">
        <v>0</v>
      </c>
      <c r="BY456" s="80">
        <v>6.3159999999999998</v>
      </c>
      <c r="BZ456" s="80">
        <v>0</v>
      </c>
      <c r="CA456" s="80">
        <v>0</v>
      </c>
      <c r="CB456" s="80">
        <v>0</v>
      </c>
      <c r="CC456" s="80">
        <v>0</v>
      </c>
    </row>
    <row r="457" spans="1:81">
      <c r="A457" s="80" t="s">
        <v>2154</v>
      </c>
      <c r="B457" s="80">
        <v>454</v>
      </c>
      <c r="C457" s="80">
        <v>12</v>
      </c>
      <c r="D457" s="80">
        <v>27</v>
      </c>
      <c r="E457" s="80">
        <v>2015</v>
      </c>
      <c r="F457" s="80" t="s">
        <v>91</v>
      </c>
      <c r="G457" s="80" t="s">
        <v>2142</v>
      </c>
      <c r="H457" s="80" t="s">
        <v>2143</v>
      </c>
      <c r="I457" s="177"/>
      <c r="J457" s="81">
        <v>429.15880032723317</v>
      </c>
      <c r="K457" s="81">
        <v>5.5115461636620466</v>
      </c>
      <c r="L457" s="81">
        <v>13.695979270231767</v>
      </c>
      <c r="M457" s="81">
        <v>198.66402783418297</v>
      </c>
      <c r="N457" s="81">
        <v>169.11732284678675</v>
      </c>
      <c r="O457" s="81">
        <v>116.74679427845763</v>
      </c>
      <c r="P457" s="81">
        <v>67.881696735833273</v>
      </c>
      <c r="Q457" s="81">
        <v>8.1947482963962219</v>
      </c>
      <c r="R457" s="81">
        <v>0.96395975487064867</v>
      </c>
      <c r="S457" s="81">
        <v>14.418035841599998</v>
      </c>
      <c r="T457" s="82"/>
      <c r="U457" s="81">
        <v>71423681</v>
      </c>
      <c r="V457" s="81">
        <v>2574</v>
      </c>
      <c r="W457" s="81">
        <v>336</v>
      </c>
      <c r="X457" s="81">
        <v>40563</v>
      </c>
      <c r="Y457" s="81">
        <v>45941</v>
      </c>
      <c r="Z457" s="81">
        <v>67829</v>
      </c>
      <c r="AA457" s="81">
        <v>13508</v>
      </c>
      <c r="AB457" s="81">
        <v>112786</v>
      </c>
      <c r="AC457" s="81">
        <v>165129</v>
      </c>
      <c r="AD457" s="81">
        <v>14.418035841599998</v>
      </c>
      <c r="AE457" s="82"/>
      <c r="AF457" s="81">
        <v>521769182.64548856</v>
      </c>
      <c r="AG457" s="81">
        <v>4266527.975989325</v>
      </c>
      <c r="AH457" s="81">
        <v>2730695.7688325234</v>
      </c>
      <c r="AI457" s="81">
        <v>273149849.71291977</v>
      </c>
      <c r="AJ457" s="81">
        <v>253044542.79150248</v>
      </c>
      <c r="AK457" s="81">
        <v>0</v>
      </c>
      <c r="AL457" s="81">
        <v>0</v>
      </c>
      <c r="AM457" s="81">
        <v>15456848.180524362</v>
      </c>
      <c r="AN457" s="81">
        <v>0</v>
      </c>
      <c r="AO457" s="81">
        <v>0</v>
      </c>
      <c r="AP457" s="82"/>
      <c r="AQ457" s="81">
        <v>3164</v>
      </c>
      <c r="AR457" s="81">
        <v>636</v>
      </c>
      <c r="AS457" s="81">
        <v>0</v>
      </c>
      <c r="AT457" s="81">
        <v>0</v>
      </c>
      <c r="AU457" s="81">
        <v>0</v>
      </c>
      <c r="AV457" s="81">
        <v>0</v>
      </c>
      <c r="AW457" s="81" t="s">
        <v>564</v>
      </c>
      <c r="AX457" s="82"/>
      <c r="AY457" s="81">
        <v>12878.7</v>
      </c>
      <c r="AZ457" s="81">
        <v>27420.799999999999</v>
      </c>
      <c r="BA457" s="81">
        <v>0</v>
      </c>
      <c r="BB457" s="81">
        <v>0</v>
      </c>
      <c r="BC457" s="81">
        <v>0</v>
      </c>
      <c r="BD457" s="81">
        <v>0</v>
      </c>
      <c r="BE457" s="81" t="s">
        <v>564</v>
      </c>
      <c r="BF457" s="82"/>
      <c r="BG457" s="81">
        <v>0</v>
      </c>
      <c r="BH457" s="81">
        <v>0</v>
      </c>
      <c r="BI457" s="81">
        <v>231.72200000000001</v>
      </c>
      <c r="BJ457" s="81">
        <v>0</v>
      </c>
      <c r="BK457" s="81">
        <v>37.626999999999995</v>
      </c>
      <c r="BL457" s="81">
        <v>0</v>
      </c>
      <c r="BM457" s="82"/>
      <c r="BN457" s="81">
        <v>0</v>
      </c>
      <c r="BO457" s="81">
        <v>0</v>
      </c>
      <c r="BP457" s="81">
        <v>12</v>
      </c>
      <c r="BQ457" s="81">
        <v>0</v>
      </c>
      <c r="BR457" s="81">
        <v>5</v>
      </c>
      <c r="BS457" s="81">
        <v>0</v>
      </c>
      <c r="BT457"/>
      <c r="BU457" s="80">
        <v>262.95400000000001</v>
      </c>
      <c r="BV457" s="80">
        <v>0</v>
      </c>
      <c r="BW457" s="80">
        <v>0</v>
      </c>
      <c r="BX457" s="80">
        <v>0</v>
      </c>
      <c r="BY457" s="80">
        <v>6.3949999999999996</v>
      </c>
      <c r="BZ457" s="80">
        <v>0</v>
      </c>
      <c r="CA457" s="80">
        <v>0</v>
      </c>
      <c r="CB457" s="80">
        <v>0</v>
      </c>
      <c r="CC457" s="80">
        <v>0</v>
      </c>
    </row>
    <row r="458" spans="1:81">
      <c r="A458" s="80" t="s">
        <v>2155</v>
      </c>
      <c r="B458" s="80">
        <v>455</v>
      </c>
      <c r="C458" s="80">
        <v>13</v>
      </c>
      <c r="D458" s="80">
        <v>27</v>
      </c>
      <c r="E458" s="80">
        <v>2016</v>
      </c>
      <c r="F458" s="80" t="s">
        <v>92</v>
      </c>
      <c r="G458" s="80" t="s">
        <v>2142</v>
      </c>
      <c r="H458" s="80" t="s">
        <v>2143</v>
      </c>
      <c r="I458" s="177"/>
      <c r="J458" s="81">
        <v>399.88882061622149</v>
      </c>
      <c r="K458" s="81">
        <v>5.4055100637156244</v>
      </c>
      <c r="L458" s="81">
        <v>15.430549631641673</v>
      </c>
      <c r="M458" s="81">
        <v>186.57481894740425</v>
      </c>
      <c r="N458" s="81">
        <v>181.99373253777372</v>
      </c>
      <c r="O458" s="81">
        <v>116.44447715107218</v>
      </c>
      <c r="P458" s="81">
        <v>66.15149913223668</v>
      </c>
      <c r="Q458" s="81">
        <v>7.9744972084681587</v>
      </c>
      <c r="R458" s="81">
        <v>0.9595674559361731</v>
      </c>
      <c r="S458" s="81">
        <v>15.087493343752</v>
      </c>
      <c r="T458" s="82"/>
      <c r="U458" s="81">
        <v>66346402</v>
      </c>
      <c r="V458" s="81">
        <v>2574</v>
      </c>
      <c r="W458" s="81">
        <v>336</v>
      </c>
      <c r="X458" s="81">
        <v>40563</v>
      </c>
      <c r="Y458" s="81">
        <v>46472</v>
      </c>
      <c r="Z458" s="81">
        <v>68485</v>
      </c>
      <c r="AA458" s="81">
        <v>13615</v>
      </c>
      <c r="AB458" s="81">
        <v>112902</v>
      </c>
      <c r="AC458" s="81">
        <v>163884.6759907917</v>
      </c>
      <c r="AD458" s="81">
        <v>15.087493343752</v>
      </c>
      <c r="AE458" s="82"/>
      <c r="AF458" s="81">
        <v>486226369.23226178</v>
      </c>
      <c r="AG458" s="81">
        <v>3974889.639056948</v>
      </c>
      <c r="AH458" s="81">
        <v>2904310.6050450122</v>
      </c>
      <c r="AI458" s="81">
        <v>285486648.26475918</v>
      </c>
      <c r="AJ458" s="81">
        <v>257969415.3710894</v>
      </c>
      <c r="AK458" s="81">
        <v>0</v>
      </c>
      <c r="AL458" s="81">
        <v>0</v>
      </c>
      <c r="AM458" s="81">
        <v>15484766.29899927</v>
      </c>
      <c r="AN458" s="81">
        <v>0</v>
      </c>
      <c r="AO458" s="81">
        <v>0</v>
      </c>
      <c r="AP458" s="82"/>
      <c r="AQ458" s="81">
        <v>3383</v>
      </c>
      <c r="AR458" s="81">
        <v>749</v>
      </c>
      <c r="AS458" s="81">
        <v>0</v>
      </c>
      <c r="AT458" s="81">
        <v>0</v>
      </c>
      <c r="AU458" s="81">
        <v>0</v>
      </c>
      <c r="AV458" s="81">
        <v>0</v>
      </c>
      <c r="AW458" s="81" t="s">
        <v>564</v>
      </c>
      <c r="AX458" s="82"/>
      <c r="AY458" s="81">
        <v>13958.3</v>
      </c>
      <c r="AZ458" s="81">
        <v>35961.699999999997</v>
      </c>
      <c r="BA458" s="81">
        <v>0</v>
      </c>
      <c r="BB458" s="81">
        <v>0</v>
      </c>
      <c r="BC458" s="81">
        <v>0</v>
      </c>
      <c r="BD458" s="81">
        <v>0</v>
      </c>
      <c r="BE458" s="81" t="s">
        <v>564</v>
      </c>
      <c r="BF458" s="82"/>
      <c r="BG458" s="81">
        <v>0</v>
      </c>
      <c r="BH458" s="81">
        <v>0</v>
      </c>
      <c r="BI458" s="81">
        <v>249.27099999999999</v>
      </c>
      <c r="BJ458" s="81">
        <v>0</v>
      </c>
      <c r="BK458" s="81">
        <v>36.965000000000003</v>
      </c>
      <c r="BL458" s="81">
        <v>3.4470000000000001</v>
      </c>
      <c r="BM458" s="82"/>
      <c r="BN458" s="81">
        <v>0</v>
      </c>
      <c r="BO458" s="81">
        <v>0</v>
      </c>
      <c r="BP458" s="81">
        <v>14</v>
      </c>
      <c r="BQ458" s="81">
        <v>0</v>
      </c>
      <c r="BR458" s="81">
        <v>5</v>
      </c>
      <c r="BS458" s="81">
        <v>1</v>
      </c>
      <c r="BT458"/>
      <c r="BU458" s="80">
        <v>283.47699999999998</v>
      </c>
      <c r="BV458" s="80">
        <v>0</v>
      </c>
      <c r="BW458" s="80">
        <v>0</v>
      </c>
      <c r="BX458" s="80">
        <v>0</v>
      </c>
      <c r="BY458" s="80">
        <v>6.2060000000000004</v>
      </c>
      <c r="BZ458" s="80">
        <v>0</v>
      </c>
      <c r="CA458" s="80">
        <v>0</v>
      </c>
      <c r="CB458" s="80">
        <v>0</v>
      </c>
      <c r="CC458" s="80">
        <v>0</v>
      </c>
    </row>
    <row r="459" spans="1:81">
      <c r="A459" s="80" t="s">
        <v>2156</v>
      </c>
      <c r="B459" s="80">
        <v>456</v>
      </c>
      <c r="C459" s="80">
        <v>14</v>
      </c>
      <c r="D459" s="80">
        <v>27</v>
      </c>
      <c r="E459" s="80">
        <v>2017</v>
      </c>
      <c r="F459" s="80" t="s">
        <v>71</v>
      </c>
      <c r="G459" s="80" t="s">
        <v>2142</v>
      </c>
      <c r="H459" s="80" t="s">
        <v>2143</v>
      </c>
      <c r="I459" s="177"/>
      <c r="J459" s="81">
        <v>351.24285353668898</v>
      </c>
      <c r="K459" s="81">
        <v>5.2753403678654376</v>
      </c>
      <c r="L459" s="81">
        <v>12.261099691603487</v>
      </c>
      <c r="M459" s="81">
        <v>149.96965420525609</v>
      </c>
      <c r="N459" s="81">
        <v>169.31473250483123</v>
      </c>
      <c r="O459" s="81">
        <v>116.10821217876621</v>
      </c>
      <c r="P459" s="81">
        <v>65.553819091453605</v>
      </c>
      <c r="Q459" s="81">
        <v>7.6988502673134889</v>
      </c>
      <c r="R459" s="81">
        <v>0.86924950598568396</v>
      </c>
      <c r="S459" s="81">
        <v>16.00301193216</v>
      </c>
      <c r="T459" s="82"/>
      <c r="U459" s="81">
        <v>67184623</v>
      </c>
      <c r="V459" s="81">
        <v>2574</v>
      </c>
      <c r="W459" s="81">
        <v>336</v>
      </c>
      <c r="X459" s="81">
        <v>40563</v>
      </c>
      <c r="Y459" s="81">
        <v>46967</v>
      </c>
      <c r="Z459" s="81">
        <v>69420</v>
      </c>
      <c r="AA459" s="81">
        <v>13578</v>
      </c>
      <c r="AB459" s="81">
        <v>112720</v>
      </c>
      <c r="AC459" s="81">
        <v>151404.99999999991</v>
      </c>
      <c r="AD459" s="81">
        <v>16.00301193216</v>
      </c>
      <c r="AE459" s="82"/>
      <c r="AF459" s="81">
        <v>475878285.09151047</v>
      </c>
      <c r="AG459" s="81">
        <v>4112977.467002946</v>
      </c>
      <c r="AH459" s="81">
        <v>3088328.5071749152</v>
      </c>
      <c r="AI459" s="81">
        <v>261443109.00588369</v>
      </c>
      <c r="AJ459" s="81">
        <v>284912119.22366458</v>
      </c>
      <c r="AK459" s="81">
        <v>0</v>
      </c>
      <c r="AL459" s="81">
        <v>0</v>
      </c>
      <c r="AM459" s="81">
        <v>15483994.95881437</v>
      </c>
      <c r="AN459" s="81">
        <v>0</v>
      </c>
      <c r="AO459" s="81">
        <v>0</v>
      </c>
      <c r="AP459" s="82"/>
      <c r="AQ459" s="81">
        <v>3556</v>
      </c>
      <c r="AR459" s="81">
        <v>839</v>
      </c>
      <c r="AS459" s="81">
        <v>0</v>
      </c>
      <c r="AT459" s="81">
        <v>0</v>
      </c>
      <c r="AU459" s="81">
        <v>0</v>
      </c>
      <c r="AV459" s="81">
        <v>0</v>
      </c>
      <c r="AW459" s="81" t="s">
        <v>564</v>
      </c>
      <c r="AX459" s="82"/>
      <c r="AY459" s="81">
        <v>14805.3</v>
      </c>
      <c r="AZ459" s="81">
        <v>39908.700000000019</v>
      </c>
      <c r="BA459" s="81">
        <v>0</v>
      </c>
      <c r="BB459" s="81">
        <v>0</v>
      </c>
      <c r="BC459" s="81">
        <v>0</v>
      </c>
      <c r="BD459" s="81">
        <v>0</v>
      </c>
      <c r="BE459" s="81" t="s">
        <v>564</v>
      </c>
      <c r="BF459" s="82"/>
      <c r="BG459" s="81">
        <v>0</v>
      </c>
      <c r="BH459" s="81">
        <v>0</v>
      </c>
      <c r="BI459" s="81">
        <v>242.95599999999999</v>
      </c>
      <c r="BJ459" s="81">
        <v>0</v>
      </c>
      <c r="BK459" s="81">
        <v>38.155000000000001</v>
      </c>
      <c r="BL459" s="81">
        <v>3.3620000000000001</v>
      </c>
      <c r="BM459" s="82"/>
      <c r="BN459" s="81">
        <v>0</v>
      </c>
      <c r="BO459" s="81">
        <v>0</v>
      </c>
      <c r="BP459" s="81">
        <v>13</v>
      </c>
      <c r="BQ459" s="81">
        <v>0</v>
      </c>
      <c r="BR459" s="81">
        <v>5</v>
      </c>
      <c r="BS459" s="81">
        <v>1</v>
      </c>
      <c r="BT459"/>
      <c r="BU459" s="80">
        <v>277.95999999999998</v>
      </c>
      <c r="BV459" s="80">
        <v>0</v>
      </c>
      <c r="BW459" s="80">
        <v>0</v>
      </c>
      <c r="BX459" s="80">
        <v>0</v>
      </c>
      <c r="BY459" s="80">
        <v>6.5129999999999999</v>
      </c>
      <c r="BZ459" s="80">
        <v>0</v>
      </c>
      <c r="CA459" s="80">
        <v>0</v>
      </c>
      <c r="CB459" s="80">
        <v>0</v>
      </c>
      <c r="CC459" s="80">
        <v>0</v>
      </c>
    </row>
    <row r="460" spans="1:81">
      <c r="A460" s="80" t="s">
        <v>2157</v>
      </c>
      <c r="B460" s="80">
        <v>457</v>
      </c>
      <c r="C460" s="80">
        <v>15</v>
      </c>
      <c r="D460" s="80">
        <v>27</v>
      </c>
      <c r="E460" s="80">
        <v>2018</v>
      </c>
      <c r="F460" s="80" t="s">
        <v>93</v>
      </c>
      <c r="G460" s="80" t="s">
        <v>2142</v>
      </c>
      <c r="H460" s="80" t="s">
        <v>2143</v>
      </c>
      <c r="I460" s="177"/>
      <c r="J460" s="81">
        <v>291.16013984276162</v>
      </c>
      <c r="K460" s="81">
        <v>5.1033590692178965</v>
      </c>
      <c r="L460" s="81">
        <v>11.071131375333044</v>
      </c>
      <c r="M460" s="81">
        <v>140.58694806251827</v>
      </c>
      <c r="N460" s="81">
        <v>124.87788531231405</v>
      </c>
      <c r="O460" s="81">
        <v>115.56463350874431</v>
      </c>
      <c r="P460" s="81">
        <v>64.83436242420855</v>
      </c>
      <c r="Q460" s="81">
        <v>7.1727287024310851</v>
      </c>
      <c r="R460" s="81">
        <v>0.91449182303322207</v>
      </c>
      <c r="S460" s="81">
        <v>6.4354461360000004</v>
      </c>
      <c r="T460" s="82"/>
      <c r="U460" s="81">
        <v>71135351</v>
      </c>
      <c r="V460" s="81">
        <v>2574</v>
      </c>
      <c r="W460" s="81">
        <v>336</v>
      </c>
      <c r="X460" s="81">
        <v>40563</v>
      </c>
      <c r="Y460" s="81">
        <v>47854</v>
      </c>
      <c r="Z460" s="81">
        <v>70418</v>
      </c>
      <c r="AA460" s="81">
        <v>13564</v>
      </c>
      <c r="AB460" s="81">
        <v>113171</v>
      </c>
      <c r="AC460" s="81">
        <v>158661</v>
      </c>
      <c r="AD460" s="81">
        <v>6.4354461360000004</v>
      </c>
      <c r="AE460" s="82"/>
      <c r="AF460" s="81">
        <v>441030872.04564631</v>
      </c>
      <c r="AG460" s="81">
        <v>4094901.949263039</v>
      </c>
      <c r="AH460" s="81">
        <v>2913955.4002593448</v>
      </c>
      <c r="AI460" s="81">
        <v>275134905.18187869</v>
      </c>
      <c r="AJ460" s="81">
        <v>248207342.83347991</v>
      </c>
      <c r="AK460" s="81">
        <v>0</v>
      </c>
      <c r="AL460" s="81">
        <v>0</v>
      </c>
      <c r="AM460" s="81">
        <v>15578113.850348011</v>
      </c>
      <c r="AN460" s="81">
        <v>0</v>
      </c>
      <c r="AO460" s="81">
        <v>0</v>
      </c>
      <c r="AP460" s="82"/>
      <c r="AQ460" s="81">
        <v>3732</v>
      </c>
      <c r="AR460" s="81">
        <v>918</v>
      </c>
      <c r="AS460" s="81">
        <v>0</v>
      </c>
      <c r="AT460" s="81">
        <v>0</v>
      </c>
      <c r="AU460" s="81">
        <v>0</v>
      </c>
      <c r="AV460" s="81">
        <v>0</v>
      </c>
      <c r="AW460" s="81" t="s">
        <v>564</v>
      </c>
      <c r="AX460" s="82"/>
      <c r="AY460" s="81">
        <v>15684.7</v>
      </c>
      <c r="AZ460" s="81">
        <v>41605.800000000003</v>
      </c>
      <c r="BA460" s="81">
        <v>0</v>
      </c>
      <c r="BB460" s="81">
        <v>0</v>
      </c>
      <c r="BC460" s="81">
        <v>0</v>
      </c>
      <c r="BD460" s="81">
        <v>0</v>
      </c>
      <c r="BE460" s="81" t="s">
        <v>564</v>
      </c>
      <c r="BF460" s="82"/>
      <c r="BG460" s="81">
        <v>0</v>
      </c>
      <c r="BH460" s="81">
        <v>0</v>
      </c>
      <c r="BI460" s="81">
        <v>239.08500000000001</v>
      </c>
      <c r="BJ460" s="81">
        <v>0</v>
      </c>
      <c r="BK460" s="81">
        <v>35.422999999999995</v>
      </c>
      <c r="BL460" s="81">
        <v>0</v>
      </c>
      <c r="BM460" s="82"/>
      <c r="BN460" s="81">
        <v>0</v>
      </c>
      <c r="BO460" s="81">
        <v>0</v>
      </c>
      <c r="BP460" s="81">
        <v>15</v>
      </c>
      <c r="BQ460" s="81">
        <v>0</v>
      </c>
      <c r="BR460" s="81">
        <v>5</v>
      </c>
      <c r="BS460" s="81">
        <v>0</v>
      </c>
      <c r="BT460"/>
      <c r="BU460" s="80">
        <v>267.86599999999999</v>
      </c>
      <c r="BV460" s="80">
        <v>0</v>
      </c>
      <c r="BW460" s="80">
        <v>0</v>
      </c>
      <c r="BX460" s="80">
        <v>0</v>
      </c>
      <c r="BY460" s="80">
        <v>6.6420000000000003</v>
      </c>
      <c r="BZ460" s="80">
        <v>0</v>
      </c>
      <c r="CA460" s="80">
        <v>0</v>
      </c>
      <c r="CB460" s="80">
        <v>0</v>
      </c>
      <c r="CC460" s="80">
        <v>0</v>
      </c>
    </row>
    <row r="461" spans="1:81">
      <c r="A461" s="80" t="s">
        <v>2158</v>
      </c>
      <c r="B461" s="80">
        <v>458</v>
      </c>
      <c r="C461" s="80">
        <v>16</v>
      </c>
      <c r="D461" s="80">
        <v>27</v>
      </c>
      <c r="E461" s="80">
        <v>2019</v>
      </c>
      <c r="F461" s="80" t="s">
        <v>73</v>
      </c>
      <c r="G461" s="80" t="s">
        <v>2142</v>
      </c>
      <c r="H461" s="80" t="s">
        <v>2143</v>
      </c>
      <c r="I461" s="177"/>
      <c r="J461" s="81">
        <v>279.04211780545631</v>
      </c>
      <c r="K461" s="81">
        <v>4.6787443204046797</v>
      </c>
      <c r="L461" s="81">
        <v>11.157372832874232</v>
      </c>
      <c r="M461" s="81">
        <v>126.79397656024311</v>
      </c>
      <c r="N461" s="81">
        <v>117.65027405053667</v>
      </c>
      <c r="O461" s="81">
        <v>113.01638318163496</v>
      </c>
      <c r="P461" s="81">
        <v>64.971708203876361</v>
      </c>
      <c r="Q461" s="81">
        <v>6.9715505413014363</v>
      </c>
      <c r="R461" s="81">
        <v>0.87250610815438212</v>
      </c>
      <c r="S461" s="81">
        <v>14.868574335599998</v>
      </c>
      <c r="T461" s="82"/>
      <c r="U461" s="81">
        <v>70371097</v>
      </c>
      <c r="V461" s="81">
        <v>2574</v>
      </c>
      <c r="W461" s="81">
        <v>336</v>
      </c>
      <c r="X461" s="81">
        <v>40563</v>
      </c>
      <c r="Y461" s="81">
        <v>48349</v>
      </c>
      <c r="Z461" s="81">
        <v>70756</v>
      </c>
      <c r="AA461" s="81">
        <v>13491</v>
      </c>
      <c r="AB461" s="81">
        <v>112975</v>
      </c>
      <c r="AC461" s="81">
        <v>153856</v>
      </c>
      <c r="AD461" s="81">
        <v>14.8685743356</v>
      </c>
      <c r="AE461" s="82"/>
      <c r="AF461" s="81">
        <v>447277667.16341388</v>
      </c>
      <c r="AG461" s="81">
        <v>3952121.988658654</v>
      </c>
      <c r="AH461" s="81">
        <v>3120825.5007435489</v>
      </c>
      <c r="AI461" s="81">
        <v>263265304.26066521</v>
      </c>
      <c r="AJ461" s="81">
        <v>224257369.60518032</v>
      </c>
      <c r="AK461" s="81">
        <v>0</v>
      </c>
      <c r="AL461" s="81">
        <v>0</v>
      </c>
      <c r="AM461" s="81">
        <v>15386344.524655342</v>
      </c>
      <c r="AN461" s="81">
        <v>0</v>
      </c>
      <c r="AO461" s="81">
        <v>0</v>
      </c>
      <c r="AP461" s="82"/>
      <c r="AQ461" s="81">
        <v>3924</v>
      </c>
      <c r="AR461" s="81">
        <v>991</v>
      </c>
      <c r="AS461" s="81">
        <v>0</v>
      </c>
      <c r="AT461" s="81">
        <v>0</v>
      </c>
      <c r="AU461" s="81">
        <v>0</v>
      </c>
      <c r="AV461" s="81">
        <v>0</v>
      </c>
      <c r="AW461" s="81" t="s">
        <v>564</v>
      </c>
      <c r="AX461" s="82"/>
      <c r="AY461" s="81">
        <v>16671.099999999991</v>
      </c>
      <c r="AZ461" s="81">
        <v>43904.500000000007</v>
      </c>
      <c r="BA461" s="81">
        <v>0</v>
      </c>
      <c r="BB461" s="81">
        <v>0</v>
      </c>
      <c r="BC461" s="81">
        <v>0</v>
      </c>
      <c r="BD461" s="81">
        <v>0</v>
      </c>
      <c r="BE461" s="81" t="s">
        <v>564</v>
      </c>
      <c r="BF461" s="82"/>
      <c r="BG461" s="81">
        <v>0</v>
      </c>
      <c r="BH461" s="81">
        <v>0</v>
      </c>
      <c r="BI461" s="81">
        <v>221.22</v>
      </c>
      <c r="BJ461" s="81">
        <v>0</v>
      </c>
      <c r="BK461" s="81">
        <v>31.254999999999999</v>
      </c>
      <c r="BL461" s="81">
        <v>0</v>
      </c>
      <c r="BM461" s="82"/>
      <c r="BN461" s="81">
        <v>0</v>
      </c>
      <c r="BO461" s="81">
        <v>0</v>
      </c>
      <c r="BP461" s="81">
        <v>15</v>
      </c>
      <c r="BQ461" s="81">
        <v>0</v>
      </c>
      <c r="BR461" s="81">
        <v>5</v>
      </c>
      <c r="BS461" s="81">
        <v>0</v>
      </c>
      <c r="BT461"/>
      <c r="BU461" s="80">
        <v>245.696</v>
      </c>
      <c r="BV461" s="80">
        <v>0</v>
      </c>
      <c r="BW461" s="80">
        <v>0</v>
      </c>
      <c r="BX461" s="80">
        <v>0</v>
      </c>
      <c r="BY461" s="80">
        <v>6.7789999999999999</v>
      </c>
      <c r="BZ461" s="80">
        <v>0</v>
      </c>
      <c r="CA461" s="80">
        <v>0</v>
      </c>
      <c r="CB461" s="80">
        <v>0</v>
      </c>
      <c r="CC461" s="80">
        <v>0</v>
      </c>
    </row>
    <row r="462" spans="1:81">
      <c r="A462" s="80" t="s">
        <v>2159</v>
      </c>
      <c r="B462" s="80">
        <v>459</v>
      </c>
      <c r="C462" s="80">
        <v>17</v>
      </c>
      <c r="D462" s="80">
        <v>27</v>
      </c>
      <c r="E462" s="80">
        <v>2020</v>
      </c>
      <c r="F462" s="80" t="s">
        <v>218</v>
      </c>
      <c r="G462" s="174" t="s">
        <v>2142</v>
      </c>
      <c r="H462" s="80" t="s">
        <v>2143</v>
      </c>
      <c r="I462" s="177"/>
      <c r="J462" s="81">
        <v>291.41683054121398</v>
      </c>
      <c r="K462" s="81">
        <v>5.2591463220068375</v>
      </c>
      <c r="L462" s="81">
        <v>7.6682317647106721</v>
      </c>
      <c r="M462" s="81">
        <v>137.65083428740411</v>
      </c>
      <c r="N462" s="81">
        <v>113.0908336463573</v>
      </c>
      <c r="O462" s="81">
        <v>99.664882109419452</v>
      </c>
      <c r="P462" s="81">
        <v>60.815080293973779</v>
      </c>
      <c r="Q462" s="81">
        <v>6.6360690492406809</v>
      </c>
      <c r="R462" s="81">
        <v>0.68989284151051256</v>
      </c>
      <c r="S462" s="81">
        <v>14.6670973</v>
      </c>
      <c r="T462" s="82"/>
      <c r="U462" s="81">
        <v>65839801</v>
      </c>
      <c r="V462" s="81">
        <v>2481</v>
      </c>
      <c r="W462" s="81">
        <v>352</v>
      </c>
      <c r="X462" s="81">
        <v>41175</v>
      </c>
      <c r="Y462" s="81">
        <v>48859</v>
      </c>
      <c r="Z462" s="81">
        <v>71218</v>
      </c>
      <c r="AA462" s="81">
        <v>13720</v>
      </c>
      <c r="AB462" s="81">
        <v>112546</v>
      </c>
      <c r="AC462" s="81">
        <v>122289</v>
      </c>
      <c r="AD462" s="81">
        <v>14.6670973</v>
      </c>
      <c r="AE462" s="82"/>
      <c r="AF462" s="81">
        <v>456700555.6546644</v>
      </c>
      <c r="AG462" s="81">
        <v>4223109.3018770646</v>
      </c>
      <c r="AH462" s="81">
        <v>2288037.973617461</v>
      </c>
      <c r="AI462" s="81">
        <v>271771899.56423265</v>
      </c>
      <c r="AJ462" s="81">
        <v>215975203.41159907</v>
      </c>
      <c r="AK462" s="81"/>
      <c r="AL462" s="81"/>
      <c r="AM462" s="81">
        <v>14688503.412139904</v>
      </c>
      <c r="AN462" s="81"/>
      <c r="AO462" s="81"/>
      <c r="AP462" s="82"/>
      <c r="AQ462" s="81">
        <v>4117</v>
      </c>
      <c r="AR462" s="81">
        <v>1036</v>
      </c>
      <c r="AS462" s="81">
        <v>0</v>
      </c>
      <c r="AT462" s="81">
        <v>0</v>
      </c>
      <c r="AU462" s="81">
        <v>0</v>
      </c>
      <c r="AV462" s="81">
        <v>0</v>
      </c>
      <c r="AW462" s="81">
        <v>0</v>
      </c>
      <c r="AX462" s="82"/>
      <c r="AY462" s="81">
        <v>17826.399999999969</v>
      </c>
      <c r="AZ462" s="81">
        <v>48989.000000000058</v>
      </c>
      <c r="BA462" s="81">
        <v>0</v>
      </c>
      <c r="BB462" s="81">
        <v>0</v>
      </c>
      <c r="BC462" s="81">
        <v>0</v>
      </c>
      <c r="BD462" s="81">
        <v>0</v>
      </c>
      <c r="BE462" s="81">
        <v>0</v>
      </c>
      <c r="BF462" s="82"/>
      <c r="BG462" s="81">
        <v>0</v>
      </c>
      <c r="BH462" s="81">
        <v>0</v>
      </c>
      <c r="BI462" s="81">
        <v>189.86500000000001</v>
      </c>
      <c r="BJ462" s="81">
        <v>0</v>
      </c>
      <c r="BK462" s="81">
        <v>29.361999999999998</v>
      </c>
      <c r="BL462" s="81">
        <v>0</v>
      </c>
      <c r="BM462" s="82"/>
      <c r="BN462" s="81">
        <v>0</v>
      </c>
      <c r="BO462" s="81">
        <v>0</v>
      </c>
      <c r="BP462" s="81">
        <v>15</v>
      </c>
      <c r="BQ462" s="81">
        <v>0</v>
      </c>
      <c r="BR462" s="81">
        <v>5</v>
      </c>
      <c r="BS462" s="81">
        <v>0</v>
      </c>
      <c r="BT462"/>
      <c r="BU462" s="80">
        <v>212.34200000000001</v>
      </c>
      <c r="BV462" s="80">
        <v>0</v>
      </c>
      <c r="BW462" s="80">
        <v>0</v>
      </c>
      <c r="BX462" s="80">
        <v>0</v>
      </c>
      <c r="BY462" s="80">
        <v>6.8849999999999998</v>
      </c>
      <c r="BZ462" s="80">
        <v>0</v>
      </c>
      <c r="CA462" s="80">
        <v>0</v>
      </c>
      <c r="CB462" s="80">
        <v>0</v>
      </c>
      <c r="CC462" s="80">
        <v>0</v>
      </c>
    </row>
    <row r="463" spans="1:81">
      <c r="A463" s="80" t="s">
        <v>2160</v>
      </c>
      <c r="B463" s="80">
        <v>459</v>
      </c>
      <c r="C463" s="80">
        <v>18</v>
      </c>
      <c r="D463" s="80">
        <v>27</v>
      </c>
      <c r="E463" s="80">
        <v>2021</v>
      </c>
      <c r="F463" s="80" t="s">
        <v>75</v>
      </c>
      <c r="G463" s="174" t="s">
        <v>2142</v>
      </c>
      <c r="H463" s="80" t="s">
        <v>2143</v>
      </c>
      <c r="I463" s="177"/>
      <c r="J463" s="81">
        <v>233.15456742368187</v>
      </c>
      <c r="K463" s="81">
        <v>5.3715305395804549</v>
      </c>
      <c r="L463" s="81">
        <v>6.8531601635765576</v>
      </c>
      <c r="M463" s="81">
        <v>124.35268576835379</v>
      </c>
      <c r="N463" s="81">
        <v>110.00938023465518</v>
      </c>
      <c r="O463" s="81">
        <v>97.023999073137645</v>
      </c>
      <c r="P463" s="81">
        <v>62.843205972278788</v>
      </c>
      <c r="Q463" s="81">
        <v>6.6716105548624807</v>
      </c>
      <c r="R463" s="81">
        <v>0.65308876220090517</v>
      </c>
      <c r="S463" s="81">
        <v>12.4934203394</v>
      </c>
      <c r="T463" s="82"/>
      <c r="U463" s="81">
        <v>67080324</v>
      </c>
      <c r="V463" s="81">
        <v>2481</v>
      </c>
      <c r="W463" s="81">
        <v>352</v>
      </c>
      <c r="X463" s="81">
        <v>41175</v>
      </c>
      <c r="Y463" s="81">
        <v>49105</v>
      </c>
      <c r="Z463" s="81">
        <v>71389</v>
      </c>
      <c r="AA463" s="81">
        <v>13826</v>
      </c>
      <c r="AB463" s="81">
        <v>111807</v>
      </c>
      <c r="AC463" s="81">
        <v>112206.99999999999</v>
      </c>
      <c r="AD463" s="81">
        <v>12.4934203394</v>
      </c>
      <c r="AE463" s="82"/>
      <c r="AF463" s="81">
        <v>409360974.36522967</v>
      </c>
      <c r="AG463" s="81">
        <v>4465579.8474888457</v>
      </c>
      <c r="AH463" s="81">
        <v>1919392.2440792674</v>
      </c>
      <c r="AI463" s="81">
        <v>281346160.74119937</v>
      </c>
      <c r="AJ463" s="81">
        <v>240164087.92325836</v>
      </c>
      <c r="AK463" s="81">
        <v>0</v>
      </c>
      <c r="AL463" s="81">
        <v>0</v>
      </c>
      <c r="AM463" s="81">
        <v>14676221.504127022</v>
      </c>
      <c r="AN463" s="81">
        <v>0</v>
      </c>
      <c r="AO463" s="81">
        <v>0</v>
      </c>
      <c r="AP463" s="82"/>
      <c r="AQ463" s="81">
        <v>4327</v>
      </c>
      <c r="AR463" s="81">
        <v>1059</v>
      </c>
      <c r="AS463" s="81">
        <v>0</v>
      </c>
      <c r="AT463" s="81">
        <v>0</v>
      </c>
      <c r="AU463" s="81">
        <v>0</v>
      </c>
      <c r="AV463" s="81">
        <v>0</v>
      </c>
      <c r="AW463" s="81"/>
      <c r="AX463" s="82"/>
      <c r="AY463" s="81">
        <v>19044.69999999995</v>
      </c>
      <c r="AZ463" s="81">
        <v>54440.300000000061</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2161</v>
      </c>
      <c r="B464" s="80">
        <v>459</v>
      </c>
      <c r="C464" s="80">
        <v>19</v>
      </c>
      <c r="D464" s="80">
        <v>27</v>
      </c>
      <c r="E464" s="80">
        <v>2022</v>
      </c>
      <c r="F464" s="80" t="s">
        <v>568</v>
      </c>
      <c r="G464" s="80" t="s">
        <v>2142</v>
      </c>
      <c r="H464" s="80" t="s">
        <v>2143</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4589</v>
      </c>
      <c r="AR464" s="81">
        <v>1073</v>
      </c>
      <c r="AS464" s="81">
        <v>0</v>
      </c>
      <c r="AT464" s="81">
        <v>0</v>
      </c>
      <c r="AU464" s="81">
        <v>0</v>
      </c>
      <c r="AV464" s="81">
        <v>0</v>
      </c>
      <c r="AW464" s="81"/>
      <c r="AX464" s="82"/>
      <c r="AY464" s="81">
        <v>20527.599999999929</v>
      </c>
      <c r="AZ464" s="81">
        <v>57735.100000000064</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2162</v>
      </c>
      <c r="B465" s="80">
        <v>222</v>
      </c>
      <c r="C465" s="80">
        <v>1</v>
      </c>
      <c r="D465" s="80">
        <v>14</v>
      </c>
      <c r="E465" s="80">
        <v>1990</v>
      </c>
      <c r="F465" s="80" t="s">
        <v>562</v>
      </c>
      <c r="G465" s="80" t="s">
        <v>2163</v>
      </c>
      <c r="H465" s="80" t="s">
        <v>2164</v>
      </c>
      <c r="I465" s="177"/>
      <c r="J465" s="81">
        <v>215.86478267660698</v>
      </c>
      <c r="K465" s="81">
        <v>22.783875052110741</v>
      </c>
      <c r="L465" s="81">
        <v>103.42143697037309</v>
      </c>
      <c r="M465" s="81">
        <v>90.742185970169459</v>
      </c>
      <c r="N465" s="81">
        <v>139.68919575759858</v>
      </c>
      <c r="O465" s="81">
        <v>88.786680650303779</v>
      </c>
      <c r="P465" s="81">
        <v>142.33287084946068</v>
      </c>
      <c r="Q465" s="81">
        <v>8.1369236150040063</v>
      </c>
      <c r="R465" s="81">
        <v>0</v>
      </c>
      <c r="S465" s="81">
        <v>7.4263165492106875</v>
      </c>
      <c r="T465" s="82"/>
      <c r="U465" s="81">
        <v>16069653</v>
      </c>
      <c r="V465" s="81">
        <v>6649</v>
      </c>
      <c r="W465" s="81">
        <v>1116</v>
      </c>
      <c r="X465" s="81">
        <v>34130</v>
      </c>
      <c r="Y465" s="81">
        <v>36245</v>
      </c>
      <c r="Z465" s="81">
        <v>36519</v>
      </c>
      <c r="AA465" s="81">
        <v>34560</v>
      </c>
      <c r="AB465" s="81">
        <v>132116</v>
      </c>
      <c r="AC465" s="81">
        <v>0</v>
      </c>
      <c r="AD465" s="81">
        <v>7.4263165492106875</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2165</v>
      </c>
      <c r="B466" s="80">
        <v>223</v>
      </c>
      <c r="C466" s="80">
        <v>2</v>
      </c>
      <c r="D466" s="80">
        <v>14</v>
      </c>
      <c r="E466" s="80">
        <v>2005</v>
      </c>
      <c r="F466" s="80" t="s">
        <v>565</v>
      </c>
      <c r="G466" s="80" t="s">
        <v>2163</v>
      </c>
      <c r="H466" s="80" t="s">
        <v>2164</v>
      </c>
      <c r="I466" s="177"/>
      <c r="J466" s="81">
        <v>251.13947737129538</v>
      </c>
      <c r="K466" s="81">
        <v>19.074383618231707</v>
      </c>
      <c r="L466" s="81">
        <v>85.852405391484297</v>
      </c>
      <c r="M466" s="81">
        <v>193.78050835633815</v>
      </c>
      <c r="N466" s="81">
        <v>244.49031358406521</v>
      </c>
      <c r="O466" s="81">
        <v>145.44104424930757</v>
      </c>
      <c r="P466" s="81">
        <v>154.18385181983723</v>
      </c>
      <c r="Q466" s="81">
        <v>7.6999290789774335</v>
      </c>
      <c r="R466" s="81">
        <v>0</v>
      </c>
      <c r="S466" s="81">
        <v>21.611999316239487</v>
      </c>
      <c r="T466" s="82"/>
      <c r="U466" s="81">
        <v>20280914</v>
      </c>
      <c r="V466" s="81">
        <v>5921</v>
      </c>
      <c r="W466" s="81">
        <v>856</v>
      </c>
      <c r="X466" s="81">
        <v>30671</v>
      </c>
      <c r="Y466" s="81">
        <v>42456</v>
      </c>
      <c r="Z466" s="81">
        <v>69225</v>
      </c>
      <c r="AA466" s="81">
        <v>30661</v>
      </c>
      <c r="AB466" s="81">
        <v>130696</v>
      </c>
      <c r="AC466" s="81">
        <v>0</v>
      </c>
      <c r="AD466" s="81">
        <v>21.611999316239487</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2166</v>
      </c>
      <c r="B467" s="80">
        <v>224</v>
      </c>
      <c r="C467" s="80">
        <v>3</v>
      </c>
      <c r="D467" s="80">
        <v>14</v>
      </c>
      <c r="E467" s="80">
        <v>2006</v>
      </c>
      <c r="F467" s="80" t="s">
        <v>566</v>
      </c>
      <c r="G467" s="80" t="s">
        <v>2163</v>
      </c>
      <c r="H467" s="80" t="s">
        <v>2164</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2167</v>
      </c>
      <c r="B468" s="80">
        <v>225</v>
      </c>
      <c r="C468" s="80">
        <v>4</v>
      </c>
      <c r="D468" s="80">
        <v>14</v>
      </c>
      <c r="E468" s="80">
        <v>2007</v>
      </c>
      <c r="F468" s="80" t="s">
        <v>567</v>
      </c>
      <c r="G468" s="80" t="s">
        <v>2163</v>
      </c>
      <c r="H468" s="80" t="s">
        <v>2164</v>
      </c>
      <c r="I468" s="177"/>
      <c r="J468" s="81">
        <v>263.40688340405592</v>
      </c>
      <c r="K468" s="81">
        <v>15.461395949962089</v>
      </c>
      <c r="L468" s="81">
        <v>56.855585017352816</v>
      </c>
      <c r="M468" s="81">
        <v>174.66543914560572</v>
      </c>
      <c r="N468" s="81">
        <v>246.41109125088104</v>
      </c>
      <c r="O468" s="81">
        <v>142.20339536051875</v>
      </c>
      <c r="P468" s="81">
        <v>151.93884296467812</v>
      </c>
      <c r="Q468" s="81">
        <v>8.0287356730855972</v>
      </c>
      <c r="R468" s="81">
        <v>0</v>
      </c>
      <c r="S468" s="81">
        <v>14.522774071702973</v>
      </c>
      <c r="T468" s="82"/>
      <c r="U468" s="81">
        <v>23880871</v>
      </c>
      <c r="V468" s="81">
        <v>5109</v>
      </c>
      <c r="W468" s="81">
        <v>744</v>
      </c>
      <c r="X468" s="81">
        <v>37117</v>
      </c>
      <c r="Y468" s="81">
        <v>42931</v>
      </c>
      <c r="Z468" s="81">
        <v>70361</v>
      </c>
      <c r="AA468" s="81">
        <v>29754</v>
      </c>
      <c r="AB468" s="81">
        <v>129070</v>
      </c>
      <c r="AC468" s="81">
        <v>0</v>
      </c>
      <c r="AD468" s="81">
        <v>14.522774071702973</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2168</v>
      </c>
      <c r="B469" s="80">
        <v>226</v>
      </c>
      <c r="C469" s="80">
        <v>5</v>
      </c>
      <c r="D469" s="80">
        <v>14</v>
      </c>
      <c r="E469" s="80">
        <v>2008</v>
      </c>
      <c r="F469" s="80" t="s">
        <v>84</v>
      </c>
      <c r="G469" s="80" t="s">
        <v>2163</v>
      </c>
      <c r="H469" s="80" t="s">
        <v>2164</v>
      </c>
      <c r="I469" s="177"/>
      <c r="J469" s="81">
        <v>246.23286981333339</v>
      </c>
      <c r="K469" s="81">
        <v>11.238005116562107</v>
      </c>
      <c r="L469" s="81">
        <v>50.075001930860857</v>
      </c>
      <c r="M469" s="81">
        <v>183.1882811519171</v>
      </c>
      <c r="N469" s="81">
        <v>203.6003946095712</v>
      </c>
      <c r="O469" s="81">
        <v>138.10007277387194</v>
      </c>
      <c r="P469" s="81">
        <v>148.66447163092585</v>
      </c>
      <c r="Q469" s="81">
        <v>7.8399432884573201</v>
      </c>
      <c r="R469" s="81">
        <v>0</v>
      </c>
      <c r="S469" s="81">
        <v>13.648645979788052</v>
      </c>
      <c r="T469" s="82"/>
      <c r="U469" s="81">
        <v>24100431</v>
      </c>
      <c r="V469" s="81">
        <v>5109</v>
      </c>
      <c r="W469" s="81">
        <v>744</v>
      </c>
      <c r="X469" s="81">
        <v>37117</v>
      </c>
      <c r="Y469" s="81">
        <v>43084</v>
      </c>
      <c r="Z469" s="81">
        <v>70729</v>
      </c>
      <c r="AA469" s="81">
        <v>29146</v>
      </c>
      <c r="AB469" s="81">
        <v>128106</v>
      </c>
      <c r="AC469" s="81">
        <v>0</v>
      </c>
      <c r="AD469" s="81">
        <v>13.648645979788052</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2169</v>
      </c>
      <c r="B470" s="80">
        <v>227</v>
      </c>
      <c r="C470" s="80">
        <v>6</v>
      </c>
      <c r="D470" s="80">
        <v>14</v>
      </c>
      <c r="E470" s="80">
        <v>2009</v>
      </c>
      <c r="F470" s="80" t="s">
        <v>85</v>
      </c>
      <c r="G470" s="80" t="s">
        <v>2163</v>
      </c>
      <c r="H470" s="80" t="s">
        <v>2164</v>
      </c>
      <c r="I470" s="177"/>
      <c r="J470" s="81">
        <v>208.80654607890773</v>
      </c>
      <c r="K470" s="81">
        <v>13.453152579778486</v>
      </c>
      <c r="L470" s="81">
        <v>49.051902172303983</v>
      </c>
      <c r="M470" s="81">
        <v>183.91727533413223</v>
      </c>
      <c r="N470" s="81">
        <v>194.23895242170821</v>
      </c>
      <c r="O470" s="81">
        <v>140.5550288261496</v>
      </c>
      <c r="P470" s="81">
        <v>141.92397073089535</v>
      </c>
      <c r="Q470" s="81">
        <v>7.4050396068866835</v>
      </c>
      <c r="R470" s="81">
        <v>0</v>
      </c>
      <c r="S470" s="81">
        <v>13.485146879360528</v>
      </c>
      <c r="T470" s="82"/>
      <c r="U470" s="81">
        <v>15610245</v>
      </c>
      <c r="V470" s="81">
        <v>4951</v>
      </c>
      <c r="W470" s="81">
        <v>998</v>
      </c>
      <c r="X470" s="81">
        <v>37428</v>
      </c>
      <c r="Y470" s="81">
        <v>43151</v>
      </c>
      <c r="Z470" s="81">
        <v>71054</v>
      </c>
      <c r="AA470" s="81">
        <v>28565</v>
      </c>
      <c r="AB470" s="81">
        <v>127020</v>
      </c>
      <c r="AC470" s="81">
        <v>0</v>
      </c>
      <c r="AD470" s="81">
        <v>13.485146879360528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78.096999999999994</v>
      </c>
      <c r="BJ470" s="81">
        <v>0</v>
      </c>
      <c r="BK470" s="81">
        <v>30.227</v>
      </c>
      <c r="BL470" s="81">
        <v>0</v>
      </c>
      <c r="BM470" s="82"/>
      <c r="BN470" s="81">
        <v>0</v>
      </c>
      <c r="BO470" s="81">
        <v>0</v>
      </c>
      <c r="BP470" s="81">
        <v>8</v>
      </c>
      <c r="BQ470" s="81">
        <v>0</v>
      </c>
      <c r="BR470" s="81">
        <v>3</v>
      </c>
      <c r="BS470" s="81">
        <v>0</v>
      </c>
      <c r="BT470"/>
      <c r="BU470" s="80"/>
      <c r="BV470" s="80"/>
      <c r="BW470" s="80"/>
      <c r="BX470" s="80"/>
      <c r="BY470" s="80"/>
      <c r="BZ470" s="80"/>
      <c r="CA470" s="80"/>
      <c r="CB470" s="80"/>
      <c r="CC470" s="80"/>
    </row>
    <row r="471" spans="1:81">
      <c r="A471" s="80" t="s">
        <v>2170</v>
      </c>
      <c r="B471" s="80">
        <v>228</v>
      </c>
      <c r="C471" s="80">
        <v>7</v>
      </c>
      <c r="D471" s="80">
        <v>14</v>
      </c>
      <c r="E471" s="80">
        <v>2010</v>
      </c>
      <c r="F471" s="80" t="s">
        <v>86</v>
      </c>
      <c r="G471" s="80" t="s">
        <v>2163</v>
      </c>
      <c r="H471" s="80" t="s">
        <v>2164</v>
      </c>
      <c r="I471" s="177"/>
      <c r="J471" s="81">
        <v>193.66615122471237</v>
      </c>
      <c r="K471" s="81">
        <v>12.828158491277447</v>
      </c>
      <c r="L471" s="81">
        <v>45.494931819000051</v>
      </c>
      <c r="M471" s="81">
        <v>175.63787247425242</v>
      </c>
      <c r="N471" s="81">
        <v>202.61173499410882</v>
      </c>
      <c r="O471" s="81">
        <v>140.68660943958358</v>
      </c>
      <c r="P471" s="81">
        <v>142.52716813131201</v>
      </c>
      <c r="Q471" s="81">
        <v>7.6599163437853246</v>
      </c>
      <c r="R471" s="81">
        <v>0</v>
      </c>
      <c r="S471" s="81">
        <v>12.809681910395948</v>
      </c>
      <c r="T471" s="82"/>
      <c r="U471" s="81">
        <v>17015261</v>
      </c>
      <c r="V471" s="81">
        <v>4951</v>
      </c>
      <c r="W471" s="81">
        <v>998</v>
      </c>
      <c r="X471" s="81">
        <v>37428</v>
      </c>
      <c r="Y471" s="81">
        <v>43312</v>
      </c>
      <c r="Z471" s="81">
        <v>71451</v>
      </c>
      <c r="AA471" s="81">
        <v>27970</v>
      </c>
      <c r="AB471" s="81">
        <v>125900</v>
      </c>
      <c r="AC471" s="81">
        <v>0</v>
      </c>
      <c r="AD471" s="81">
        <v>12.809681910395948</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40.192999999999998</v>
      </c>
      <c r="BJ471" s="81">
        <v>0</v>
      </c>
      <c r="BK471" s="81">
        <v>30.936</v>
      </c>
      <c r="BL471" s="81">
        <v>0</v>
      </c>
      <c r="BM471" s="82"/>
      <c r="BN471" s="81">
        <v>0</v>
      </c>
      <c r="BO471" s="81">
        <v>0</v>
      </c>
      <c r="BP471" s="81">
        <v>7</v>
      </c>
      <c r="BQ471" s="81">
        <v>0</v>
      </c>
      <c r="BR471" s="81">
        <v>3</v>
      </c>
      <c r="BS471" s="81">
        <v>0</v>
      </c>
      <c r="BT471"/>
      <c r="BU471" s="80">
        <v>53.206000000000003</v>
      </c>
      <c r="BV471" s="80">
        <v>17.922999999999998</v>
      </c>
      <c r="BW471" s="80">
        <v>0</v>
      </c>
      <c r="BX471" s="80">
        <v>0</v>
      </c>
      <c r="BY471" s="80">
        <v>0</v>
      </c>
      <c r="BZ471" s="80">
        <v>0</v>
      </c>
      <c r="CA471" s="80">
        <v>0</v>
      </c>
      <c r="CB471" s="80">
        <v>0</v>
      </c>
      <c r="CC471" s="80">
        <v>0</v>
      </c>
    </row>
    <row r="472" spans="1:81">
      <c r="A472" s="80" t="s">
        <v>2171</v>
      </c>
      <c r="B472" s="80">
        <v>229</v>
      </c>
      <c r="C472" s="80">
        <v>8</v>
      </c>
      <c r="D472" s="80">
        <v>14</v>
      </c>
      <c r="E472" s="80">
        <v>2011</v>
      </c>
      <c r="F472" s="80" t="s">
        <v>87</v>
      </c>
      <c r="G472" s="80" t="s">
        <v>2163</v>
      </c>
      <c r="H472" s="80" t="s">
        <v>2164</v>
      </c>
      <c r="I472" s="177"/>
      <c r="J472" s="81">
        <v>235.52854508620874</v>
      </c>
      <c r="K472" s="81">
        <v>15.655261562963574</v>
      </c>
      <c r="L472" s="81">
        <v>49.831231652919179</v>
      </c>
      <c r="M472" s="81">
        <v>216.32975997124561</v>
      </c>
      <c r="N472" s="81">
        <v>247.36689134775258</v>
      </c>
      <c r="O472" s="81">
        <v>139.20604899581545</v>
      </c>
      <c r="P472" s="81">
        <v>137.65619027536238</v>
      </c>
      <c r="Q472" s="81">
        <v>8.7590959480216597</v>
      </c>
      <c r="R472" s="81">
        <v>0</v>
      </c>
      <c r="S472" s="81">
        <v>14.621791979309439</v>
      </c>
      <c r="T472" s="82"/>
      <c r="U472" s="81">
        <v>22916905</v>
      </c>
      <c r="V472" s="81">
        <v>4951</v>
      </c>
      <c r="W472" s="81">
        <v>998</v>
      </c>
      <c r="X472" s="81">
        <v>37428</v>
      </c>
      <c r="Y472" s="81">
        <v>43496</v>
      </c>
      <c r="Z472" s="81">
        <v>72235</v>
      </c>
      <c r="AA472" s="81">
        <v>27818</v>
      </c>
      <c r="AB472" s="81">
        <v>124812</v>
      </c>
      <c r="AC472" s="81">
        <v>0</v>
      </c>
      <c r="AD472" s="81">
        <v>14.621791979309439</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35.582999999999998</v>
      </c>
      <c r="BJ472" s="81">
        <v>0</v>
      </c>
      <c r="BK472" s="81">
        <v>32.823</v>
      </c>
      <c r="BL472" s="81">
        <v>0</v>
      </c>
      <c r="BM472" s="82"/>
      <c r="BN472" s="81">
        <v>0</v>
      </c>
      <c r="BO472" s="81">
        <v>0</v>
      </c>
      <c r="BP472" s="81">
        <v>8</v>
      </c>
      <c r="BQ472" s="81">
        <v>0</v>
      </c>
      <c r="BR472" s="81">
        <v>3</v>
      </c>
      <c r="BS472" s="81">
        <v>0</v>
      </c>
      <c r="BT472"/>
      <c r="BU472" s="80">
        <v>48.192</v>
      </c>
      <c r="BV472" s="80">
        <v>20.213999999999999</v>
      </c>
      <c r="BW472" s="80">
        <v>0</v>
      </c>
      <c r="BX472" s="80">
        <v>0</v>
      </c>
      <c r="BY472" s="80">
        <v>0</v>
      </c>
      <c r="BZ472" s="80">
        <v>0</v>
      </c>
      <c r="CA472" s="80">
        <v>0</v>
      </c>
      <c r="CB472" s="80">
        <v>0</v>
      </c>
      <c r="CC472" s="80">
        <v>0</v>
      </c>
    </row>
    <row r="473" spans="1:81">
      <c r="A473" s="80" t="s">
        <v>2172</v>
      </c>
      <c r="B473" s="80">
        <v>230</v>
      </c>
      <c r="C473" s="80">
        <v>9</v>
      </c>
      <c r="D473" s="80">
        <v>14</v>
      </c>
      <c r="E473" s="80">
        <v>2012</v>
      </c>
      <c r="F473" s="80" t="s">
        <v>88</v>
      </c>
      <c r="G473" s="80" t="s">
        <v>2163</v>
      </c>
      <c r="H473" s="80" t="s">
        <v>2164</v>
      </c>
      <c r="I473" s="177"/>
      <c r="J473" s="81">
        <v>233.46611909180004</v>
      </c>
      <c r="K473" s="81">
        <v>14.971318883088989</v>
      </c>
      <c r="L473" s="81">
        <v>48.729515309302265</v>
      </c>
      <c r="M473" s="81">
        <v>215.68907939994801</v>
      </c>
      <c r="N473" s="81">
        <v>266.97715663181282</v>
      </c>
      <c r="O473" s="81">
        <v>140.08566709541176</v>
      </c>
      <c r="P473" s="81">
        <v>137.81234919866375</v>
      </c>
      <c r="Q473" s="81">
        <v>9.4725538332943078</v>
      </c>
      <c r="R473" s="81">
        <v>0</v>
      </c>
      <c r="S473" s="81">
        <v>14.124846369559108</v>
      </c>
      <c r="T473" s="82"/>
      <c r="U473" s="81">
        <v>19820514</v>
      </c>
      <c r="V473" s="81">
        <v>4951</v>
      </c>
      <c r="W473" s="81">
        <v>998</v>
      </c>
      <c r="X473" s="81">
        <v>37428</v>
      </c>
      <c r="Y473" s="81">
        <v>43868</v>
      </c>
      <c r="Z473" s="81">
        <v>73268</v>
      </c>
      <c r="AA473" s="81">
        <v>27692</v>
      </c>
      <c r="AB473" s="81">
        <v>124235</v>
      </c>
      <c r="AC473" s="81">
        <v>0</v>
      </c>
      <c r="AD473" s="81">
        <v>14.124846369559108</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41.935000000000002</v>
      </c>
      <c r="BJ473" s="81">
        <v>0</v>
      </c>
      <c r="BK473" s="81">
        <v>33.954000000000001</v>
      </c>
      <c r="BL473" s="81">
        <v>0</v>
      </c>
      <c r="BM473" s="82"/>
      <c r="BN473" s="81">
        <v>0</v>
      </c>
      <c r="BO473" s="81">
        <v>0</v>
      </c>
      <c r="BP473" s="81">
        <v>8</v>
      </c>
      <c r="BQ473" s="81">
        <v>0</v>
      </c>
      <c r="BR473" s="81">
        <v>3</v>
      </c>
      <c r="BS473" s="81">
        <v>0</v>
      </c>
      <c r="BT473"/>
      <c r="BU473" s="80">
        <v>56.63</v>
      </c>
      <c r="BV473" s="80">
        <v>19.259</v>
      </c>
      <c r="BW473" s="80">
        <v>0</v>
      </c>
      <c r="BX473" s="80">
        <v>0</v>
      </c>
      <c r="BY473" s="80">
        <v>0</v>
      </c>
      <c r="BZ473" s="80">
        <v>0</v>
      </c>
      <c r="CA473" s="80">
        <v>0</v>
      </c>
      <c r="CB473" s="80">
        <v>0</v>
      </c>
      <c r="CC473" s="80">
        <v>0</v>
      </c>
    </row>
    <row r="474" spans="1:81">
      <c r="A474" s="80" t="s">
        <v>2173</v>
      </c>
      <c r="B474" s="80">
        <v>231</v>
      </c>
      <c r="C474" s="80">
        <v>10</v>
      </c>
      <c r="D474" s="80">
        <v>14</v>
      </c>
      <c r="E474" s="80">
        <v>2013</v>
      </c>
      <c r="F474" s="80" t="s">
        <v>89</v>
      </c>
      <c r="G474" s="80" t="s">
        <v>2163</v>
      </c>
      <c r="H474" s="80" t="s">
        <v>2164</v>
      </c>
      <c r="I474" s="177"/>
      <c r="J474" s="81">
        <v>216.79914712015389</v>
      </c>
      <c r="K474" s="81">
        <v>14.550751654249238</v>
      </c>
      <c r="L474" s="81">
        <v>39.611623088899435</v>
      </c>
      <c r="M474" s="81">
        <v>206.93824227600243</v>
      </c>
      <c r="N474" s="81">
        <v>231.02648536630736</v>
      </c>
      <c r="O474" s="81">
        <v>135.84447339384172</v>
      </c>
      <c r="P474" s="81">
        <v>137.5673206631123</v>
      </c>
      <c r="Q474" s="81">
        <v>9.571826053512277</v>
      </c>
      <c r="R474" s="81">
        <v>0</v>
      </c>
      <c r="S474" s="81">
        <v>15.78761579373008</v>
      </c>
      <c r="T474" s="82"/>
      <c r="U474" s="81">
        <v>17255621</v>
      </c>
      <c r="V474" s="81">
        <v>4951</v>
      </c>
      <c r="W474" s="81">
        <v>998</v>
      </c>
      <c r="X474" s="81">
        <v>37428</v>
      </c>
      <c r="Y474" s="81">
        <v>44051</v>
      </c>
      <c r="Z474" s="81">
        <v>74222</v>
      </c>
      <c r="AA474" s="81">
        <v>27539</v>
      </c>
      <c r="AB474" s="81">
        <v>123737</v>
      </c>
      <c r="AC474" s="81">
        <v>0</v>
      </c>
      <c r="AD474" s="81">
        <v>15.78761579373008</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39.814999999999998</v>
      </c>
      <c r="BJ474" s="81">
        <v>0</v>
      </c>
      <c r="BK474" s="81">
        <v>36.837000000000003</v>
      </c>
      <c r="BL474" s="81">
        <v>0</v>
      </c>
      <c r="BM474" s="82"/>
      <c r="BN474" s="81">
        <v>0</v>
      </c>
      <c r="BO474" s="81">
        <v>0</v>
      </c>
      <c r="BP474" s="81">
        <v>7</v>
      </c>
      <c r="BQ474" s="81">
        <v>0</v>
      </c>
      <c r="BR474" s="81">
        <v>3</v>
      </c>
      <c r="BS474" s="81">
        <v>0</v>
      </c>
      <c r="BT474"/>
      <c r="BU474" s="80">
        <v>55.792000000000002</v>
      </c>
      <c r="BV474" s="80">
        <v>20.86</v>
      </c>
      <c r="BW474" s="80">
        <v>0</v>
      </c>
      <c r="BX474" s="80">
        <v>0</v>
      </c>
      <c r="BY474" s="80">
        <v>0</v>
      </c>
      <c r="BZ474" s="80">
        <v>0</v>
      </c>
      <c r="CA474" s="80">
        <v>0</v>
      </c>
      <c r="CB474" s="80">
        <v>0</v>
      </c>
      <c r="CC474" s="80">
        <v>0</v>
      </c>
    </row>
    <row r="475" spans="1:81">
      <c r="A475" s="80" t="s">
        <v>2174</v>
      </c>
      <c r="B475" s="80">
        <v>232</v>
      </c>
      <c r="C475" s="80">
        <v>11</v>
      </c>
      <c r="D475" s="80">
        <v>14</v>
      </c>
      <c r="E475" s="80">
        <v>2014</v>
      </c>
      <c r="F475" s="80" t="s">
        <v>90</v>
      </c>
      <c r="G475" s="80" t="s">
        <v>2163</v>
      </c>
      <c r="H475" s="80" t="s">
        <v>2164</v>
      </c>
      <c r="I475" s="177"/>
      <c r="J475" s="81">
        <v>260.75066664862203</v>
      </c>
      <c r="K475" s="81">
        <v>12.987520665160712</v>
      </c>
      <c r="L475" s="81">
        <v>39.800399007792599</v>
      </c>
      <c r="M475" s="81">
        <v>199.80799837810554</v>
      </c>
      <c r="N475" s="81">
        <v>203.93260478848472</v>
      </c>
      <c r="O475" s="81">
        <v>129.82925972203873</v>
      </c>
      <c r="P475" s="81">
        <v>137.14799600291806</v>
      </c>
      <c r="Q475" s="81">
        <v>9.086061623898475</v>
      </c>
      <c r="R475" s="81">
        <v>0</v>
      </c>
      <c r="S475" s="81">
        <v>17.125908701605354</v>
      </c>
      <c r="T475" s="82"/>
      <c r="U475" s="81">
        <v>20696886</v>
      </c>
      <c r="V475" s="81">
        <v>4492</v>
      </c>
      <c r="W475" s="81">
        <v>861</v>
      </c>
      <c r="X475" s="81">
        <v>36951</v>
      </c>
      <c r="Y475" s="81">
        <v>44280</v>
      </c>
      <c r="Z475" s="81">
        <v>74710</v>
      </c>
      <c r="AA475" s="81">
        <v>27313</v>
      </c>
      <c r="AB475" s="81">
        <v>122421</v>
      </c>
      <c r="AC475" s="81">
        <v>0</v>
      </c>
      <c r="AD475" s="81">
        <v>17.125908701605354</v>
      </c>
      <c r="AE475" s="82"/>
      <c r="AF475" s="81">
        <v>233535846.28837007</v>
      </c>
      <c r="AG475" s="81">
        <v>9252209.8837349899</v>
      </c>
      <c r="AH475" s="81">
        <v>7512870.3188032135</v>
      </c>
      <c r="AI475" s="81">
        <v>234386257.58605626</v>
      </c>
      <c r="AJ475" s="81">
        <v>229868068.19336593</v>
      </c>
      <c r="AK475" s="81">
        <v>0</v>
      </c>
      <c r="AL475" s="81">
        <v>0</v>
      </c>
      <c r="AM475" s="81">
        <v>16806573.936680458</v>
      </c>
      <c r="AN475" s="81">
        <v>0</v>
      </c>
      <c r="AO475" s="81">
        <v>0</v>
      </c>
      <c r="AP475" s="82"/>
      <c r="AQ475" s="81">
        <v>2230</v>
      </c>
      <c r="AR475" s="81">
        <v>217</v>
      </c>
      <c r="AS475" s="81">
        <v>0</v>
      </c>
      <c r="AT475" s="81">
        <v>2</v>
      </c>
      <c r="AU475" s="81">
        <v>0</v>
      </c>
      <c r="AV475" s="81">
        <v>1</v>
      </c>
      <c r="AW475" s="81" t="s">
        <v>564</v>
      </c>
      <c r="AX475" s="82"/>
      <c r="AY475" s="81">
        <v>9526.2999999999993</v>
      </c>
      <c r="AZ475" s="81">
        <v>11818.1</v>
      </c>
      <c r="BA475" s="81">
        <v>0</v>
      </c>
      <c r="BB475" s="81">
        <v>15800</v>
      </c>
      <c r="BC475" s="81">
        <v>0</v>
      </c>
      <c r="BD475" s="81">
        <v>25</v>
      </c>
      <c r="BE475" s="81" t="s">
        <v>564</v>
      </c>
      <c r="BF475" s="82"/>
      <c r="BG475" s="81">
        <v>0</v>
      </c>
      <c r="BH475" s="81">
        <v>0</v>
      </c>
      <c r="BI475" s="81">
        <v>47.869</v>
      </c>
      <c r="BJ475" s="81">
        <v>0</v>
      </c>
      <c r="BK475" s="81">
        <v>37.432000000000002</v>
      </c>
      <c r="BL475" s="81">
        <v>0</v>
      </c>
      <c r="BM475" s="82"/>
      <c r="BN475" s="81">
        <v>0</v>
      </c>
      <c r="BO475" s="81">
        <v>0</v>
      </c>
      <c r="BP475" s="81">
        <v>7</v>
      </c>
      <c r="BQ475" s="81">
        <v>0</v>
      </c>
      <c r="BR475" s="81">
        <v>3</v>
      </c>
      <c r="BS475" s="81">
        <v>0</v>
      </c>
      <c r="BT475"/>
      <c r="BU475" s="80">
        <v>63.372</v>
      </c>
      <c r="BV475" s="80">
        <v>21.928999999999998</v>
      </c>
      <c r="BW475" s="80">
        <v>0</v>
      </c>
      <c r="BX475" s="80">
        <v>0</v>
      </c>
      <c r="BY475" s="80">
        <v>0</v>
      </c>
      <c r="BZ475" s="80">
        <v>0</v>
      </c>
      <c r="CA475" s="80">
        <v>0</v>
      </c>
      <c r="CB475" s="80">
        <v>0</v>
      </c>
      <c r="CC475" s="80">
        <v>0</v>
      </c>
    </row>
    <row r="476" spans="1:81">
      <c r="A476" s="80" t="s">
        <v>2175</v>
      </c>
      <c r="B476" s="80">
        <v>233</v>
      </c>
      <c r="C476" s="80">
        <v>12</v>
      </c>
      <c r="D476" s="80">
        <v>14</v>
      </c>
      <c r="E476" s="80">
        <v>2015</v>
      </c>
      <c r="F476" s="80" t="s">
        <v>91</v>
      </c>
      <c r="G476" s="80" t="s">
        <v>2163</v>
      </c>
      <c r="H476" s="80" t="s">
        <v>2164</v>
      </c>
      <c r="I476" s="177"/>
      <c r="J476" s="81">
        <v>262.26328755206879</v>
      </c>
      <c r="K476" s="81">
        <v>13.367992933356454</v>
      </c>
      <c r="L476" s="81">
        <v>34.846548789414499</v>
      </c>
      <c r="M476" s="81">
        <v>210.86725063851475</v>
      </c>
      <c r="N476" s="81">
        <v>231.48560448148154</v>
      </c>
      <c r="O476" s="81">
        <v>128.75899963707056</v>
      </c>
      <c r="P476" s="81">
        <v>135.56238163649974</v>
      </c>
      <c r="Q476" s="81">
        <v>8.8120463788371506</v>
      </c>
      <c r="R476" s="81">
        <v>0</v>
      </c>
      <c r="S476" s="81">
        <v>17.828238763867848</v>
      </c>
      <c r="T476" s="82"/>
      <c r="U476" s="81">
        <v>23770411</v>
      </c>
      <c r="V476" s="81">
        <v>4492</v>
      </c>
      <c r="W476" s="81">
        <v>861</v>
      </c>
      <c r="X476" s="81">
        <v>36951</v>
      </c>
      <c r="Y476" s="81">
        <v>44592</v>
      </c>
      <c r="Z476" s="81">
        <v>74808</v>
      </c>
      <c r="AA476" s="81">
        <v>26976</v>
      </c>
      <c r="AB476" s="81">
        <v>121282</v>
      </c>
      <c r="AC476" s="81">
        <v>0</v>
      </c>
      <c r="AD476" s="81">
        <v>17.828238763867848</v>
      </c>
      <c r="AE476" s="82"/>
      <c r="AF476" s="81">
        <v>224416340.88714221</v>
      </c>
      <c r="AG476" s="81">
        <v>8861299.728083536</v>
      </c>
      <c r="AH476" s="81">
        <v>5189947.4801019235</v>
      </c>
      <c r="AI476" s="81">
        <v>248337684.16627973</v>
      </c>
      <c r="AJ476" s="81">
        <v>265602793.08857048</v>
      </c>
      <c r="AK476" s="81">
        <v>0</v>
      </c>
      <c r="AL476" s="81">
        <v>0</v>
      </c>
      <c r="AM476" s="81">
        <v>16621189.341144787</v>
      </c>
      <c r="AN476" s="81">
        <v>0</v>
      </c>
      <c r="AO476" s="81">
        <v>0</v>
      </c>
      <c r="AP476" s="82"/>
      <c r="AQ476" s="81">
        <v>2411</v>
      </c>
      <c r="AR476" s="81">
        <v>316</v>
      </c>
      <c r="AS476" s="81">
        <v>0</v>
      </c>
      <c r="AT476" s="81">
        <v>2</v>
      </c>
      <c r="AU476" s="81">
        <v>0</v>
      </c>
      <c r="AV476" s="81">
        <v>1</v>
      </c>
      <c r="AW476" s="81" t="s">
        <v>564</v>
      </c>
      <c r="AX476" s="82"/>
      <c r="AY476" s="81">
        <v>10474.5</v>
      </c>
      <c r="AZ476" s="81">
        <v>17561.7</v>
      </c>
      <c r="BA476" s="81">
        <v>0</v>
      </c>
      <c r="BB476" s="81">
        <v>15800</v>
      </c>
      <c r="BC476" s="81">
        <v>0</v>
      </c>
      <c r="BD476" s="81">
        <v>25</v>
      </c>
      <c r="BE476" s="81" t="s">
        <v>564</v>
      </c>
      <c r="BF476" s="82"/>
      <c r="BG476" s="81">
        <v>0</v>
      </c>
      <c r="BH476" s="81">
        <v>0</v>
      </c>
      <c r="BI476" s="81">
        <v>48.377000000000002</v>
      </c>
      <c r="BJ476" s="81">
        <v>0</v>
      </c>
      <c r="BK476" s="81">
        <v>37.155999999999999</v>
      </c>
      <c r="BL476" s="81">
        <v>0</v>
      </c>
      <c r="BM476" s="82"/>
      <c r="BN476" s="81">
        <v>0</v>
      </c>
      <c r="BO476" s="81">
        <v>0</v>
      </c>
      <c r="BP476" s="81">
        <v>8</v>
      </c>
      <c r="BQ476" s="81">
        <v>0</v>
      </c>
      <c r="BR476" s="81">
        <v>3</v>
      </c>
      <c r="BS476" s="81">
        <v>0</v>
      </c>
      <c r="BT476"/>
      <c r="BU476" s="80">
        <v>63.292999999999999</v>
      </c>
      <c r="BV476" s="80">
        <v>22.24</v>
      </c>
      <c r="BW476" s="80">
        <v>0</v>
      </c>
      <c r="BX476" s="80">
        <v>0</v>
      </c>
      <c r="BY476" s="80">
        <v>0</v>
      </c>
      <c r="BZ476" s="80">
        <v>0</v>
      </c>
      <c r="CA476" s="80">
        <v>0</v>
      </c>
      <c r="CB476" s="80">
        <v>0</v>
      </c>
      <c r="CC476" s="80">
        <v>0</v>
      </c>
    </row>
    <row r="477" spans="1:81">
      <c r="A477" s="80" t="s">
        <v>2176</v>
      </c>
      <c r="B477" s="80">
        <v>234</v>
      </c>
      <c r="C477" s="80">
        <v>13</v>
      </c>
      <c r="D477" s="80">
        <v>14</v>
      </c>
      <c r="E477" s="80">
        <v>2016</v>
      </c>
      <c r="F477" s="80" t="s">
        <v>92</v>
      </c>
      <c r="G477" s="80" t="s">
        <v>2163</v>
      </c>
      <c r="H477" s="80" t="s">
        <v>2164</v>
      </c>
      <c r="I477" s="177"/>
      <c r="J477" s="81">
        <v>284.02087194772167</v>
      </c>
      <c r="K477" s="81">
        <v>13.067082138520659</v>
      </c>
      <c r="L477" s="81">
        <v>42.186993333169426</v>
      </c>
      <c r="M477" s="81">
        <v>168.331187901193</v>
      </c>
      <c r="N477" s="81">
        <v>211.14773449630709</v>
      </c>
      <c r="O477" s="81">
        <v>127.61879421082025</v>
      </c>
      <c r="P477" s="81">
        <v>132.68683729726416</v>
      </c>
      <c r="Q477" s="81">
        <v>8.482835912914009</v>
      </c>
      <c r="R477" s="81">
        <v>0</v>
      </c>
      <c r="S477" s="81">
        <v>17.306780899644423</v>
      </c>
      <c r="T477" s="82"/>
      <c r="U477" s="81">
        <v>25963885</v>
      </c>
      <c r="V477" s="81">
        <v>4492</v>
      </c>
      <c r="W477" s="81">
        <v>861</v>
      </c>
      <c r="X477" s="81">
        <v>36951</v>
      </c>
      <c r="Y477" s="81">
        <v>44868</v>
      </c>
      <c r="Z477" s="81">
        <v>75057</v>
      </c>
      <c r="AA477" s="81">
        <v>27309</v>
      </c>
      <c r="AB477" s="81">
        <v>120099</v>
      </c>
      <c r="AC477" s="81">
        <v>0</v>
      </c>
      <c r="AD477" s="81">
        <v>17.306780899644419</v>
      </c>
      <c r="AE477" s="82"/>
      <c r="AF477" s="81">
        <v>242590158.33908299</v>
      </c>
      <c r="AG477" s="81">
        <v>8710406.6317294966</v>
      </c>
      <c r="AH477" s="81">
        <v>5002638.6211427841</v>
      </c>
      <c r="AI477" s="81">
        <v>228067682.4208028</v>
      </c>
      <c r="AJ477" s="81">
        <v>220772505.40107489</v>
      </c>
      <c r="AK477" s="81">
        <v>0</v>
      </c>
      <c r="AL477" s="81">
        <v>0</v>
      </c>
      <c r="AM477" s="81">
        <v>16471851.231541621</v>
      </c>
      <c r="AN477" s="81">
        <v>0</v>
      </c>
      <c r="AO477" s="81">
        <v>0</v>
      </c>
      <c r="AP477" s="82"/>
      <c r="AQ477" s="81">
        <v>2601</v>
      </c>
      <c r="AR477" s="81">
        <v>376</v>
      </c>
      <c r="AS477" s="81">
        <v>0</v>
      </c>
      <c r="AT477" s="81">
        <v>3</v>
      </c>
      <c r="AU477" s="81">
        <v>0</v>
      </c>
      <c r="AV477" s="81">
        <v>1</v>
      </c>
      <c r="AW477" s="81" t="s">
        <v>564</v>
      </c>
      <c r="AX477" s="82"/>
      <c r="AY477" s="81">
        <v>11515.7</v>
      </c>
      <c r="AZ477" s="81">
        <v>20842</v>
      </c>
      <c r="BA477" s="81">
        <v>0</v>
      </c>
      <c r="BB477" s="81">
        <v>16085</v>
      </c>
      <c r="BC477" s="81">
        <v>0</v>
      </c>
      <c r="BD477" s="81">
        <v>25</v>
      </c>
      <c r="BE477" s="81" t="s">
        <v>564</v>
      </c>
      <c r="BF477" s="82"/>
      <c r="BG477" s="81">
        <v>0</v>
      </c>
      <c r="BH477" s="81">
        <v>0</v>
      </c>
      <c r="BI477" s="81">
        <v>49.552999999999997</v>
      </c>
      <c r="BJ477" s="81">
        <v>0</v>
      </c>
      <c r="BK477" s="81">
        <v>29.883000000000003</v>
      </c>
      <c r="BL477" s="81">
        <v>0</v>
      </c>
      <c r="BM477" s="82"/>
      <c r="BN477" s="81">
        <v>0</v>
      </c>
      <c r="BO477" s="81">
        <v>0</v>
      </c>
      <c r="BP477" s="81">
        <v>8</v>
      </c>
      <c r="BQ477" s="81">
        <v>0</v>
      </c>
      <c r="BR477" s="81">
        <v>2</v>
      </c>
      <c r="BS477" s="81">
        <v>0</v>
      </c>
      <c r="BT477"/>
      <c r="BU477" s="80">
        <v>61.002000000000002</v>
      </c>
      <c r="BV477" s="80">
        <v>18.434000000000001</v>
      </c>
      <c r="BW477" s="80">
        <v>0</v>
      </c>
      <c r="BX477" s="80">
        <v>0</v>
      </c>
      <c r="BY477" s="80">
        <v>0</v>
      </c>
      <c r="BZ477" s="80">
        <v>0</v>
      </c>
      <c r="CA477" s="80">
        <v>0</v>
      </c>
      <c r="CB477" s="80">
        <v>0</v>
      </c>
      <c r="CC477" s="80">
        <v>0</v>
      </c>
    </row>
    <row r="478" spans="1:81">
      <c r="A478" s="80" t="s">
        <v>2177</v>
      </c>
      <c r="B478" s="80">
        <v>235</v>
      </c>
      <c r="C478" s="80">
        <v>14</v>
      </c>
      <c r="D478" s="80">
        <v>14</v>
      </c>
      <c r="E478" s="80">
        <v>2017</v>
      </c>
      <c r="F478" s="80" t="s">
        <v>71</v>
      </c>
      <c r="G478" s="80" t="s">
        <v>2163</v>
      </c>
      <c r="H478" s="80" t="s">
        <v>2164</v>
      </c>
      <c r="I478" s="177"/>
      <c r="J478" s="81">
        <v>248.85561378563429</v>
      </c>
      <c r="K478" s="81">
        <v>13.250620761683528</v>
      </c>
      <c r="L478" s="81">
        <v>37.526676976614233</v>
      </c>
      <c r="M478" s="81">
        <v>151.09136828125037</v>
      </c>
      <c r="N478" s="81">
        <v>209.69862505384901</v>
      </c>
      <c r="O478" s="81">
        <v>126.00634527692146</v>
      </c>
      <c r="P478" s="81">
        <v>130.54759671769818</v>
      </c>
      <c r="Q478" s="81">
        <v>8.1176699074764276</v>
      </c>
      <c r="R478" s="81">
        <v>0</v>
      </c>
      <c r="S478" s="81">
        <v>20.580919284707509</v>
      </c>
      <c r="T478" s="82"/>
      <c r="U478" s="81">
        <v>26003643</v>
      </c>
      <c r="V478" s="81">
        <v>4492</v>
      </c>
      <c r="W478" s="81">
        <v>861</v>
      </c>
      <c r="X478" s="81">
        <v>36951</v>
      </c>
      <c r="Y478" s="81">
        <v>45008</v>
      </c>
      <c r="Z478" s="81">
        <v>75338</v>
      </c>
      <c r="AA478" s="81">
        <v>27040</v>
      </c>
      <c r="AB478" s="81">
        <v>118852</v>
      </c>
      <c r="AC478" s="81">
        <v>0</v>
      </c>
      <c r="AD478" s="81">
        <v>20.580919284707509</v>
      </c>
      <c r="AE478" s="82"/>
      <c r="AF478" s="81">
        <v>217982222.5135771</v>
      </c>
      <c r="AG478" s="81">
        <v>8859027.2366059422</v>
      </c>
      <c r="AH478" s="81">
        <v>5948692.2900356157</v>
      </c>
      <c r="AI478" s="81">
        <v>217781965.87875819</v>
      </c>
      <c r="AJ478" s="81">
        <v>252181571.76426169</v>
      </c>
      <c r="AK478" s="81">
        <v>0</v>
      </c>
      <c r="AL478" s="81">
        <v>0</v>
      </c>
      <c r="AM478" s="81">
        <v>16326328.680314099</v>
      </c>
      <c r="AN478" s="81">
        <v>0</v>
      </c>
      <c r="AO478" s="81">
        <v>0</v>
      </c>
      <c r="AP478" s="82"/>
      <c r="AQ478" s="81">
        <v>2760</v>
      </c>
      <c r="AR478" s="81">
        <v>411</v>
      </c>
      <c r="AS478" s="81">
        <v>0</v>
      </c>
      <c r="AT478" s="81">
        <v>3</v>
      </c>
      <c r="AU478" s="81">
        <v>0</v>
      </c>
      <c r="AV478" s="81">
        <v>1</v>
      </c>
      <c r="AW478" s="81" t="s">
        <v>564</v>
      </c>
      <c r="AX478" s="82"/>
      <c r="AY478" s="81">
        <v>12396.8</v>
      </c>
      <c r="AZ478" s="81">
        <v>41401</v>
      </c>
      <c r="BA478" s="81">
        <v>0</v>
      </c>
      <c r="BB478" s="81">
        <v>16085</v>
      </c>
      <c r="BC478" s="81">
        <v>0</v>
      </c>
      <c r="BD478" s="81">
        <v>25</v>
      </c>
      <c r="BE478" s="81" t="s">
        <v>564</v>
      </c>
      <c r="BF478" s="82"/>
      <c r="BG478" s="81">
        <v>0</v>
      </c>
      <c r="BH478" s="81">
        <v>0</v>
      </c>
      <c r="BI478" s="81">
        <v>43.247</v>
      </c>
      <c r="BJ478" s="81">
        <v>0</v>
      </c>
      <c r="BK478" s="81">
        <v>32.823</v>
      </c>
      <c r="BL478" s="81">
        <v>0</v>
      </c>
      <c r="BM478" s="82"/>
      <c r="BN478" s="81">
        <v>0</v>
      </c>
      <c r="BO478" s="81">
        <v>0</v>
      </c>
      <c r="BP478" s="81">
        <v>8</v>
      </c>
      <c r="BQ478" s="81">
        <v>0</v>
      </c>
      <c r="BR478" s="81">
        <v>2</v>
      </c>
      <c r="BS478" s="81">
        <v>0</v>
      </c>
      <c r="BT478"/>
      <c r="BU478" s="80">
        <v>54.292000000000002</v>
      </c>
      <c r="BV478" s="80">
        <v>21.777999999999999</v>
      </c>
      <c r="BW478" s="80">
        <v>0</v>
      </c>
      <c r="BX478" s="80">
        <v>0</v>
      </c>
      <c r="BY478" s="80">
        <v>0</v>
      </c>
      <c r="BZ478" s="80">
        <v>0</v>
      </c>
      <c r="CA478" s="80">
        <v>0</v>
      </c>
      <c r="CB478" s="80">
        <v>0</v>
      </c>
      <c r="CC478" s="80">
        <v>0</v>
      </c>
    </row>
    <row r="479" spans="1:81">
      <c r="A479" s="80" t="s">
        <v>2178</v>
      </c>
      <c r="B479" s="80">
        <v>236</v>
      </c>
      <c r="C479" s="80">
        <v>15</v>
      </c>
      <c r="D479" s="80">
        <v>14</v>
      </c>
      <c r="E479" s="80">
        <v>2018</v>
      </c>
      <c r="F479" s="80" t="s">
        <v>93</v>
      </c>
      <c r="G479" s="80" t="s">
        <v>2163</v>
      </c>
      <c r="H479" s="80" t="s">
        <v>2164</v>
      </c>
      <c r="I479" s="177"/>
      <c r="J479" s="81">
        <v>312.99800819509636</v>
      </c>
      <c r="K479" s="81">
        <v>12.603121687131104</v>
      </c>
      <c r="L479" s="81">
        <v>34.363036222069866</v>
      </c>
      <c r="M479" s="81">
        <v>161.57989936268655</v>
      </c>
      <c r="N479" s="81">
        <v>194.61500101209541</v>
      </c>
      <c r="O479" s="81">
        <v>124.07057652723137</v>
      </c>
      <c r="P479" s="81">
        <v>128.98042138416713</v>
      </c>
      <c r="Q479" s="81">
        <v>7.4382256984325679</v>
      </c>
      <c r="R479" s="81">
        <v>0</v>
      </c>
      <c r="S479" s="81">
        <v>22.609863350529459</v>
      </c>
      <c r="T479" s="82"/>
      <c r="U479" s="81">
        <v>33535494</v>
      </c>
      <c r="V479" s="81">
        <v>4492</v>
      </c>
      <c r="W479" s="81">
        <v>861</v>
      </c>
      <c r="X479" s="81">
        <v>36951</v>
      </c>
      <c r="Y479" s="81">
        <v>45235</v>
      </c>
      <c r="Z479" s="81">
        <v>75601</v>
      </c>
      <c r="AA479" s="81">
        <v>26984</v>
      </c>
      <c r="AB479" s="81">
        <v>117360</v>
      </c>
      <c r="AC479" s="81">
        <v>0</v>
      </c>
      <c r="AD479" s="81">
        <v>22.609863350529459</v>
      </c>
      <c r="AE479" s="82"/>
      <c r="AF479" s="81">
        <v>290622545.67461431</v>
      </c>
      <c r="AG479" s="81">
        <v>8038975.2567031132</v>
      </c>
      <c r="AH479" s="81">
        <v>5622806.6477034232</v>
      </c>
      <c r="AI479" s="81">
        <v>223536358.74898931</v>
      </c>
      <c r="AJ479" s="81">
        <v>229536431.42222211</v>
      </c>
      <c r="AK479" s="81">
        <v>0</v>
      </c>
      <c r="AL479" s="81">
        <v>0</v>
      </c>
      <c r="AM479" s="81">
        <v>16154734.353119111</v>
      </c>
      <c r="AN479" s="81">
        <v>0</v>
      </c>
      <c r="AO479" s="81">
        <v>0</v>
      </c>
      <c r="AP479" s="82"/>
      <c r="AQ479" s="81">
        <v>2964</v>
      </c>
      <c r="AR479" s="81">
        <v>448</v>
      </c>
      <c r="AS479" s="81">
        <v>0</v>
      </c>
      <c r="AT479" s="81">
        <v>3</v>
      </c>
      <c r="AU479" s="81">
        <v>0</v>
      </c>
      <c r="AV479" s="81">
        <v>1</v>
      </c>
      <c r="AW479" s="81" t="s">
        <v>564</v>
      </c>
      <c r="AX479" s="82"/>
      <c r="AY479" s="81">
        <v>13514.900000000011</v>
      </c>
      <c r="AZ479" s="81">
        <v>47812.9</v>
      </c>
      <c r="BA479" s="81">
        <v>0</v>
      </c>
      <c r="BB479" s="81">
        <v>16085</v>
      </c>
      <c r="BC479" s="81">
        <v>0</v>
      </c>
      <c r="BD479" s="81">
        <v>23.690999999999999</v>
      </c>
      <c r="BE479" s="81" t="s">
        <v>564</v>
      </c>
      <c r="BF479" s="82"/>
      <c r="BG479" s="81">
        <v>0</v>
      </c>
      <c r="BH479" s="81">
        <v>0</v>
      </c>
      <c r="BI479" s="81">
        <v>36.664999999999999</v>
      </c>
      <c r="BJ479" s="81">
        <v>0</v>
      </c>
      <c r="BK479" s="81">
        <v>37.405999999999999</v>
      </c>
      <c r="BL479" s="81">
        <v>0</v>
      </c>
      <c r="BM479" s="82"/>
      <c r="BN479" s="81">
        <v>0</v>
      </c>
      <c r="BO479" s="81">
        <v>0</v>
      </c>
      <c r="BP479" s="81">
        <v>7</v>
      </c>
      <c r="BQ479" s="81">
        <v>0</v>
      </c>
      <c r="BR479" s="81">
        <v>3</v>
      </c>
      <c r="BS479" s="81">
        <v>0</v>
      </c>
      <c r="BT479"/>
      <c r="BU479" s="80">
        <v>49.783999999999999</v>
      </c>
      <c r="BV479" s="80">
        <v>24.286999999999999</v>
      </c>
      <c r="BW479" s="80">
        <v>0</v>
      </c>
      <c r="BX479" s="80">
        <v>0</v>
      </c>
      <c r="BY479" s="80">
        <v>0</v>
      </c>
      <c r="BZ479" s="80">
        <v>0</v>
      </c>
      <c r="CA479" s="80">
        <v>0</v>
      </c>
      <c r="CB479" s="80">
        <v>0</v>
      </c>
      <c r="CC479" s="80">
        <v>0</v>
      </c>
    </row>
    <row r="480" spans="1:81">
      <c r="A480" s="80" t="s">
        <v>2179</v>
      </c>
      <c r="B480" s="80">
        <v>237</v>
      </c>
      <c r="C480" s="80">
        <v>16</v>
      </c>
      <c r="D480" s="80">
        <v>14</v>
      </c>
      <c r="E480" s="80">
        <v>2019</v>
      </c>
      <c r="F480" s="80" t="s">
        <v>73</v>
      </c>
      <c r="G480" s="80" t="s">
        <v>2163</v>
      </c>
      <c r="H480" s="80" t="s">
        <v>2164</v>
      </c>
      <c r="I480" s="177"/>
      <c r="J480" s="81">
        <v>297.74911028985758</v>
      </c>
      <c r="K480" s="81">
        <v>11.850508359355816</v>
      </c>
      <c r="L480" s="81">
        <v>34.692960326071166</v>
      </c>
      <c r="M480" s="81">
        <v>150.5502012891919</v>
      </c>
      <c r="N480" s="81">
        <v>182.60695709443553</v>
      </c>
      <c r="O480" s="81">
        <v>120.63056570505141</v>
      </c>
      <c r="P480" s="81">
        <v>125.92211506980618</v>
      </c>
      <c r="Q480" s="81">
        <v>7.1632797515853364</v>
      </c>
      <c r="R480" s="81">
        <v>0</v>
      </c>
      <c r="S480" s="81">
        <v>22.511186598370152</v>
      </c>
      <c r="T480" s="82"/>
      <c r="U480" s="81">
        <v>33883668</v>
      </c>
      <c r="V480" s="81">
        <v>4492</v>
      </c>
      <c r="W480" s="81">
        <v>861</v>
      </c>
      <c r="X480" s="81">
        <v>36951</v>
      </c>
      <c r="Y480" s="81">
        <v>45595</v>
      </c>
      <c r="Z480" s="81">
        <v>75523</v>
      </c>
      <c r="AA480" s="81">
        <v>26147</v>
      </c>
      <c r="AB480" s="81">
        <v>116082</v>
      </c>
      <c r="AC480" s="81">
        <v>0</v>
      </c>
      <c r="AD480" s="81">
        <v>22.511186598370148</v>
      </c>
      <c r="AE480" s="82"/>
      <c r="AF480" s="81">
        <v>293893067.60726559</v>
      </c>
      <c r="AG480" s="81">
        <v>7790323.5052279271</v>
      </c>
      <c r="AH480" s="81">
        <v>5988009.6588166794</v>
      </c>
      <c r="AI480" s="81">
        <v>214375729.18492439</v>
      </c>
      <c r="AJ480" s="81">
        <v>211545387.77246031</v>
      </c>
      <c r="AK480" s="81">
        <v>0</v>
      </c>
      <c r="AL480" s="81">
        <v>0</v>
      </c>
      <c r="AM480" s="81">
        <v>15809494.535171865</v>
      </c>
      <c r="AN480" s="81">
        <v>0</v>
      </c>
      <c r="AO480" s="81">
        <v>0</v>
      </c>
      <c r="AP480" s="82"/>
      <c r="AQ480" s="81">
        <v>3149</v>
      </c>
      <c r="AR480" s="81">
        <v>483</v>
      </c>
      <c r="AS480" s="81">
        <v>0</v>
      </c>
      <c r="AT480" s="81">
        <v>3</v>
      </c>
      <c r="AU480" s="81">
        <v>0</v>
      </c>
      <c r="AV480" s="81">
        <v>1</v>
      </c>
      <c r="AW480" s="81" t="s">
        <v>564</v>
      </c>
      <c r="AX480" s="82"/>
      <c r="AY480" s="81">
        <v>14537.599999999989</v>
      </c>
      <c r="AZ480" s="81">
        <v>49501.4</v>
      </c>
      <c r="BA480" s="81">
        <v>0</v>
      </c>
      <c r="BB480" s="81">
        <v>16085</v>
      </c>
      <c r="BC480" s="81">
        <v>0</v>
      </c>
      <c r="BD480" s="81">
        <v>23.690999999999999</v>
      </c>
      <c r="BE480" s="81" t="s">
        <v>564</v>
      </c>
      <c r="BF480" s="82"/>
      <c r="BG480" s="81">
        <v>0</v>
      </c>
      <c r="BH480" s="81">
        <v>0</v>
      </c>
      <c r="BI480" s="81">
        <v>47.616</v>
      </c>
      <c r="BJ480" s="81">
        <v>0</v>
      </c>
      <c r="BK480" s="81">
        <v>35.988999999999997</v>
      </c>
      <c r="BL480" s="81">
        <v>0</v>
      </c>
      <c r="BM480" s="82"/>
      <c r="BN480" s="81">
        <v>0</v>
      </c>
      <c r="BO480" s="81">
        <v>0</v>
      </c>
      <c r="BP480" s="81">
        <v>8</v>
      </c>
      <c r="BQ480" s="81">
        <v>0</v>
      </c>
      <c r="BR480" s="81">
        <v>4</v>
      </c>
      <c r="BS480" s="81">
        <v>0</v>
      </c>
      <c r="BT480"/>
      <c r="BU480" s="80">
        <v>58.509</v>
      </c>
      <c r="BV480" s="80">
        <v>25.096</v>
      </c>
      <c r="BW480" s="80">
        <v>0</v>
      </c>
      <c r="BX480" s="80">
        <v>0</v>
      </c>
      <c r="BY480" s="80">
        <v>0</v>
      </c>
      <c r="BZ480" s="80">
        <v>0</v>
      </c>
      <c r="CA480" s="80">
        <v>0</v>
      </c>
      <c r="CB480" s="80">
        <v>0</v>
      </c>
      <c r="CC480" s="80">
        <v>0</v>
      </c>
    </row>
    <row r="481" spans="1:81">
      <c r="A481" s="80" t="s">
        <v>2180</v>
      </c>
      <c r="B481" s="80">
        <v>238</v>
      </c>
      <c r="C481" s="80">
        <v>17</v>
      </c>
      <c r="D481" s="80">
        <v>14</v>
      </c>
      <c r="E481" s="80">
        <v>2020</v>
      </c>
      <c r="F481" s="80" t="s">
        <v>218</v>
      </c>
      <c r="G481" s="80" t="s">
        <v>2163</v>
      </c>
      <c r="H481" s="80" t="s">
        <v>2164</v>
      </c>
      <c r="I481" s="177"/>
      <c r="J481" s="81">
        <v>377.02716906440139</v>
      </c>
      <c r="K481" s="81">
        <v>13.014539489967969</v>
      </c>
      <c r="L481" s="81">
        <v>52.216080485340527</v>
      </c>
      <c r="M481" s="81">
        <v>128.1603404706737</v>
      </c>
      <c r="N481" s="81">
        <v>176.43948641179546</v>
      </c>
      <c r="O481" s="81">
        <v>105.92035155575471</v>
      </c>
      <c r="P481" s="81">
        <v>118.22150193298648</v>
      </c>
      <c r="Q481" s="81">
        <v>6.7597737821081925</v>
      </c>
      <c r="R481" s="81">
        <v>0</v>
      </c>
      <c r="S481" s="81">
        <v>20.114374479746949</v>
      </c>
      <c r="T481" s="82"/>
      <c r="U481" s="81">
        <v>33091729</v>
      </c>
      <c r="V481" s="81">
        <v>4338</v>
      </c>
      <c r="W481" s="81">
        <v>1332</v>
      </c>
      <c r="X481" s="81">
        <v>34890</v>
      </c>
      <c r="Y481" s="81">
        <v>45870</v>
      </c>
      <c r="Z481" s="81">
        <v>75688</v>
      </c>
      <c r="AA481" s="81">
        <v>26671</v>
      </c>
      <c r="AB481" s="81">
        <v>114644</v>
      </c>
      <c r="AC481" s="81">
        <v>0</v>
      </c>
      <c r="AD481" s="81">
        <v>20.114374479746949</v>
      </c>
      <c r="AE481" s="82"/>
      <c r="AF481" s="81">
        <v>275526632.71711981</v>
      </c>
      <c r="AG481" s="81">
        <v>8502758.7090652213</v>
      </c>
      <c r="AH481" s="81">
        <v>9133202.3227019981</v>
      </c>
      <c r="AI481" s="81">
        <v>193406405.55079803</v>
      </c>
      <c r="AJ481" s="81">
        <v>210629056.49059504</v>
      </c>
      <c r="AK481" s="81"/>
      <c r="AL481" s="81"/>
      <c r="AM481" s="81">
        <v>14962315.721406065</v>
      </c>
      <c r="AN481" s="81"/>
      <c r="AO481" s="81"/>
      <c r="AP481" s="82"/>
      <c r="AQ481" s="81">
        <v>3285</v>
      </c>
      <c r="AR481" s="81">
        <v>505</v>
      </c>
      <c r="AS481" s="81">
        <v>0</v>
      </c>
      <c r="AT481" s="81">
        <v>3</v>
      </c>
      <c r="AU481" s="81">
        <v>0</v>
      </c>
      <c r="AV481" s="81">
        <v>1</v>
      </c>
      <c r="AW481" s="81">
        <v>0</v>
      </c>
      <c r="AX481" s="82"/>
      <c r="AY481" s="81">
        <v>15307.19999999999</v>
      </c>
      <c r="AZ481" s="81">
        <v>65946.29999999993</v>
      </c>
      <c r="BA481" s="81">
        <v>0</v>
      </c>
      <c r="BB481" s="81">
        <v>16085</v>
      </c>
      <c r="BC481" s="81">
        <v>0</v>
      </c>
      <c r="BD481" s="81">
        <v>23.690999999999999</v>
      </c>
      <c r="BE481" s="81">
        <v>0</v>
      </c>
      <c r="BF481" s="82"/>
      <c r="BG481" s="81">
        <v>0</v>
      </c>
      <c r="BH481" s="81">
        <v>0</v>
      </c>
      <c r="BI481" s="81">
        <v>51.703000000000003</v>
      </c>
      <c r="BJ481" s="81">
        <v>0</v>
      </c>
      <c r="BK481" s="81">
        <v>32.147000000000006</v>
      </c>
      <c r="BL481" s="81">
        <v>0</v>
      </c>
      <c r="BM481" s="82"/>
      <c r="BN481" s="81">
        <v>0</v>
      </c>
      <c r="BO481" s="81">
        <v>0</v>
      </c>
      <c r="BP481" s="81">
        <v>9</v>
      </c>
      <c r="BQ481" s="81">
        <v>0</v>
      </c>
      <c r="BR481" s="81">
        <v>3</v>
      </c>
      <c r="BS481" s="81">
        <v>0</v>
      </c>
      <c r="BT481"/>
      <c r="BU481" s="80">
        <v>62.143999999999998</v>
      </c>
      <c r="BV481" s="80">
        <v>21.706</v>
      </c>
      <c r="BW481" s="80">
        <v>0</v>
      </c>
      <c r="BX481" s="80">
        <v>0</v>
      </c>
      <c r="BY481" s="80">
        <v>0</v>
      </c>
      <c r="BZ481" s="80">
        <v>0</v>
      </c>
      <c r="CA481" s="80">
        <v>0</v>
      </c>
      <c r="CB481" s="80">
        <v>0</v>
      </c>
      <c r="CC481" s="80">
        <v>0</v>
      </c>
    </row>
    <row r="482" spans="1:81">
      <c r="A482" s="80" t="s">
        <v>2181</v>
      </c>
      <c r="B482" s="80">
        <v>238</v>
      </c>
      <c r="C482" s="80">
        <v>18</v>
      </c>
      <c r="D482" s="80">
        <v>14</v>
      </c>
      <c r="E482" s="80">
        <v>2021</v>
      </c>
      <c r="F482" s="80" t="s">
        <v>75</v>
      </c>
      <c r="G482" s="174" t="s">
        <v>2163</v>
      </c>
      <c r="H482" s="80" t="s">
        <v>2164</v>
      </c>
      <c r="I482" s="177"/>
      <c r="J482" s="81">
        <v>358.48254425301957</v>
      </c>
      <c r="K482" s="81">
        <v>14.195718497788087</v>
      </c>
      <c r="L482" s="81">
        <v>47.550691661037966</v>
      </c>
      <c r="M482" s="81">
        <v>143.37529722305084</v>
      </c>
      <c r="N482" s="81">
        <v>177.75091212173228</v>
      </c>
      <c r="O482" s="81">
        <v>102.47666382935259</v>
      </c>
      <c r="P482" s="81">
        <v>121.70473622983776</v>
      </c>
      <c r="Q482" s="81">
        <v>6.7524644575862709</v>
      </c>
      <c r="R482" s="81">
        <v>0</v>
      </c>
      <c r="S482" s="81">
        <v>16.450817274601992</v>
      </c>
      <c r="T482" s="82"/>
      <c r="U482" s="81">
        <v>33951392</v>
      </c>
      <c r="V482" s="81">
        <v>4338</v>
      </c>
      <c r="W482" s="81">
        <v>1332</v>
      </c>
      <c r="X482" s="81">
        <v>34890</v>
      </c>
      <c r="Y482" s="81">
        <v>46049</v>
      </c>
      <c r="Z482" s="81">
        <v>75401</v>
      </c>
      <c r="AA482" s="81">
        <v>26776</v>
      </c>
      <c r="AB482" s="81">
        <v>113162</v>
      </c>
      <c r="AC482" s="81">
        <v>0</v>
      </c>
      <c r="AD482" s="81">
        <v>16.450817274601992</v>
      </c>
      <c r="AE482" s="82"/>
      <c r="AF482" s="81">
        <v>258634007.10754541</v>
      </c>
      <c r="AG482" s="81">
        <v>8938924.4105893001</v>
      </c>
      <c r="AH482" s="81">
        <v>8354665.3341018436</v>
      </c>
      <c r="AI482" s="81">
        <v>211292594.59890258</v>
      </c>
      <c r="AJ482" s="81">
        <v>207203471.86721027</v>
      </c>
      <c r="AK482" s="81">
        <v>0</v>
      </c>
      <c r="AL482" s="81">
        <v>0</v>
      </c>
      <c r="AM482" s="81">
        <v>14854084.072106594</v>
      </c>
      <c r="AN482" s="81">
        <v>0</v>
      </c>
      <c r="AO482" s="81">
        <v>0</v>
      </c>
      <c r="AP482" s="82"/>
      <c r="AQ482" s="81">
        <v>3447</v>
      </c>
      <c r="AR482" s="81">
        <v>517</v>
      </c>
      <c r="AS482" s="81">
        <v>0</v>
      </c>
      <c r="AT482" s="81">
        <v>3</v>
      </c>
      <c r="AU482" s="81">
        <v>0</v>
      </c>
      <c r="AV482" s="81">
        <v>1</v>
      </c>
      <c r="AW482" s="81"/>
      <c r="AX482" s="82"/>
      <c r="AY482" s="81">
        <v>16269.99999999998</v>
      </c>
      <c r="AZ482" s="81">
        <v>66477.899999999936</v>
      </c>
      <c r="BA482" s="81">
        <v>0</v>
      </c>
      <c r="BB482" s="81">
        <v>16085</v>
      </c>
      <c r="BC482" s="81">
        <v>0</v>
      </c>
      <c r="BD482" s="81">
        <v>23.690999999999999</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2182</v>
      </c>
      <c r="B483" s="80">
        <v>238</v>
      </c>
      <c r="C483" s="80">
        <v>19</v>
      </c>
      <c r="D483" s="80">
        <v>14</v>
      </c>
      <c r="E483" s="80">
        <v>2022</v>
      </c>
      <c r="F483" s="80" t="s">
        <v>568</v>
      </c>
      <c r="G483" s="174" t="s">
        <v>2163</v>
      </c>
      <c r="H483" s="80" t="s">
        <v>2164</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3641</v>
      </c>
      <c r="AR483" s="81">
        <v>524</v>
      </c>
      <c r="AS483" s="81">
        <v>0</v>
      </c>
      <c r="AT483" s="81">
        <v>3</v>
      </c>
      <c r="AU483" s="81">
        <v>0</v>
      </c>
      <c r="AV483" s="81">
        <v>1</v>
      </c>
      <c r="AW483" s="81"/>
      <c r="AX483" s="82"/>
      <c r="AY483" s="81">
        <v>17415.299999999959</v>
      </c>
      <c r="AZ483" s="81">
        <v>76723.999999999913</v>
      </c>
      <c r="BA483" s="81">
        <v>0</v>
      </c>
      <c r="BB483" s="81">
        <v>16085</v>
      </c>
      <c r="BC483" s="81">
        <v>0</v>
      </c>
      <c r="BD483" s="81">
        <v>23.690999999999999</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2183</v>
      </c>
      <c r="B484" s="80">
        <v>460</v>
      </c>
      <c r="C484" s="80">
        <v>1</v>
      </c>
      <c r="D484" s="80">
        <v>28</v>
      </c>
      <c r="E484" s="80">
        <v>1990</v>
      </c>
      <c r="F484" s="80" t="s">
        <v>562</v>
      </c>
      <c r="G484" s="80" t="s">
        <v>2184</v>
      </c>
      <c r="H484" s="80" t="s">
        <v>2185</v>
      </c>
      <c r="I484" s="177"/>
      <c r="J484" s="81">
        <v>433.70344666683053</v>
      </c>
      <c r="K484" s="81">
        <v>16.025268183948828</v>
      </c>
      <c r="L484" s="81">
        <v>6.2228026932573695</v>
      </c>
      <c r="M484" s="81">
        <v>79.39938673915006</v>
      </c>
      <c r="N484" s="81">
        <v>87.922637197163112</v>
      </c>
      <c r="O484" s="81">
        <v>72.694261930613735</v>
      </c>
      <c r="P484" s="81">
        <v>100.3537344904169</v>
      </c>
      <c r="Q484" s="81">
        <v>6.2360949982591114</v>
      </c>
      <c r="R484" s="81">
        <v>60.334245984817386</v>
      </c>
      <c r="S484" s="81">
        <v>5.6501628025760882</v>
      </c>
      <c r="T484" s="82"/>
      <c r="U484" s="81">
        <v>25568334</v>
      </c>
      <c r="V484" s="81">
        <v>4634</v>
      </c>
      <c r="W484" s="81">
        <v>69</v>
      </c>
      <c r="X484" s="81">
        <v>30649</v>
      </c>
      <c r="Y484" s="81">
        <v>31766</v>
      </c>
      <c r="Z484" s="81">
        <v>29900</v>
      </c>
      <c r="AA484" s="81">
        <v>24367</v>
      </c>
      <c r="AB484" s="81">
        <v>101253</v>
      </c>
      <c r="AC484" s="81">
        <v>10450000</v>
      </c>
      <c r="AD484" s="81">
        <v>5.6501628025760882</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2186</v>
      </c>
      <c r="B485" s="80">
        <v>461</v>
      </c>
      <c r="C485" s="80">
        <v>2</v>
      </c>
      <c r="D485" s="80">
        <v>28</v>
      </c>
      <c r="E485" s="80">
        <v>2005</v>
      </c>
      <c r="F485" s="80" t="s">
        <v>565</v>
      </c>
      <c r="G485" s="80" t="s">
        <v>2184</v>
      </c>
      <c r="H485" s="80" t="s">
        <v>2185</v>
      </c>
      <c r="I485" s="177"/>
      <c r="J485" s="81">
        <v>365.04101747237064</v>
      </c>
      <c r="K485" s="81">
        <v>9.8672375282293761</v>
      </c>
      <c r="L485" s="81">
        <v>5.4235066299145815</v>
      </c>
      <c r="M485" s="81">
        <v>115.21679216624059</v>
      </c>
      <c r="N485" s="81">
        <v>143.93668496336858</v>
      </c>
      <c r="O485" s="81">
        <v>130.4840952567352</v>
      </c>
      <c r="P485" s="81">
        <v>99.36639091875621</v>
      </c>
      <c r="Q485" s="81">
        <v>6.5647586568242149</v>
      </c>
      <c r="R485" s="81">
        <v>30.98563519940398</v>
      </c>
      <c r="S485" s="81">
        <v>17.009913705320685</v>
      </c>
      <c r="T485" s="82"/>
      <c r="U485" s="81">
        <v>19895662</v>
      </c>
      <c r="V485" s="81">
        <v>4160</v>
      </c>
      <c r="W485" s="81">
        <v>59</v>
      </c>
      <c r="X485" s="81">
        <v>25072</v>
      </c>
      <c r="Y485" s="81">
        <v>43759</v>
      </c>
      <c r="Z485" s="81">
        <v>62106</v>
      </c>
      <c r="AA485" s="81">
        <v>19760</v>
      </c>
      <c r="AB485" s="81">
        <v>111428</v>
      </c>
      <c r="AC485" s="81">
        <v>5479168</v>
      </c>
      <c r="AD485" s="81">
        <v>17.009913705320685</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2187</v>
      </c>
      <c r="B486" s="80">
        <v>462</v>
      </c>
      <c r="C486" s="80">
        <v>3</v>
      </c>
      <c r="D486" s="80">
        <v>28</v>
      </c>
      <c r="E486" s="80">
        <v>2006</v>
      </c>
      <c r="F486" s="80" t="s">
        <v>566</v>
      </c>
      <c r="G486" s="80" t="s">
        <v>2184</v>
      </c>
      <c r="H486" s="80" t="s">
        <v>2185</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2188</v>
      </c>
      <c r="B487" s="80">
        <v>463</v>
      </c>
      <c r="C487" s="80">
        <v>4</v>
      </c>
      <c r="D487" s="80">
        <v>28</v>
      </c>
      <c r="E487" s="80">
        <v>2007</v>
      </c>
      <c r="F487" s="80" t="s">
        <v>567</v>
      </c>
      <c r="G487" s="80" t="s">
        <v>2184</v>
      </c>
      <c r="H487" s="80" t="s">
        <v>2185</v>
      </c>
      <c r="I487" s="177"/>
      <c r="J487" s="81">
        <v>328.28276105920656</v>
      </c>
      <c r="K487" s="81">
        <v>9.5471004819141267</v>
      </c>
      <c r="L487" s="81">
        <v>1.4594661982878772</v>
      </c>
      <c r="M487" s="81">
        <v>122.6206960213979</v>
      </c>
      <c r="N487" s="81">
        <v>143.34288341263289</v>
      </c>
      <c r="O487" s="81">
        <v>126.28153028398251</v>
      </c>
      <c r="P487" s="81">
        <v>95.083056261420552</v>
      </c>
      <c r="Q487" s="81">
        <v>6.9552102973506384</v>
      </c>
      <c r="R487" s="81">
        <v>29.763118543019232</v>
      </c>
      <c r="S487" s="81">
        <v>11.770832515241322</v>
      </c>
      <c r="T487" s="82"/>
      <c r="U487" s="81">
        <v>22386562</v>
      </c>
      <c r="V487" s="81">
        <v>4041</v>
      </c>
      <c r="W487" s="81">
        <v>20</v>
      </c>
      <c r="X487" s="81">
        <v>29259</v>
      </c>
      <c r="Y487" s="81">
        <v>44894</v>
      </c>
      <c r="Z487" s="81">
        <v>62483</v>
      </c>
      <c r="AA487" s="81">
        <v>18620</v>
      </c>
      <c r="AB487" s="81">
        <v>111812</v>
      </c>
      <c r="AC487" s="81">
        <v>5414000</v>
      </c>
      <c r="AD487" s="81">
        <v>11.770832515241322</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2189</v>
      </c>
      <c r="B488" s="80">
        <v>464</v>
      </c>
      <c r="C488" s="80">
        <v>5</v>
      </c>
      <c r="D488" s="80">
        <v>28</v>
      </c>
      <c r="E488" s="80">
        <v>2008</v>
      </c>
      <c r="F488" s="80" t="s">
        <v>84</v>
      </c>
      <c r="G488" s="80" t="s">
        <v>2184</v>
      </c>
      <c r="H488" s="80" t="s">
        <v>2185</v>
      </c>
      <c r="I488" s="177"/>
      <c r="J488" s="81">
        <v>343.73597981147725</v>
      </c>
      <c r="K488" s="81">
        <v>7.0761990162821737</v>
      </c>
      <c r="L488" s="81">
        <v>1.2871743024272273</v>
      </c>
      <c r="M488" s="81">
        <v>128.2520722464912</v>
      </c>
      <c r="N488" s="81">
        <v>143.22608075276798</v>
      </c>
      <c r="O488" s="81">
        <v>123.68458779190561</v>
      </c>
      <c r="P488" s="81">
        <v>92.857912099121833</v>
      </c>
      <c r="Q488" s="81">
        <v>6.8520098231585331</v>
      </c>
      <c r="R488" s="81">
        <v>29.137156695438321</v>
      </c>
      <c r="S488" s="81">
        <v>15.827434665842894</v>
      </c>
      <c r="T488" s="82"/>
      <c r="U488" s="81">
        <v>25593146</v>
      </c>
      <c r="V488" s="81">
        <v>4041</v>
      </c>
      <c r="W488" s="81">
        <v>20</v>
      </c>
      <c r="X488" s="81">
        <v>29259</v>
      </c>
      <c r="Y488" s="81">
        <v>45329</v>
      </c>
      <c r="Z488" s="81">
        <v>63346</v>
      </c>
      <c r="AA488" s="81">
        <v>18205</v>
      </c>
      <c r="AB488" s="81">
        <v>111963</v>
      </c>
      <c r="AC488" s="81">
        <v>5503608</v>
      </c>
      <c r="AD488" s="81">
        <v>15.827434665842894</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2190</v>
      </c>
      <c r="B489" s="80">
        <v>465</v>
      </c>
      <c r="C489" s="80">
        <v>6</v>
      </c>
      <c r="D489" s="80">
        <v>28</v>
      </c>
      <c r="E489" s="80">
        <v>2009</v>
      </c>
      <c r="F489" s="80" t="s">
        <v>85</v>
      </c>
      <c r="G489" s="80" t="s">
        <v>2184</v>
      </c>
      <c r="H489" s="80" t="s">
        <v>2185</v>
      </c>
      <c r="I489" s="177"/>
      <c r="J489" s="81">
        <v>319.00082580837955</v>
      </c>
      <c r="K489" s="81">
        <v>7.6260650498193359</v>
      </c>
      <c r="L489" s="81">
        <v>7.5674841869755882</v>
      </c>
      <c r="M489" s="81">
        <v>156.10852452573505</v>
      </c>
      <c r="N489" s="81">
        <v>144.7667091143401</v>
      </c>
      <c r="O489" s="81">
        <v>126.04732227323238</v>
      </c>
      <c r="P489" s="81">
        <v>87.81747532534834</v>
      </c>
      <c r="Q489" s="81">
        <v>6.5103951587109394</v>
      </c>
      <c r="R489" s="81">
        <v>30.171288465361176</v>
      </c>
      <c r="S489" s="81">
        <v>12.293719680851146</v>
      </c>
      <c r="T489" s="82"/>
      <c r="U489" s="81">
        <v>23571022</v>
      </c>
      <c r="V489" s="81">
        <v>4118</v>
      </c>
      <c r="W489" s="81">
        <v>209</v>
      </c>
      <c r="X489" s="81">
        <v>33500</v>
      </c>
      <c r="Y489" s="81">
        <v>45570</v>
      </c>
      <c r="Z489" s="81">
        <v>63720</v>
      </c>
      <c r="AA489" s="81">
        <v>17675</v>
      </c>
      <c r="AB489" s="81">
        <v>111674</v>
      </c>
      <c r="AC489" s="81">
        <v>5559774</v>
      </c>
      <c r="AD489" s="81">
        <v>12.293719680851146</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96.426999999999992</v>
      </c>
      <c r="BJ489" s="81">
        <v>0</v>
      </c>
      <c r="BK489" s="81">
        <v>9.5109999999999992</v>
      </c>
      <c r="BL489" s="81">
        <v>0</v>
      </c>
      <c r="BM489" s="82"/>
      <c r="BN489" s="81">
        <v>0</v>
      </c>
      <c r="BO489" s="81">
        <v>0</v>
      </c>
      <c r="BP489" s="81">
        <v>12</v>
      </c>
      <c r="BQ489" s="81">
        <v>0</v>
      </c>
      <c r="BR489" s="81">
        <v>3</v>
      </c>
      <c r="BS489" s="81">
        <v>0</v>
      </c>
      <c r="BT489"/>
      <c r="BU489" s="80"/>
      <c r="BV489" s="80"/>
      <c r="BW489" s="80"/>
      <c r="BX489" s="80"/>
      <c r="BY489" s="80"/>
      <c r="BZ489" s="80"/>
      <c r="CA489" s="80"/>
      <c r="CB489" s="80"/>
      <c r="CC489" s="80"/>
    </row>
    <row r="490" spans="1:81">
      <c r="A490" s="80" t="s">
        <v>2191</v>
      </c>
      <c r="B490" s="80">
        <v>466</v>
      </c>
      <c r="C490" s="80">
        <v>7</v>
      </c>
      <c r="D490" s="80">
        <v>28</v>
      </c>
      <c r="E490" s="80">
        <v>2010</v>
      </c>
      <c r="F490" s="80" t="s">
        <v>86</v>
      </c>
      <c r="G490" s="80" t="s">
        <v>2184</v>
      </c>
      <c r="H490" s="80" t="s">
        <v>2185</v>
      </c>
      <c r="I490" s="177"/>
      <c r="J490" s="81">
        <v>329.74794538703679</v>
      </c>
      <c r="K490" s="81">
        <v>7.3530076435954141</v>
      </c>
      <c r="L490" s="81">
        <v>7.1750570339372759</v>
      </c>
      <c r="M490" s="81">
        <v>149.2685148099747</v>
      </c>
      <c r="N490" s="81">
        <v>137.40120122198002</v>
      </c>
      <c r="O490" s="81">
        <v>126.60239344090837</v>
      </c>
      <c r="P490" s="81">
        <v>88.400475965033991</v>
      </c>
      <c r="Q490" s="81">
        <v>6.8092336565827321</v>
      </c>
      <c r="R490" s="81">
        <v>30.066787602423421</v>
      </c>
      <c r="S490" s="81">
        <v>12.102354054546046</v>
      </c>
      <c r="T490" s="82"/>
      <c r="U490" s="81">
        <v>24224302</v>
      </c>
      <c r="V490" s="81">
        <v>4118</v>
      </c>
      <c r="W490" s="81">
        <v>209</v>
      </c>
      <c r="X490" s="81">
        <v>33500</v>
      </c>
      <c r="Y490" s="81">
        <v>46062</v>
      </c>
      <c r="Z490" s="81">
        <v>64298</v>
      </c>
      <c r="AA490" s="81">
        <v>17348</v>
      </c>
      <c r="AB490" s="81">
        <v>111918</v>
      </c>
      <c r="AC490" s="81">
        <v>5250520</v>
      </c>
      <c r="AD490" s="81">
        <v>12.102354054546046</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105.357</v>
      </c>
      <c r="BJ490" s="81">
        <v>0</v>
      </c>
      <c r="BK490" s="81">
        <v>10.209</v>
      </c>
      <c r="BL490" s="81">
        <v>0</v>
      </c>
      <c r="BM490" s="82"/>
      <c r="BN490" s="81">
        <v>0</v>
      </c>
      <c r="BO490" s="81">
        <v>0</v>
      </c>
      <c r="BP490" s="81">
        <v>11</v>
      </c>
      <c r="BQ490" s="81">
        <v>0</v>
      </c>
      <c r="BR490" s="81">
        <v>3</v>
      </c>
      <c r="BS490" s="81">
        <v>0</v>
      </c>
      <c r="BT490"/>
      <c r="BU490" s="80">
        <v>115.566</v>
      </c>
      <c r="BV490" s="80">
        <v>0</v>
      </c>
      <c r="BW490" s="80">
        <v>0</v>
      </c>
      <c r="BX490" s="80">
        <v>0</v>
      </c>
      <c r="BY490" s="80">
        <v>0</v>
      </c>
      <c r="BZ490" s="80">
        <v>0</v>
      </c>
      <c r="CA490" s="80">
        <v>0</v>
      </c>
      <c r="CB490" s="80">
        <v>0</v>
      </c>
      <c r="CC490" s="80">
        <v>0</v>
      </c>
    </row>
    <row r="491" spans="1:81">
      <c r="A491" s="80" t="s">
        <v>2192</v>
      </c>
      <c r="B491" s="80">
        <v>467</v>
      </c>
      <c r="C491" s="80">
        <v>8</v>
      </c>
      <c r="D491" s="80">
        <v>28</v>
      </c>
      <c r="E491" s="80">
        <v>2011</v>
      </c>
      <c r="F491" s="80" t="s">
        <v>87</v>
      </c>
      <c r="G491" s="80" t="s">
        <v>2184</v>
      </c>
      <c r="H491" s="80" t="s">
        <v>2185</v>
      </c>
      <c r="I491" s="177"/>
      <c r="J491" s="81">
        <v>365.25992011212759</v>
      </c>
      <c r="K491" s="81">
        <v>11.718061519917953</v>
      </c>
      <c r="L491" s="81">
        <v>9.3307440093463505</v>
      </c>
      <c r="M491" s="81">
        <v>197.54096372507232</v>
      </c>
      <c r="N491" s="81">
        <v>190.36709797714607</v>
      </c>
      <c r="O491" s="81">
        <v>126.44653836521678</v>
      </c>
      <c r="P491" s="81">
        <v>84.351406263348451</v>
      </c>
      <c r="Q491" s="81">
        <v>7.8721122149908158</v>
      </c>
      <c r="R491" s="81">
        <v>27.228305348336292</v>
      </c>
      <c r="S491" s="81">
        <v>12.479087769480175</v>
      </c>
      <c r="T491" s="82"/>
      <c r="U491" s="81">
        <v>24655920</v>
      </c>
      <c r="V491" s="81">
        <v>4118</v>
      </c>
      <c r="W491" s="81">
        <v>209</v>
      </c>
      <c r="X491" s="81">
        <v>33500</v>
      </c>
      <c r="Y491" s="81">
        <v>46571</v>
      </c>
      <c r="Z491" s="81">
        <v>65614</v>
      </c>
      <c r="AA491" s="81">
        <v>17046</v>
      </c>
      <c r="AB491" s="81">
        <v>112173</v>
      </c>
      <c r="AC491" s="81">
        <v>4746976</v>
      </c>
      <c r="AD491" s="81">
        <v>12.479087769480175</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94.962999999999994</v>
      </c>
      <c r="BJ491" s="81">
        <v>0</v>
      </c>
      <c r="BK491" s="81">
        <v>7.5440000000000005</v>
      </c>
      <c r="BL491" s="81">
        <v>0</v>
      </c>
      <c r="BM491" s="82"/>
      <c r="BN491" s="81">
        <v>0</v>
      </c>
      <c r="BO491" s="81">
        <v>0</v>
      </c>
      <c r="BP491" s="81">
        <v>12</v>
      </c>
      <c r="BQ491" s="81">
        <v>0</v>
      </c>
      <c r="BR491" s="81">
        <v>3</v>
      </c>
      <c r="BS491" s="81">
        <v>0</v>
      </c>
      <c r="BT491"/>
      <c r="BU491" s="80">
        <v>102.50700000000001</v>
      </c>
      <c r="BV491" s="80">
        <v>0</v>
      </c>
      <c r="BW491" s="80">
        <v>0</v>
      </c>
      <c r="BX491" s="80">
        <v>0</v>
      </c>
      <c r="BY491" s="80">
        <v>0</v>
      </c>
      <c r="BZ491" s="80">
        <v>0</v>
      </c>
      <c r="CA491" s="80">
        <v>0</v>
      </c>
      <c r="CB491" s="80">
        <v>0</v>
      </c>
      <c r="CC491" s="80">
        <v>0</v>
      </c>
    </row>
    <row r="492" spans="1:81">
      <c r="A492" s="80" t="s">
        <v>2193</v>
      </c>
      <c r="B492" s="80">
        <v>468</v>
      </c>
      <c r="C492" s="80">
        <v>9</v>
      </c>
      <c r="D492" s="80">
        <v>28</v>
      </c>
      <c r="E492" s="80">
        <v>2012</v>
      </c>
      <c r="F492" s="80" t="s">
        <v>88</v>
      </c>
      <c r="G492" s="80" t="s">
        <v>2184</v>
      </c>
      <c r="H492" s="80" t="s">
        <v>2185</v>
      </c>
      <c r="I492" s="177"/>
      <c r="J492" s="81">
        <v>354.31996348867352</v>
      </c>
      <c r="K492" s="81">
        <v>11.751290139334799</v>
      </c>
      <c r="L492" s="81">
        <v>9.7942178912101596</v>
      </c>
      <c r="M492" s="81">
        <v>216.18445930099179</v>
      </c>
      <c r="N492" s="81">
        <v>251.1858987506954</v>
      </c>
      <c r="O492" s="81">
        <v>128.30606624681712</v>
      </c>
      <c r="P492" s="81">
        <v>83.582204419744258</v>
      </c>
      <c r="Q492" s="81">
        <v>8.6630387687143937</v>
      </c>
      <c r="R492" s="81">
        <v>27.515470046722623</v>
      </c>
      <c r="S492" s="81">
        <v>12.647365577158089</v>
      </c>
      <c r="T492" s="82"/>
      <c r="U492" s="81">
        <v>24342004</v>
      </c>
      <c r="V492" s="81">
        <v>4118</v>
      </c>
      <c r="W492" s="81">
        <v>209</v>
      </c>
      <c r="X492" s="81">
        <v>33500</v>
      </c>
      <c r="Y492" s="81">
        <v>47763</v>
      </c>
      <c r="Z492" s="81">
        <v>67107</v>
      </c>
      <c r="AA492" s="81">
        <v>16795</v>
      </c>
      <c r="AB492" s="81">
        <v>113618</v>
      </c>
      <c r="AC492" s="81">
        <v>4672793</v>
      </c>
      <c r="AD492" s="81">
        <v>12.647365577158089</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134.53200000000001</v>
      </c>
      <c r="BJ492" s="81">
        <v>0</v>
      </c>
      <c r="BK492" s="81">
        <v>15.826000000000001</v>
      </c>
      <c r="BL492" s="81">
        <v>0</v>
      </c>
      <c r="BM492" s="82"/>
      <c r="BN492" s="81">
        <v>0</v>
      </c>
      <c r="BO492" s="81">
        <v>0</v>
      </c>
      <c r="BP492" s="81">
        <v>11</v>
      </c>
      <c r="BQ492" s="81">
        <v>0</v>
      </c>
      <c r="BR492" s="81">
        <v>4</v>
      </c>
      <c r="BS492" s="81">
        <v>0</v>
      </c>
      <c r="BT492"/>
      <c r="BU492" s="80">
        <v>150.358</v>
      </c>
      <c r="BV492" s="80">
        <v>0</v>
      </c>
      <c r="BW492" s="80">
        <v>0</v>
      </c>
      <c r="BX492" s="80">
        <v>0</v>
      </c>
      <c r="BY492" s="80">
        <v>0</v>
      </c>
      <c r="BZ492" s="80">
        <v>0</v>
      </c>
      <c r="CA492" s="80">
        <v>0</v>
      </c>
      <c r="CB492" s="80">
        <v>0</v>
      </c>
      <c r="CC492" s="80">
        <v>0</v>
      </c>
    </row>
    <row r="493" spans="1:81">
      <c r="A493" s="80" t="s">
        <v>2194</v>
      </c>
      <c r="B493" s="80">
        <v>469</v>
      </c>
      <c r="C493" s="80">
        <v>10</v>
      </c>
      <c r="D493" s="80">
        <v>28</v>
      </c>
      <c r="E493" s="80">
        <v>2013</v>
      </c>
      <c r="F493" s="80" t="s">
        <v>89</v>
      </c>
      <c r="G493" s="80" t="s">
        <v>2184</v>
      </c>
      <c r="H493" s="80" t="s">
        <v>2185</v>
      </c>
      <c r="I493" s="177"/>
      <c r="J493" s="81">
        <v>463.83303536182052</v>
      </c>
      <c r="K493" s="81">
        <v>9.597753015925548</v>
      </c>
      <c r="L493" s="81">
        <v>8.7392514421583094</v>
      </c>
      <c r="M493" s="81">
        <v>216.27301835054791</v>
      </c>
      <c r="N493" s="81">
        <v>272.55333637949394</v>
      </c>
      <c r="O493" s="81">
        <v>125.0332138705545</v>
      </c>
      <c r="P493" s="81">
        <v>83.212768350561916</v>
      </c>
      <c r="Q493" s="81">
        <v>8.7732778395551971</v>
      </c>
      <c r="R493" s="81">
        <v>29.0489076997724</v>
      </c>
      <c r="S493" s="81">
        <v>14.5321513013541</v>
      </c>
      <c r="T493" s="82"/>
      <c r="U493" s="81">
        <v>24517047</v>
      </c>
      <c r="V493" s="81">
        <v>4118</v>
      </c>
      <c r="W493" s="81">
        <v>209</v>
      </c>
      <c r="X493" s="81">
        <v>33500</v>
      </c>
      <c r="Y493" s="81">
        <v>47909</v>
      </c>
      <c r="Z493" s="81">
        <v>68315</v>
      </c>
      <c r="AA493" s="81">
        <v>16658</v>
      </c>
      <c r="AB493" s="81">
        <v>113414</v>
      </c>
      <c r="AC493" s="81">
        <v>4815490</v>
      </c>
      <c r="AD493" s="81">
        <v>14.5321513013541</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155.05199999999999</v>
      </c>
      <c r="BJ493" s="81">
        <v>0</v>
      </c>
      <c r="BK493" s="81">
        <v>16.512999999999998</v>
      </c>
      <c r="BL493" s="81">
        <v>0</v>
      </c>
      <c r="BM493" s="82"/>
      <c r="BN493" s="81">
        <v>0</v>
      </c>
      <c r="BO493" s="81">
        <v>0</v>
      </c>
      <c r="BP493" s="81">
        <v>11</v>
      </c>
      <c r="BQ493" s="81">
        <v>0</v>
      </c>
      <c r="BR493" s="81">
        <v>3</v>
      </c>
      <c r="BS493" s="81">
        <v>0</v>
      </c>
      <c r="BT493"/>
      <c r="BU493" s="80">
        <v>171.565</v>
      </c>
      <c r="BV493" s="80">
        <v>0</v>
      </c>
      <c r="BW493" s="80">
        <v>0</v>
      </c>
      <c r="BX493" s="80">
        <v>0</v>
      </c>
      <c r="BY493" s="80">
        <v>0</v>
      </c>
      <c r="BZ493" s="80">
        <v>0</v>
      </c>
      <c r="CA493" s="80">
        <v>0</v>
      </c>
      <c r="CB493" s="80">
        <v>0</v>
      </c>
      <c r="CC493" s="80">
        <v>0</v>
      </c>
    </row>
    <row r="494" spans="1:81">
      <c r="A494" s="80" t="s">
        <v>2195</v>
      </c>
      <c r="B494" s="80">
        <v>470</v>
      </c>
      <c r="C494" s="80">
        <v>11</v>
      </c>
      <c r="D494" s="80">
        <v>28</v>
      </c>
      <c r="E494" s="80">
        <v>2014</v>
      </c>
      <c r="F494" s="80" t="s">
        <v>90</v>
      </c>
      <c r="G494" s="80" t="s">
        <v>2184</v>
      </c>
      <c r="H494" s="80" t="s">
        <v>2185</v>
      </c>
      <c r="I494" s="177"/>
      <c r="J494" s="81">
        <v>482.11979574193816</v>
      </c>
      <c r="K494" s="81">
        <v>8.4168987802785011</v>
      </c>
      <c r="L494" s="81">
        <v>11.038213209148058</v>
      </c>
      <c r="M494" s="81">
        <v>193.57487474515443</v>
      </c>
      <c r="N494" s="81">
        <v>233.54867070546817</v>
      </c>
      <c r="O494" s="81">
        <v>120.66596583214033</v>
      </c>
      <c r="P494" s="81">
        <v>83.595351570921537</v>
      </c>
      <c r="Q494" s="81">
        <v>8.4225366492809481</v>
      </c>
      <c r="R494" s="81">
        <v>27.402731315037332</v>
      </c>
      <c r="S494" s="81">
        <v>15.203472445240845</v>
      </c>
      <c r="T494" s="82"/>
      <c r="U494" s="81">
        <v>28174285</v>
      </c>
      <c r="V494" s="81">
        <v>3166</v>
      </c>
      <c r="W494" s="81">
        <v>222</v>
      </c>
      <c r="X494" s="81">
        <v>32886</v>
      </c>
      <c r="Y494" s="81">
        <v>48455</v>
      </c>
      <c r="Z494" s="81">
        <v>69437</v>
      </c>
      <c r="AA494" s="81">
        <v>16648</v>
      </c>
      <c r="AB494" s="81">
        <v>113481</v>
      </c>
      <c r="AC494" s="81">
        <v>4556884</v>
      </c>
      <c r="AD494" s="81">
        <v>15.203472445240845</v>
      </c>
      <c r="AE494" s="82"/>
      <c r="AF494" s="81">
        <v>273853397.55965626</v>
      </c>
      <c r="AG494" s="81">
        <v>6203591.460342614</v>
      </c>
      <c r="AH494" s="81">
        <v>2738041.6450922433</v>
      </c>
      <c r="AI494" s="81">
        <v>188459418.06766167</v>
      </c>
      <c r="AJ494" s="81">
        <v>285536328.62389117</v>
      </c>
      <c r="AK494" s="81">
        <v>0</v>
      </c>
      <c r="AL494" s="81">
        <v>0</v>
      </c>
      <c r="AM494" s="81">
        <v>15579245.529022273</v>
      </c>
      <c r="AN494" s="81">
        <v>0</v>
      </c>
      <c r="AO494" s="81">
        <v>0</v>
      </c>
      <c r="AP494" s="82"/>
      <c r="AQ494" s="81">
        <v>2694</v>
      </c>
      <c r="AR494" s="81">
        <v>490</v>
      </c>
      <c r="AS494" s="81">
        <v>0</v>
      </c>
      <c r="AT494" s="81">
        <v>1</v>
      </c>
      <c r="AU494" s="81">
        <v>0</v>
      </c>
      <c r="AV494" s="81">
        <v>0</v>
      </c>
      <c r="AW494" s="81" t="s">
        <v>564</v>
      </c>
      <c r="AX494" s="82"/>
      <c r="AY494" s="81">
        <v>11678.993999999999</v>
      </c>
      <c r="AZ494" s="81">
        <v>24474.43</v>
      </c>
      <c r="BA494" s="81">
        <v>0</v>
      </c>
      <c r="BB494" s="81">
        <v>64.7</v>
      </c>
      <c r="BC494" s="81">
        <v>0</v>
      </c>
      <c r="BD494" s="81">
        <v>0</v>
      </c>
      <c r="BE494" s="81" t="s">
        <v>564</v>
      </c>
      <c r="BF494" s="82"/>
      <c r="BG494" s="81">
        <v>0</v>
      </c>
      <c r="BH494" s="81">
        <v>0</v>
      </c>
      <c r="BI494" s="81">
        <v>162.304</v>
      </c>
      <c r="BJ494" s="81">
        <v>0</v>
      </c>
      <c r="BK494" s="81">
        <v>16.118000000000002</v>
      </c>
      <c r="BL494" s="81">
        <v>0</v>
      </c>
      <c r="BM494" s="82"/>
      <c r="BN494" s="81">
        <v>0</v>
      </c>
      <c r="BO494" s="81">
        <v>0</v>
      </c>
      <c r="BP494" s="81">
        <v>11</v>
      </c>
      <c r="BQ494" s="81">
        <v>0</v>
      </c>
      <c r="BR494" s="81">
        <v>3</v>
      </c>
      <c r="BS494" s="81">
        <v>0</v>
      </c>
      <c r="BT494"/>
      <c r="BU494" s="80">
        <v>178.422</v>
      </c>
      <c r="BV494" s="80">
        <v>0</v>
      </c>
      <c r="BW494" s="80">
        <v>0</v>
      </c>
      <c r="BX494" s="80">
        <v>0</v>
      </c>
      <c r="BY494" s="80">
        <v>0</v>
      </c>
      <c r="BZ494" s="80">
        <v>0</v>
      </c>
      <c r="CA494" s="80">
        <v>0</v>
      </c>
      <c r="CB494" s="80">
        <v>0</v>
      </c>
      <c r="CC494" s="80">
        <v>0</v>
      </c>
    </row>
    <row r="495" spans="1:81">
      <c r="A495" s="80" t="s">
        <v>2196</v>
      </c>
      <c r="B495" s="80">
        <v>471</v>
      </c>
      <c r="C495" s="80">
        <v>12</v>
      </c>
      <c r="D495" s="80">
        <v>28</v>
      </c>
      <c r="E495" s="80">
        <v>2015</v>
      </c>
      <c r="F495" s="80" t="s">
        <v>91</v>
      </c>
      <c r="G495" s="80" t="s">
        <v>2184</v>
      </c>
      <c r="H495" s="80" t="s">
        <v>2185</v>
      </c>
      <c r="I495" s="177"/>
      <c r="J495" s="81">
        <v>386.53810853592114</v>
      </c>
      <c r="K495" s="81">
        <v>8.0575814674671644</v>
      </c>
      <c r="L495" s="81">
        <v>13.02513113308758</v>
      </c>
      <c r="M495" s="81">
        <v>202.07800008010398</v>
      </c>
      <c r="N495" s="81">
        <v>199.54498469459227</v>
      </c>
      <c r="O495" s="81">
        <v>120.03427274742891</v>
      </c>
      <c r="P495" s="81">
        <v>82.404801826635634</v>
      </c>
      <c r="Q495" s="81">
        <v>8.2529469503551667</v>
      </c>
      <c r="R495" s="81">
        <v>27.347026111595468</v>
      </c>
      <c r="S495" s="81">
        <v>23.856773144999707</v>
      </c>
      <c r="T495" s="82"/>
      <c r="U495" s="81">
        <v>24403471</v>
      </c>
      <c r="V495" s="81">
        <v>3166</v>
      </c>
      <c r="W495" s="81">
        <v>222</v>
      </c>
      <c r="X495" s="81">
        <v>32886</v>
      </c>
      <c r="Y495" s="81">
        <v>49043</v>
      </c>
      <c r="Z495" s="81">
        <v>69739</v>
      </c>
      <c r="AA495" s="81">
        <v>16398</v>
      </c>
      <c r="AB495" s="81">
        <v>113587</v>
      </c>
      <c r="AC495" s="81">
        <v>4684622</v>
      </c>
      <c r="AD495" s="81">
        <v>23.856773144999707</v>
      </c>
      <c r="AE495" s="82"/>
      <c r="AF495" s="81">
        <v>240643751.9031992</v>
      </c>
      <c r="AG495" s="81">
        <v>5585295.277656083</v>
      </c>
      <c r="AH495" s="81">
        <v>2611564.8636387051</v>
      </c>
      <c r="AI495" s="81">
        <v>200739825.62385613</v>
      </c>
      <c r="AJ495" s="81">
        <v>259020838.14105904</v>
      </c>
      <c r="AK495" s="81">
        <v>0</v>
      </c>
      <c r="AL495" s="81">
        <v>0</v>
      </c>
      <c r="AM495" s="81">
        <v>15566621.87045574</v>
      </c>
      <c r="AN495" s="81">
        <v>0</v>
      </c>
      <c r="AO495" s="81">
        <v>0</v>
      </c>
      <c r="AP495" s="82"/>
      <c r="AQ495" s="81">
        <v>2916</v>
      </c>
      <c r="AR495" s="81">
        <v>695</v>
      </c>
      <c r="AS495" s="81">
        <v>0</v>
      </c>
      <c r="AT495" s="81">
        <v>1</v>
      </c>
      <c r="AU495" s="81">
        <v>0</v>
      </c>
      <c r="AV495" s="81">
        <v>0</v>
      </c>
      <c r="AW495" s="81" t="s">
        <v>564</v>
      </c>
      <c r="AX495" s="82"/>
      <c r="AY495" s="81">
        <v>12949.374</v>
      </c>
      <c r="AZ495" s="81">
        <v>32805.730000000003</v>
      </c>
      <c r="BA495" s="81">
        <v>0</v>
      </c>
      <c r="BB495" s="81">
        <v>64.7</v>
      </c>
      <c r="BC495" s="81">
        <v>0</v>
      </c>
      <c r="BD495" s="81">
        <v>0</v>
      </c>
      <c r="BE495" s="81" t="s">
        <v>564</v>
      </c>
      <c r="BF495" s="82"/>
      <c r="BG495" s="81">
        <v>0</v>
      </c>
      <c r="BH495" s="81">
        <v>0</v>
      </c>
      <c r="BI495" s="81">
        <v>164.63800000000001</v>
      </c>
      <c r="BJ495" s="81">
        <v>0</v>
      </c>
      <c r="BK495" s="81">
        <v>14.030999999999999</v>
      </c>
      <c r="BL495" s="81">
        <v>0</v>
      </c>
      <c r="BM495" s="82"/>
      <c r="BN495" s="81">
        <v>0</v>
      </c>
      <c r="BO495" s="81">
        <v>0</v>
      </c>
      <c r="BP495" s="81">
        <v>11</v>
      </c>
      <c r="BQ495" s="81">
        <v>0</v>
      </c>
      <c r="BR495" s="81">
        <v>3</v>
      </c>
      <c r="BS495" s="81">
        <v>0</v>
      </c>
      <c r="BT495"/>
      <c r="BU495" s="80">
        <v>178.66900000000001</v>
      </c>
      <c r="BV495" s="80">
        <v>0</v>
      </c>
      <c r="BW495" s="80">
        <v>0</v>
      </c>
      <c r="BX495" s="80">
        <v>0</v>
      </c>
      <c r="BY495" s="80">
        <v>0</v>
      </c>
      <c r="BZ495" s="80">
        <v>0</v>
      </c>
      <c r="CA495" s="80">
        <v>0</v>
      </c>
      <c r="CB495" s="80">
        <v>0</v>
      </c>
      <c r="CC495" s="80">
        <v>0</v>
      </c>
    </row>
    <row r="496" spans="1:81">
      <c r="A496" s="80" t="s">
        <v>2197</v>
      </c>
      <c r="B496" s="80">
        <v>472</v>
      </c>
      <c r="C496" s="80">
        <v>13</v>
      </c>
      <c r="D496" s="80">
        <v>28</v>
      </c>
      <c r="E496" s="80">
        <v>2016</v>
      </c>
      <c r="F496" s="80" t="s">
        <v>92</v>
      </c>
      <c r="G496" s="80" t="s">
        <v>2184</v>
      </c>
      <c r="H496" s="80" t="s">
        <v>2185</v>
      </c>
      <c r="I496" s="177"/>
      <c r="J496" s="81">
        <v>406.71519297407019</v>
      </c>
      <c r="K496" s="81">
        <v>7.4770007322916348</v>
      </c>
      <c r="L496" s="81">
        <v>14.147169193382606</v>
      </c>
      <c r="M496" s="81">
        <v>151.46220072751785</v>
      </c>
      <c r="N496" s="81">
        <v>174.36836607911482</v>
      </c>
      <c r="O496" s="81">
        <v>119.95727980558216</v>
      </c>
      <c r="P496" s="81">
        <v>79.74620310373858</v>
      </c>
      <c r="Q496" s="81">
        <v>8.0212556109057243</v>
      </c>
      <c r="R496" s="81">
        <v>27.022306025360447</v>
      </c>
      <c r="S496" s="81">
        <v>14.946228079448804</v>
      </c>
      <c r="T496" s="82"/>
      <c r="U496" s="81">
        <v>27586435</v>
      </c>
      <c r="V496" s="81">
        <v>3166</v>
      </c>
      <c r="W496" s="81">
        <v>222</v>
      </c>
      <c r="X496" s="81">
        <v>32886</v>
      </c>
      <c r="Y496" s="81">
        <v>49508</v>
      </c>
      <c r="Z496" s="81">
        <v>70551</v>
      </c>
      <c r="AA496" s="81">
        <v>16413</v>
      </c>
      <c r="AB496" s="81">
        <v>113564</v>
      </c>
      <c r="AC496" s="81">
        <v>4615143.875601368</v>
      </c>
      <c r="AD496" s="81">
        <v>14.946228079448799</v>
      </c>
      <c r="AE496" s="82"/>
      <c r="AF496" s="81">
        <v>270278400.94314069</v>
      </c>
      <c r="AG496" s="81">
        <v>5474684.5454189628</v>
      </c>
      <c r="AH496" s="81">
        <v>2373082.8313691108</v>
      </c>
      <c r="AI496" s="81">
        <v>229756228.2262862</v>
      </c>
      <c r="AJ496" s="81">
        <v>277755223.22012872</v>
      </c>
      <c r="AK496" s="81">
        <v>0</v>
      </c>
      <c r="AL496" s="81">
        <v>0</v>
      </c>
      <c r="AM496" s="81">
        <v>15575561.105910899</v>
      </c>
      <c r="AN496" s="81">
        <v>0</v>
      </c>
      <c r="AO496" s="81">
        <v>0</v>
      </c>
      <c r="AP496" s="82"/>
      <c r="AQ496" s="81">
        <v>3139</v>
      </c>
      <c r="AR496" s="81">
        <v>795</v>
      </c>
      <c r="AS496" s="81">
        <v>0</v>
      </c>
      <c r="AT496" s="81">
        <v>1</v>
      </c>
      <c r="AU496" s="81">
        <v>0</v>
      </c>
      <c r="AV496" s="81">
        <v>0</v>
      </c>
      <c r="AW496" s="81" t="s">
        <v>564</v>
      </c>
      <c r="AX496" s="82"/>
      <c r="AY496" s="81">
        <v>14184.058999999999</v>
      </c>
      <c r="AZ496" s="81">
        <v>36588.93</v>
      </c>
      <c r="BA496" s="81">
        <v>0</v>
      </c>
      <c r="BB496" s="81">
        <v>64.7</v>
      </c>
      <c r="BC496" s="81">
        <v>0</v>
      </c>
      <c r="BD496" s="81">
        <v>0</v>
      </c>
      <c r="BE496" s="81" t="s">
        <v>564</v>
      </c>
      <c r="BF496" s="82"/>
      <c r="BG496" s="81">
        <v>0</v>
      </c>
      <c r="BH496" s="81">
        <v>0</v>
      </c>
      <c r="BI496" s="81">
        <v>165.36600000000001</v>
      </c>
      <c r="BJ496" s="81">
        <v>0</v>
      </c>
      <c r="BK496" s="81">
        <v>61.346000000000004</v>
      </c>
      <c r="BL496" s="81">
        <v>0</v>
      </c>
      <c r="BM496" s="82"/>
      <c r="BN496" s="81">
        <v>0</v>
      </c>
      <c r="BO496" s="81">
        <v>0</v>
      </c>
      <c r="BP496" s="81">
        <v>11</v>
      </c>
      <c r="BQ496" s="81">
        <v>0</v>
      </c>
      <c r="BR496" s="81">
        <v>5</v>
      </c>
      <c r="BS496" s="81">
        <v>0</v>
      </c>
      <c r="BT496"/>
      <c r="BU496" s="80">
        <v>187.00800000000001</v>
      </c>
      <c r="BV496" s="80">
        <v>39.704000000000001</v>
      </c>
      <c r="BW496" s="80">
        <v>0</v>
      </c>
      <c r="BX496" s="80">
        <v>0</v>
      </c>
      <c r="BY496" s="80">
        <v>0</v>
      </c>
      <c r="BZ496" s="80">
        <v>0</v>
      </c>
      <c r="CA496" s="80">
        <v>0</v>
      </c>
      <c r="CB496" s="80">
        <v>0</v>
      </c>
      <c r="CC496" s="80">
        <v>0</v>
      </c>
    </row>
    <row r="497" spans="1:81">
      <c r="A497" s="80" t="s">
        <v>2198</v>
      </c>
      <c r="B497" s="80">
        <v>473</v>
      </c>
      <c r="C497" s="80">
        <v>14</v>
      </c>
      <c r="D497" s="80">
        <v>28</v>
      </c>
      <c r="E497" s="80">
        <v>2017</v>
      </c>
      <c r="F497" s="80" t="s">
        <v>71</v>
      </c>
      <c r="G497" s="80" t="s">
        <v>2184</v>
      </c>
      <c r="H497" s="80" t="s">
        <v>2185</v>
      </c>
      <c r="I497" s="177"/>
      <c r="J497" s="81">
        <v>356.66810314352887</v>
      </c>
      <c r="K497" s="81">
        <v>7.3310957547801197</v>
      </c>
      <c r="L497" s="81">
        <v>13.363959097329316</v>
      </c>
      <c r="M497" s="81">
        <v>128.50516253469101</v>
      </c>
      <c r="N497" s="81">
        <v>185.66327316426415</v>
      </c>
      <c r="O497" s="81">
        <v>119.04687724356153</v>
      </c>
      <c r="P497" s="81">
        <v>78.637546425216996</v>
      </c>
      <c r="Q497" s="81">
        <v>7.7551983108774847</v>
      </c>
      <c r="R497" s="81">
        <v>25.849840041286857</v>
      </c>
      <c r="S497" s="81">
        <v>13.80361230033815</v>
      </c>
      <c r="T497" s="82"/>
      <c r="U497" s="81">
        <v>25171067</v>
      </c>
      <c r="V497" s="81">
        <v>3166</v>
      </c>
      <c r="W497" s="81">
        <v>222</v>
      </c>
      <c r="X497" s="81">
        <v>32886</v>
      </c>
      <c r="Y497" s="81">
        <v>49918</v>
      </c>
      <c r="Z497" s="81">
        <v>71177</v>
      </c>
      <c r="AA497" s="81">
        <v>16288</v>
      </c>
      <c r="AB497" s="81">
        <v>113545</v>
      </c>
      <c r="AC497" s="81">
        <v>4502498.9999999991</v>
      </c>
      <c r="AD497" s="81">
        <v>13.80361230033815</v>
      </c>
      <c r="AE497" s="82"/>
      <c r="AF497" s="81">
        <v>242452676.8975445</v>
      </c>
      <c r="AG497" s="81">
        <v>5430140.2450283617</v>
      </c>
      <c r="AH497" s="81">
        <v>2996581.8539808118</v>
      </c>
      <c r="AI497" s="81">
        <v>191074766.23379099</v>
      </c>
      <c r="AJ497" s="81">
        <v>278392152.91161817</v>
      </c>
      <c r="AK497" s="81">
        <v>0</v>
      </c>
      <c r="AL497" s="81">
        <v>0</v>
      </c>
      <c r="AM497" s="81">
        <v>15597322.6366091</v>
      </c>
      <c r="AN497" s="81">
        <v>0</v>
      </c>
      <c r="AO497" s="81">
        <v>0</v>
      </c>
      <c r="AP497" s="82"/>
      <c r="AQ497" s="81">
        <v>3345</v>
      </c>
      <c r="AR497" s="81">
        <v>871</v>
      </c>
      <c r="AS497" s="81">
        <v>0</v>
      </c>
      <c r="AT497" s="81">
        <v>1</v>
      </c>
      <c r="AU497" s="81">
        <v>0</v>
      </c>
      <c r="AV497" s="81">
        <v>0</v>
      </c>
      <c r="AW497" s="81" t="s">
        <v>564</v>
      </c>
      <c r="AX497" s="82"/>
      <c r="AY497" s="81">
        <v>15301.379000000001</v>
      </c>
      <c r="AZ497" s="81">
        <v>39791.330000000024</v>
      </c>
      <c r="BA497" s="81">
        <v>0</v>
      </c>
      <c r="BB497" s="81">
        <v>64.7</v>
      </c>
      <c r="BC497" s="81">
        <v>0</v>
      </c>
      <c r="BD497" s="81">
        <v>0</v>
      </c>
      <c r="BE497" s="81" t="s">
        <v>564</v>
      </c>
      <c r="BF497" s="82"/>
      <c r="BG497" s="81">
        <v>0</v>
      </c>
      <c r="BH497" s="81">
        <v>0</v>
      </c>
      <c r="BI497" s="81">
        <v>137.63200000000001</v>
      </c>
      <c r="BJ497" s="81">
        <v>0</v>
      </c>
      <c r="BK497" s="81">
        <v>53.915000000000006</v>
      </c>
      <c r="BL497" s="81">
        <v>0</v>
      </c>
      <c r="BM497" s="82"/>
      <c r="BN497" s="81">
        <v>0</v>
      </c>
      <c r="BO497" s="81">
        <v>0</v>
      </c>
      <c r="BP497" s="81">
        <v>11</v>
      </c>
      <c r="BQ497" s="81">
        <v>0</v>
      </c>
      <c r="BR497" s="81">
        <v>5</v>
      </c>
      <c r="BS497" s="81">
        <v>0</v>
      </c>
      <c r="BT497"/>
      <c r="BU497" s="80">
        <v>157.04499999999999</v>
      </c>
      <c r="BV497" s="80">
        <v>34.502000000000002</v>
      </c>
      <c r="BW497" s="80">
        <v>0</v>
      </c>
      <c r="BX497" s="80">
        <v>0</v>
      </c>
      <c r="BY497" s="80">
        <v>0</v>
      </c>
      <c r="BZ497" s="80">
        <v>0</v>
      </c>
      <c r="CA497" s="80">
        <v>0</v>
      </c>
      <c r="CB497" s="80">
        <v>0</v>
      </c>
      <c r="CC497" s="80">
        <v>0</v>
      </c>
    </row>
    <row r="498" spans="1:81">
      <c r="A498" s="80" t="s">
        <v>2199</v>
      </c>
      <c r="B498" s="80">
        <v>474</v>
      </c>
      <c r="C498" s="80">
        <v>15</v>
      </c>
      <c r="D498" s="80">
        <v>28</v>
      </c>
      <c r="E498" s="80">
        <v>2018</v>
      </c>
      <c r="F498" s="80" t="s">
        <v>93</v>
      </c>
      <c r="G498" s="80" t="s">
        <v>2184</v>
      </c>
      <c r="H498" s="80" t="s">
        <v>2185</v>
      </c>
      <c r="I498" s="177"/>
      <c r="J498" s="81">
        <v>363.82652323850061</v>
      </c>
      <c r="K498" s="81">
        <v>6.9015450063192114</v>
      </c>
      <c r="L498" s="81">
        <v>12.469036575010017</v>
      </c>
      <c r="M498" s="81">
        <v>132.90580773944575</v>
      </c>
      <c r="N498" s="81">
        <v>167.10442027675336</v>
      </c>
      <c r="O498" s="81">
        <v>118.06570569862936</v>
      </c>
      <c r="P498" s="81">
        <v>77.682693756873874</v>
      </c>
      <c r="Q498" s="81">
        <v>7.1660738481507904</v>
      </c>
      <c r="R498" s="81">
        <v>26.729074168565649</v>
      </c>
      <c r="S498" s="81">
        <v>14.996531567348287</v>
      </c>
      <c r="T498" s="82"/>
      <c r="U498" s="81">
        <v>28349320</v>
      </c>
      <c r="V498" s="81">
        <v>3166</v>
      </c>
      <c r="W498" s="81">
        <v>222</v>
      </c>
      <c r="X498" s="81">
        <v>32886</v>
      </c>
      <c r="Y498" s="81">
        <v>50059</v>
      </c>
      <c r="Z498" s="81">
        <v>71942</v>
      </c>
      <c r="AA498" s="81">
        <v>16252</v>
      </c>
      <c r="AB498" s="81">
        <v>113066</v>
      </c>
      <c r="AC498" s="81">
        <v>4637397</v>
      </c>
      <c r="AD498" s="81">
        <v>14.99653156734829</v>
      </c>
      <c r="AE498" s="82"/>
      <c r="AF498" s="81">
        <v>238062983.86304641</v>
      </c>
      <c r="AG498" s="81">
        <v>4837457.9830969153</v>
      </c>
      <c r="AH498" s="81">
        <v>2760519.6967748138</v>
      </c>
      <c r="AI498" s="81">
        <v>199872423.89355341</v>
      </c>
      <c r="AJ498" s="81">
        <v>258329528.64891061</v>
      </c>
      <c r="AK498" s="81">
        <v>0</v>
      </c>
      <c r="AL498" s="81">
        <v>0</v>
      </c>
      <c r="AM498" s="81">
        <v>15563660.48372329</v>
      </c>
      <c r="AN498" s="81">
        <v>0</v>
      </c>
      <c r="AO498" s="81">
        <v>0</v>
      </c>
      <c r="AP498" s="82"/>
      <c r="AQ498" s="81">
        <v>3558</v>
      </c>
      <c r="AR498" s="81">
        <v>928</v>
      </c>
      <c r="AS498" s="81">
        <v>0</v>
      </c>
      <c r="AT498" s="81">
        <v>1</v>
      </c>
      <c r="AU498" s="81">
        <v>0</v>
      </c>
      <c r="AV498" s="81">
        <v>0</v>
      </c>
      <c r="AW498" s="81" t="s">
        <v>564</v>
      </c>
      <c r="AX498" s="82"/>
      <c r="AY498" s="81">
        <v>16502.958999999992</v>
      </c>
      <c r="AZ498" s="81">
        <v>42051.53</v>
      </c>
      <c r="BA498" s="81">
        <v>0</v>
      </c>
      <c r="BB498" s="81">
        <v>65</v>
      </c>
      <c r="BC498" s="81">
        <v>0</v>
      </c>
      <c r="BD498" s="81">
        <v>0</v>
      </c>
      <c r="BE498" s="81" t="s">
        <v>564</v>
      </c>
      <c r="BF498" s="82"/>
      <c r="BG498" s="81">
        <v>0</v>
      </c>
      <c r="BH498" s="81">
        <v>0</v>
      </c>
      <c r="BI498" s="81">
        <v>137.06100000000001</v>
      </c>
      <c r="BJ498" s="81">
        <v>0</v>
      </c>
      <c r="BK498" s="81">
        <v>53.292999999999999</v>
      </c>
      <c r="BL498" s="81">
        <v>0</v>
      </c>
      <c r="BM498" s="82"/>
      <c r="BN498" s="81">
        <v>0</v>
      </c>
      <c r="BO498" s="81">
        <v>0</v>
      </c>
      <c r="BP498" s="81">
        <v>11</v>
      </c>
      <c r="BQ498" s="81">
        <v>0</v>
      </c>
      <c r="BR498" s="81">
        <v>5</v>
      </c>
      <c r="BS498" s="81">
        <v>0</v>
      </c>
      <c r="BT498"/>
      <c r="BU498" s="80">
        <v>155.601</v>
      </c>
      <c r="BV498" s="80">
        <v>34.753</v>
      </c>
      <c r="BW498" s="80">
        <v>0</v>
      </c>
      <c r="BX498" s="80">
        <v>0</v>
      </c>
      <c r="BY498" s="80">
        <v>0</v>
      </c>
      <c r="BZ498" s="80">
        <v>0</v>
      </c>
      <c r="CA498" s="80">
        <v>0</v>
      </c>
      <c r="CB498" s="80">
        <v>0</v>
      </c>
      <c r="CC498" s="80">
        <v>0</v>
      </c>
    </row>
    <row r="499" spans="1:81">
      <c r="A499" s="80" t="s">
        <v>2200</v>
      </c>
      <c r="B499" s="80">
        <v>475</v>
      </c>
      <c r="C499" s="80">
        <v>16</v>
      </c>
      <c r="D499" s="80">
        <v>28</v>
      </c>
      <c r="E499" s="80">
        <v>2019</v>
      </c>
      <c r="F499" s="80" t="s">
        <v>73</v>
      </c>
      <c r="G499" s="80" t="s">
        <v>2184</v>
      </c>
      <c r="H499" s="80" t="s">
        <v>2185</v>
      </c>
      <c r="I499" s="177"/>
      <c r="J499" s="81">
        <v>336.08148866376877</v>
      </c>
      <c r="K499" s="81">
        <v>5.8168085356151966</v>
      </c>
      <c r="L499" s="81">
        <v>12.259101574507756</v>
      </c>
      <c r="M499" s="81">
        <v>103.55451149751815</v>
      </c>
      <c r="N499" s="81">
        <v>126.66261936856399</v>
      </c>
      <c r="O499" s="81">
        <v>115.73493544822921</v>
      </c>
      <c r="P499" s="81">
        <v>77.493125543590139</v>
      </c>
      <c r="Q499" s="81">
        <v>6.9668606732674565</v>
      </c>
      <c r="R499" s="81">
        <v>27.319145275110184</v>
      </c>
      <c r="S499" s="81">
        <v>14.676708386346943</v>
      </c>
      <c r="T499" s="82"/>
      <c r="U499" s="81">
        <v>29500730</v>
      </c>
      <c r="V499" s="81">
        <v>3166</v>
      </c>
      <c r="W499" s="81">
        <v>222</v>
      </c>
      <c r="X499" s="81">
        <v>32886</v>
      </c>
      <c r="Y499" s="81">
        <v>50479</v>
      </c>
      <c r="Z499" s="81">
        <v>72458</v>
      </c>
      <c r="AA499" s="81">
        <v>16091</v>
      </c>
      <c r="AB499" s="81">
        <v>112899</v>
      </c>
      <c r="AC499" s="81">
        <v>4817404</v>
      </c>
      <c r="AD499" s="81">
        <v>14.67670838634694</v>
      </c>
      <c r="AE499" s="82"/>
      <c r="AF499" s="81">
        <v>254989577.68010941</v>
      </c>
      <c r="AG499" s="81">
        <v>4675070.3554596705</v>
      </c>
      <c r="AH499" s="81">
        <v>3060213.373352529</v>
      </c>
      <c r="AI499" s="81">
        <v>189413672.14706811</v>
      </c>
      <c r="AJ499" s="81">
        <v>241536698.26872218</v>
      </c>
      <c r="AK499" s="81">
        <v>0</v>
      </c>
      <c r="AL499" s="81">
        <v>0</v>
      </c>
      <c r="AM499" s="81">
        <v>15375993.896783035</v>
      </c>
      <c r="AN499" s="81">
        <v>0</v>
      </c>
      <c r="AO499" s="81">
        <v>0</v>
      </c>
      <c r="AP499" s="82"/>
      <c r="AQ499" s="81">
        <v>3832</v>
      </c>
      <c r="AR499" s="81">
        <v>978</v>
      </c>
      <c r="AS499" s="81">
        <v>0</v>
      </c>
      <c r="AT499" s="81">
        <v>1</v>
      </c>
      <c r="AU499" s="81">
        <v>0</v>
      </c>
      <c r="AV499" s="81">
        <v>0</v>
      </c>
      <c r="AW499" s="81" t="s">
        <v>564</v>
      </c>
      <c r="AX499" s="82"/>
      <c r="AY499" s="81">
        <v>18081.852999999981</v>
      </c>
      <c r="AZ499" s="81">
        <v>43025.530000000021</v>
      </c>
      <c r="BA499" s="81">
        <v>0</v>
      </c>
      <c r="BB499" s="81">
        <v>64.7</v>
      </c>
      <c r="BC499" s="81">
        <v>0</v>
      </c>
      <c r="BD499" s="81">
        <v>0</v>
      </c>
      <c r="BE499" s="81" t="s">
        <v>564</v>
      </c>
      <c r="BF499" s="82"/>
      <c r="BG499" s="81">
        <v>0</v>
      </c>
      <c r="BH499" s="81">
        <v>0</v>
      </c>
      <c r="BI499" s="81">
        <v>122.32</v>
      </c>
      <c r="BJ499" s="81">
        <v>0</v>
      </c>
      <c r="BK499" s="81">
        <v>49.271999999999998</v>
      </c>
      <c r="BL499" s="81">
        <v>0</v>
      </c>
      <c r="BM499" s="82"/>
      <c r="BN499" s="81">
        <v>0</v>
      </c>
      <c r="BO499" s="81">
        <v>0</v>
      </c>
      <c r="BP499" s="81">
        <v>10</v>
      </c>
      <c r="BQ499" s="81">
        <v>0</v>
      </c>
      <c r="BR499" s="81">
        <v>5</v>
      </c>
      <c r="BS499" s="81">
        <v>0</v>
      </c>
      <c r="BT499"/>
      <c r="BU499" s="80">
        <v>138.73699999999999</v>
      </c>
      <c r="BV499" s="80">
        <v>32.854999999999997</v>
      </c>
      <c r="BW499" s="80">
        <v>0</v>
      </c>
      <c r="BX499" s="80">
        <v>0</v>
      </c>
      <c r="BY499" s="80">
        <v>0</v>
      </c>
      <c r="BZ499" s="80">
        <v>0</v>
      </c>
      <c r="CA499" s="80">
        <v>0</v>
      </c>
      <c r="CB499" s="80">
        <v>0</v>
      </c>
      <c r="CC499" s="80">
        <v>0</v>
      </c>
    </row>
    <row r="500" spans="1:81">
      <c r="A500" s="80" t="s">
        <v>2201</v>
      </c>
      <c r="B500" s="80">
        <v>476</v>
      </c>
      <c r="C500" s="80">
        <v>17</v>
      </c>
      <c r="D500" s="80">
        <v>28</v>
      </c>
      <c r="E500" s="80">
        <v>2020</v>
      </c>
      <c r="F500" s="80" t="s">
        <v>218</v>
      </c>
      <c r="G500" s="80" t="s">
        <v>2184</v>
      </c>
      <c r="H500" s="80" t="s">
        <v>2185</v>
      </c>
      <c r="I500" s="177"/>
      <c r="J500" s="81">
        <v>309.54565476312399</v>
      </c>
      <c r="K500" s="81">
        <v>7.3620904728067655</v>
      </c>
      <c r="L500" s="81">
        <v>13.701923384893862</v>
      </c>
      <c r="M500" s="81">
        <v>134.56872565807382</v>
      </c>
      <c r="N500" s="81">
        <v>180.65985491747435</v>
      </c>
      <c r="O500" s="81">
        <v>101.94735876869748</v>
      </c>
      <c r="P500" s="81">
        <v>72.366399481006994</v>
      </c>
      <c r="Q500" s="81">
        <v>6.6405502502406488</v>
      </c>
      <c r="R500" s="81">
        <v>26.464052231873023</v>
      </c>
      <c r="S500" s="81">
        <v>19.865464009930339</v>
      </c>
      <c r="T500" s="82"/>
      <c r="U500" s="81">
        <v>24802267</v>
      </c>
      <c r="V500" s="81">
        <v>3277</v>
      </c>
      <c r="W500" s="81">
        <v>247</v>
      </c>
      <c r="X500" s="81">
        <v>33174</v>
      </c>
      <c r="Y500" s="81">
        <v>50823</v>
      </c>
      <c r="Z500" s="81">
        <v>72849</v>
      </c>
      <c r="AA500" s="81">
        <v>16326</v>
      </c>
      <c r="AB500" s="81">
        <v>112622</v>
      </c>
      <c r="AC500" s="81">
        <v>4690964</v>
      </c>
      <c r="AD500" s="81">
        <v>19.865464009930339</v>
      </c>
      <c r="AE500" s="82"/>
      <c r="AF500" s="81">
        <v>217905648.37617701</v>
      </c>
      <c r="AG500" s="81">
        <v>4919688.3600992104</v>
      </c>
      <c r="AH500" s="81">
        <v>3633724.8364848737</v>
      </c>
      <c r="AI500" s="81">
        <v>189787297.48193339</v>
      </c>
      <c r="AJ500" s="81">
        <v>262265711.2886588</v>
      </c>
      <c r="AK500" s="81"/>
      <c r="AL500" s="81"/>
      <c r="AM500" s="81">
        <v>14698422.256517516</v>
      </c>
      <c r="AN500" s="81"/>
      <c r="AO500" s="81"/>
      <c r="AP500" s="82"/>
      <c r="AQ500" s="81">
        <v>4030</v>
      </c>
      <c r="AR500" s="81">
        <v>1011</v>
      </c>
      <c r="AS500" s="81">
        <v>0</v>
      </c>
      <c r="AT500" s="81">
        <v>1</v>
      </c>
      <c r="AU500" s="81">
        <v>0</v>
      </c>
      <c r="AV500" s="81">
        <v>0</v>
      </c>
      <c r="AW500" s="81">
        <v>0</v>
      </c>
      <c r="AX500" s="82"/>
      <c r="AY500" s="81">
        <v>19170.290999999979</v>
      </c>
      <c r="AZ500" s="81">
        <v>45139.529999999977</v>
      </c>
      <c r="BA500" s="81">
        <v>0</v>
      </c>
      <c r="BB500" s="81">
        <v>64.7</v>
      </c>
      <c r="BC500" s="81">
        <v>0</v>
      </c>
      <c r="BD500" s="81">
        <v>0</v>
      </c>
      <c r="BE500" s="81">
        <v>0</v>
      </c>
      <c r="BF500" s="82"/>
      <c r="BG500" s="81">
        <v>0</v>
      </c>
      <c r="BH500" s="81">
        <v>0</v>
      </c>
      <c r="BI500" s="81">
        <v>91.278999999999996</v>
      </c>
      <c r="BJ500" s="81">
        <v>0</v>
      </c>
      <c r="BK500" s="81">
        <v>53.2</v>
      </c>
      <c r="BL500" s="81">
        <v>0</v>
      </c>
      <c r="BM500" s="82"/>
      <c r="BN500" s="81">
        <v>0</v>
      </c>
      <c r="BO500" s="81">
        <v>0</v>
      </c>
      <c r="BP500" s="81">
        <v>10</v>
      </c>
      <c r="BQ500" s="81">
        <v>0</v>
      </c>
      <c r="BR500" s="81">
        <v>5</v>
      </c>
      <c r="BS500" s="81">
        <v>0</v>
      </c>
      <c r="BT500"/>
      <c r="BU500" s="80">
        <v>105.18600000000001</v>
      </c>
      <c r="BV500" s="80">
        <v>39.292999999999999</v>
      </c>
      <c r="BW500" s="80">
        <v>0</v>
      </c>
      <c r="BX500" s="80">
        <v>0</v>
      </c>
      <c r="BY500" s="80">
        <v>0</v>
      </c>
      <c r="BZ500" s="80">
        <v>0</v>
      </c>
      <c r="CA500" s="80">
        <v>0</v>
      </c>
      <c r="CB500" s="80">
        <v>0</v>
      </c>
      <c r="CC500" s="80">
        <v>0</v>
      </c>
    </row>
    <row r="501" spans="1:81">
      <c r="A501" s="80" t="s">
        <v>2202</v>
      </c>
      <c r="B501" s="80">
        <v>476</v>
      </c>
      <c r="C501" s="80">
        <v>18</v>
      </c>
      <c r="D501" s="80">
        <v>28</v>
      </c>
      <c r="E501" s="80">
        <v>2021</v>
      </c>
      <c r="F501" s="80" t="s">
        <v>75</v>
      </c>
      <c r="G501" s="174" t="s">
        <v>2184</v>
      </c>
      <c r="H501" s="80" t="s">
        <v>2185</v>
      </c>
      <c r="I501" s="177"/>
      <c r="J501" s="81">
        <v>275.00094783810408</v>
      </c>
      <c r="K501" s="81">
        <v>7.3151969040170286</v>
      </c>
      <c r="L501" s="81">
        <v>10.904962618194064</v>
      </c>
      <c r="M501" s="81">
        <v>133.73033037922545</v>
      </c>
      <c r="N501" s="81">
        <v>165.19818596317828</v>
      </c>
      <c r="O501" s="81">
        <v>99.22844130508696</v>
      </c>
      <c r="P501" s="81">
        <v>74.183709292171429</v>
      </c>
      <c r="Q501" s="81">
        <v>6.7011475894368546</v>
      </c>
      <c r="R501" s="81">
        <v>24.418443273318729</v>
      </c>
      <c r="S501" s="81">
        <v>16.427219586965538</v>
      </c>
      <c r="T501" s="82"/>
      <c r="U501" s="81">
        <v>27576425</v>
      </c>
      <c r="V501" s="81">
        <v>3277</v>
      </c>
      <c r="W501" s="81">
        <v>247</v>
      </c>
      <c r="X501" s="81">
        <v>33174</v>
      </c>
      <c r="Y501" s="81">
        <v>51083</v>
      </c>
      <c r="Z501" s="81">
        <v>73011</v>
      </c>
      <c r="AA501" s="81">
        <v>16321</v>
      </c>
      <c r="AB501" s="81">
        <v>112302</v>
      </c>
      <c r="AC501" s="81">
        <v>4195326</v>
      </c>
      <c r="AD501" s="81">
        <v>16.427219586965538</v>
      </c>
      <c r="AE501" s="82"/>
      <c r="AF501" s="81">
        <v>211040104.23349068</v>
      </c>
      <c r="AG501" s="81">
        <v>5100617.2433908004</v>
      </c>
      <c r="AH501" s="81">
        <v>2970764.2224320336</v>
      </c>
      <c r="AI501" s="81">
        <v>207445990.14129269</v>
      </c>
      <c r="AJ501" s="81">
        <v>254797296.49098116</v>
      </c>
      <c r="AK501" s="81">
        <v>0</v>
      </c>
      <c r="AL501" s="81">
        <v>0</v>
      </c>
      <c r="AM501" s="81">
        <v>14741197.128591884</v>
      </c>
      <c r="AN501" s="81">
        <v>0</v>
      </c>
      <c r="AO501" s="81">
        <v>0</v>
      </c>
      <c r="AP501" s="82"/>
      <c r="AQ501" s="81">
        <v>4241</v>
      </c>
      <c r="AR501" s="81">
        <v>1023</v>
      </c>
      <c r="AS501" s="81">
        <v>0</v>
      </c>
      <c r="AT501" s="81">
        <v>1</v>
      </c>
      <c r="AU501" s="81">
        <v>0</v>
      </c>
      <c r="AV501" s="81">
        <v>0</v>
      </c>
      <c r="AW501" s="81"/>
      <c r="AX501" s="82"/>
      <c r="AY501" s="81">
        <v>20395.37199999997</v>
      </c>
      <c r="AZ501" s="81">
        <v>48120.729999999989</v>
      </c>
      <c r="BA501" s="81">
        <v>0</v>
      </c>
      <c r="BB501" s="81">
        <v>64.7</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2203</v>
      </c>
      <c r="B502" s="80">
        <v>476</v>
      </c>
      <c r="C502" s="80">
        <v>19</v>
      </c>
      <c r="D502" s="80">
        <v>28</v>
      </c>
      <c r="E502" s="80">
        <v>2022</v>
      </c>
      <c r="F502" s="80" t="s">
        <v>568</v>
      </c>
      <c r="G502" s="174" t="s">
        <v>2184</v>
      </c>
      <c r="H502" s="80" t="s">
        <v>2185</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4577</v>
      </c>
      <c r="AR502" s="81">
        <v>1033</v>
      </c>
      <c r="AS502" s="81">
        <v>0</v>
      </c>
      <c r="AT502" s="81">
        <v>1</v>
      </c>
      <c r="AU502" s="81">
        <v>0</v>
      </c>
      <c r="AV502" s="81">
        <v>0</v>
      </c>
      <c r="AW502" s="81"/>
      <c r="AX502" s="82"/>
      <c r="AY502" s="81">
        <v>22448.561999999944</v>
      </c>
      <c r="AZ502" s="81">
        <v>50332.63</v>
      </c>
      <c r="BA502" s="81">
        <v>0</v>
      </c>
      <c r="BB502" s="81">
        <v>64.7</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2204</v>
      </c>
      <c r="B503" s="80">
        <v>341</v>
      </c>
      <c r="C503" s="80">
        <v>1</v>
      </c>
      <c r="D503" s="80">
        <v>21</v>
      </c>
      <c r="E503" s="80">
        <v>1990</v>
      </c>
      <c r="F503" s="80" t="s">
        <v>562</v>
      </c>
      <c r="G503" s="80" t="s">
        <v>2205</v>
      </c>
      <c r="H503" s="80" t="s">
        <v>2206</v>
      </c>
      <c r="I503" s="177"/>
      <c r="J503" s="81">
        <v>60.909341872148815</v>
      </c>
      <c r="K503" s="81">
        <v>4.4710422526950069</v>
      </c>
      <c r="L503" s="81">
        <v>17.577753838441694</v>
      </c>
      <c r="M503" s="81">
        <v>25.005676601115201</v>
      </c>
      <c r="N503" s="81">
        <v>31.869060677905658</v>
      </c>
      <c r="O503" s="81">
        <v>40.020744001332204</v>
      </c>
      <c r="P503" s="81">
        <v>42.180939329866206</v>
      </c>
      <c r="Q503" s="81">
        <v>3.3954762164975167</v>
      </c>
      <c r="R503" s="81">
        <v>0</v>
      </c>
      <c r="S503" s="81">
        <v>3.624227265521708</v>
      </c>
      <c r="T503" s="82"/>
      <c r="U503" s="81">
        <v>1473283</v>
      </c>
      <c r="V503" s="81">
        <v>1519</v>
      </c>
      <c r="W503" s="81">
        <v>170</v>
      </c>
      <c r="X503" s="81">
        <v>8424</v>
      </c>
      <c r="Y503" s="81">
        <v>14343</v>
      </c>
      <c r="Z503" s="81">
        <v>16461</v>
      </c>
      <c r="AA503" s="81">
        <v>10242</v>
      </c>
      <c r="AB503" s="81">
        <v>55131</v>
      </c>
      <c r="AC503" s="81">
        <v>0</v>
      </c>
      <c r="AD503" s="81">
        <v>3.624227265521708</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2207</v>
      </c>
      <c r="B504" s="80">
        <v>342</v>
      </c>
      <c r="C504" s="80">
        <v>2</v>
      </c>
      <c r="D504" s="80">
        <v>21</v>
      </c>
      <c r="E504" s="80">
        <v>2005</v>
      </c>
      <c r="F504" s="80" t="s">
        <v>565</v>
      </c>
      <c r="G504" s="80" t="s">
        <v>2205</v>
      </c>
      <c r="H504" s="80" t="s">
        <v>2206</v>
      </c>
      <c r="I504" s="177"/>
      <c r="J504" s="81">
        <v>56.179392797487814</v>
      </c>
      <c r="K504" s="81">
        <v>4.2988397889638819</v>
      </c>
      <c r="L504" s="81">
        <v>35.550079724173905</v>
      </c>
      <c r="M504" s="81">
        <v>85.082703073132919</v>
      </c>
      <c r="N504" s="81">
        <v>72.355949427848032</v>
      </c>
      <c r="O504" s="81">
        <v>81.247390713831322</v>
      </c>
      <c r="P504" s="81">
        <v>58.669417148235262</v>
      </c>
      <c r="Q504" s="81">
        <v>4.825947164223523</v>
      </c>
      <c r="R504" s="81">
        <v>0</v>
      </c>
      <c r="S504" s="81">
        <v>7.6235846742900923</v>
      </c>
      <c r="T504" s="82"/>
      <c r="U504" s="81">
        <v>1426105</v>
      </c>
      <c r="V504" s="81">
        <v>1817</v>
      </c>
      <c r="W504" s="81">
        <v>379</v>
      </c>
      <c r="X504" s="81">
        <v>15926</v>
      </c>
      <c r="Y504" s="81">
        <v>27558</v>
      </c>
      <c r="Z504" s="81">
        <v>38671</v>
      </c>
      <c r="AA504" s="81">
        <v>11667</v>
      </c>
      <c r="AB504" s="81">
        <v>81914</v>
      </c>
      <c r="AC504" s="81">
        <v>0</v>
      </c>
      <c r="AD504" s="81">
        <v>7.6235846742900923</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2208</v>
      </c>
      <c r="B505" s="80">
        <v>343</v>
      </c>
      <c r="C505" s="80">
        <v>3</v>
      </c>
      <c r="D505" s="80">
        <v>21</v>
      </c>
      <c r="E505" s="80">
        <v>2006</v>
      </c>
      <c r="F505" s="80" t="s">
        <v>566</v>
      </c>
      <c r="G505" s="80" t="s">
        <v>2205</v>
      </c>
      <c r="H505" s="80" t="s">
        <v>2206</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2209</v>
      </c>
      <c r="B506" s="80">
        <v>344</v>
      </c>
      <c r="C506" s="80">
        <v>4</v>
      </c>
      <c r="D506" s="80">
        <v>21</v>
      </c>
      <c r="E506" s="80">
        <v>2007</v>
      </c>
      <c r="F506" s="80" t="s">
        <v>567</v>
      </c>
      <c r="G506" s="80" t="s">
        <v>2205</v>
      </c>
      <c r="H506" s="80" t="s">
        <v>2206</v>
      </c>
      <c r="I506" s="177"/>
      <c r="J506" s="81">
        <v>73.826423569162188</v>
      </c>
      <c r="K506" s="81">
        <v>4.5969338356189438</v>
      </c>
      <c r="L506" s="81">
        <v>32.106669261571376</v>
      </c>
      <c r="M506" s="81">
        <v>105.20614069787318</v>
      </c>
      <c r="N506" s="81">
        <v>91.26604194043918</v>
      </c>
      <c r="O506" s="81">
        <v>80.498589235648467</v>
      </c>
      <c r="P506" s="81">
        <v>62.866138863284007</v>
      </c>
      <c r="Q506" s="81">
        <v>5.2317722361550887</v>
      </c>
      <c r="R506" s="81">
        <v>0</v>
      </c>
      <c r="S506" s="81">
        <v>11.682873752245385</v>
      </c>
      <c r="T506" s="82"/>
      <c r="U506" s="81">
        <v>2105650</v>
      </c>
      <c r="V506" s="81">
        <v>1895</v>
      </c>
      <c r="W506" s="81">
        <v>394</v>
      </c>
      <c r="X506" s="81">
        <v>23580</v>
      </c>
      <c r="Y506" s="81">
        <v>29132</v>
      </c>
      <c r="Z506" s="81">
        <v>39830</v>
      </c>
      <c r="AA506" s="81">
        <v>12311</v>
      </c>
      <c r="AB506" s="81">
        <v>84106</v>
      </c>
      <c r="AC506" s="81">
        <v>0</v>
      </c>
      <c r="AD506" s="81">
        <v>11.682873752245385</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2210</v>
      </c>
      <c r="B507" s="80">
        <v>345</v>
      </c>
      <c r="C507" s="80">
        <v>5</v>
      </c>
      <c r="D507" s="80">
        <v>21</v>
      </c>
      <c r="E507" s="80">
        <v>2008</v>
      </c>
      <c r="F507" s="80" t="s">
        <v>84</v>
      </c>
      <c r="G507" s="80" t="s">
        <v>2205</v>
      </c>
      <c r="H507" s="80" t="s">
        <v>2206</v>
      </c>
      <c r="I507" s="177"/>
      <c r="J507" s="81">
        <v>65.811945244953932</v>
      </c>
      <c r="K507" s="81">
        <v>3.6174894246960814</v>
      </c>
      <c r="L507" s="81">
        <v>28.172910391297769</v>
      </c>
      <c r="M507" s="81">
        <v>118.76578056540046</v>
      </c>
      <c r="N507" s="81">
        <v>89.918588768273366</v>
      </c>
      <c r="O507" s="81">
        <v>79.385722388837465</v>
      </c>
      <c r="P507" s="81">
        <v>61.259188371900755</v>
      </c>
      <c r="Q507" s="81">
        <v>5.2697740669896138</v>
      </c>
      <c r="R507" s="81">
        <v>0</v>
      </c>
      <c r="S507" s="81">
        <v>11.043530134417582</v>
      </c>
      <c r="T507" s="82"/>
      <c r="U507" s="81">
        <v>2168422</v>
      </c>
      <c r="V507" s="81">
        <v>1895</v>
      </c>
      <c r="W507" s="81">
        <v>394</v>
      </c>
      <c r="X507" s="81">
        <v>23580</v>
      </c>
      <c r="Y507" s="81">
        <v>30280</v>
      </c>
      <c r="Z507" s="81">
        <v>40658</v>
      </c>
      <c r="AA507" s="81">
        <v>12010</v>
      </c>
      <c r="AB507" s="81">
        <v>86109</v>
      </c>
      <c r="AC507" s="81">
        <v>0</v>
      </c>
      <c r="AD507" s="81">
        <v>11.043530134417582</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2211</v>
      </c>
      <c r="B508" s="80">
        <v>346</v>
      </c>
      <c r="C508" s="80">
        <v>6</v>
      </c>
      <c r="D508" s="80">
        <v>21</v>
      </c>
      <c r="E508" s="80">
        <v>2009</v>
      </c>
      <c r="F508" s="80" t="s">
        <v>85</v>
      </c>
      <c r="G508" s="80" t="s">
        <v>2205</v>
      </c>
      <c r="H508" s="80" t="s">
        <v>2206</v>
      </c>
      <c r="I508" s="177"/>
      <c r="J508" s="81">
        <v>86.020547147754357</v>
      </c>
      <c r="K508" s="81">
        <v>3.1886551591280523</v>
      </c>
      <c r="L508" s="81">
        <v>24.895684084291638</v>
      </c>
      <c r="M508" s="81">
        <v>116.31080745779717</v>
      </c>
      <c r="N508" s="81">
        <v>85.604773215403725</v>
      </c>
      <c r="O508" s="81">
        <v>82.597393934695816</v>
      </c>
      <c r="P508" s="81">
        <v>58.712254931804317</v>
      </c>
      <c r="Q508" s="81">
        <v>5.1277363305222172</v>
      </c>
      <c r="R508" s="81">
        <v>0</v>
      </c>
      <c r="S508" s="81">
        <v>8.6320159002843155</v>
      </c>
      <c r="T508" s="82"/>
      <c r="U508" s="81">
        <v>2449140</v>
      </c>
      <c r="V508" s="81">
        <v>2147</v>
      </c>
      <c r="W508" s="81">
        <v>449</v>
      </c>
      <c r="X508" s="81">
        <v>26284</v>
      </c>
      <c r="Y508" s="81">
        <v>31286</v>
      </c>
      <c r="Z508" s="81">
        <v>41755</v>
      </c>
      <c r="AA508" s="81">
        <v>11817</v>
      </c>
      <c r="AB508" s="81">
        <v>87957</v>
      </c>
      <c r="AC508" s="81">
        <v>0</v>
      </c>
      <c r="AD508" s="81">
        <v>8.6320159002843155</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2.88</v>
      </c>
      <c r="BI508" s="81">
        <v>0</v>
      </c>
      <c r="BJ508" s="81">
        <v>0.66800000000000004</v>
      </c>
      <c r="BK508" s="81">
        <v>153.80099999999999</v>
      </c>
      <c r="BL508" s="81">
        <v>0</v>
      </c>
      <c r="BM508" s="82"/>
      <c r="BN508" s="81">
        <v>0</v>
      </c>
      <c r="BO508" s="81">
        <v>1</v>
      </c>
      <c r="BP508" s="81">
        <v>0</v>
      </c>
      <c r="BQ508" s="81">
        <v>1</v>
      </c>
      <c r="BR508" s="81">
        <v>18</v>
      </c>
      <c r="BS508" s="81">
        <v>0</v>
      </c>
      <c r="BT508"/>
      <c r="BU508" s="80"/>
      <c r="BV508" s="80"/>
      <c r="BW508" s="80"/>
      <c r="BX508" s="80"/>
      <c r="BY508" s="80"/>
      <c r="BZ508" s="80"/>
      <c r="CA508" s="80"/>
      <c r="CB508" s="80"/>
      <c r="CC508" s="80"/>
    </row>
    <row r="509" spans="1:81">
      <c r="A509" s="80" t="s">
        <v>2212</v>
      </c>
      <c r="B509" s="80">
        <v>347</v>
      </c>
      <c r="C509" s="80">
        <v>7</v>
      </c>
      <c r="D509" s="80">
        <v>21</v>
      </c>
      <c r="E509" s="80">
        <v>2010</v>
      </c>
      <c r="F509" s="80" t="s">
        <v>86</v>
      </c>
      <c r="G509" s="80" t="s">
        <v>2205</v>
      </c>
      <c r="H509" s="80" t="s">
        <v>2206</v>
      </c>
      <c r="I509" s="177"/>
      <c r="J509" s="81">
        <v>68.945551054057674</v>
      </c>
      <c r="K509" s="81">
        <v>3.3982302338226158</v>
      </c>
      <c r="L509" s="81">
        <v>23.570154849555568</v>
      </c>
      <c r="M509" s="81">
        <v>116.10182165611239</v>
      </c>
      <c r="N509" s="81">
        <v>90.066238300795561</v>
      </c>
      <c r="O509" s="81">
        <v>83.741326216085</v>
      </c>
      <c r="P509" s="81">
        <v>59.436427925764157</v>
      </c>
      <c r="Q509" s="81">
        <v>5.4419477154080891</v>
      </c>
      <c r="R509" s="81">
        <v>0</v>
      </c>
      <c r="S509" s="81">
        <v>9.2163242315035951</v>
      </c>
      <c r="T509" s="82"/>
      <c r="U509" s="81">
        <v>1781325</v>
      </c>
      <c r="V509" s="81">
        <v>2147</v>
      </c>
      <c r="W509" s="81">
        <v>449</v>
      </c>
      <c r="X509" s="81">
        <v>26284</v>
      </c>
      <c r="Y509" s="81">
        <v>32223</v>
      </c>
      <c r="Z509" s="81">
        <v>42530</v>
      </c>
      <c r="AA509" s="81">
        <v>11664</v>
      </c>
      <c r="AB509" s="81">
        <v>89445</v>
      </c>
      <c r="AC509" s="81">
        <v>0</v>
      </c>
      <c r="AD509" s="81">
        <v>9.2163242315035951</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2.6</v>
      </c>
      <c r="BI509" s="81">
        <v>3.4870000000000001</v>
      </c>
      <c r="BJ509" s="81">
        <v>0.66200000000000003</v>
      </c>
      <c r="BK509" s="81">
        <v>168.44200000000001</v>
      </c>
      <c r="BL509" s="81">
        <v>0</v>
      </c>
      <c r="BM509" s="82"/>
      <c r="BN509" s="81">
        <v>0</v>
      </c>
      <c r="BO509" s="81">
        <v>1</v>
      </c>
      <c r="BP509" s="81">
        <v>1</v>
      </c>
      <c r="BQ509" s="81">
        <v>1</v>
      </c>
      <c r="BR509" s="81">
        <v>19</v>
      </c>
      <c r="BS509" s="81">
        <v>0</v>
      </c>
      <c r="BT509"/>
      <c r="BU509" s="80">
        <v>152.24100000000001</v>
      </c>
      <c r="BV509" s="80">
        <v>22.95</v>
      </c>
      <c r="BW509" s="80">
        <v>0</v>
      </c>
      <c r="BX509" s="80">
        <v>0</v>
      </c>
      <c r="BY509" s="80">
        <v>0</v>
      </c>
      <c r="BZ509" s="80">
        <v>0</v>
      </c>
      <c r="CA509" s="80">
        <v>0</v>
      </c>
      <c r="CB509" s="80">
        <v>0</v>
      </c>
      <c r="CC509" s="80">
        <v>0</v>
      </c>
    </row>
    <row r="510" spans="1:81">
      <c r="A510" s="80" t="s">
        <v>2213</v>
      </c>
      <c r="B510" s="80">
        <v>348</v>
      </c>
      <c r="C510" s="80">
        <v>8</v>
      </c>
      <c r="D510" s="80">
        <v>21</v>
      </c>
      <c r="E510" s="80">
        <v>2011</v>
      </c>
      <c r="F510" s="80" t="s">
        <v>87</v>
      </c>
      <c r="G510" s="80" t="s">
        <v>2205</v>
      </c>
      <c r="H510" s="80" t="s">
        <v>2206</v>
      </c>
      <c r="I510" s="177"/>
      <c r="J510" s="81">
        <v>69.451680983136555</v>
      </c>
      <c r="K510" s="81">
        <v>5.3644337892413638</v>
      </c>
      <c r="L510" s="81">
        <v>22.979530055545819</v>
      </c>
      <c r="M510" s="81">
        <v>134.50973037951701</v>
      </c>
      <c r="N510" s="81">
        <v>96.73144135966507</v>
      </c>
      <c r="O510" s="81">
        <v>83.783791598838135</v>
      </c>
      <c r="P510" s="81">
        <v>57.317983031113755</v>
      </c>
      <c r="Q510" s="81">
        <v>6.3486813362319285</v>
      </c>
      <c r="R510" s="81">
        <v>0</v>
      </c>
      <c r="S510" s="81">
        <v>9.41690786370315</v>
      </c>
      <c r="T510" s="82"/>
      <c r="U510" s="81">
        <v>1878627</v>
      </c>
      <c r="V510" s="81">
        <v>2147</v>
      </c>
      <c r="W510" s="81">
        <v>449</v>
      </c>
      <c r="X510" s="81">
        <v>26284</v>
      </c>
      <c r="Y510" s="81">
        <v>32935</v>
      </c>
      <c r="Z510" s="81">
        <v>43476</v>
      </c>
      <c r="AA510" s="81">
        <v>11583</v>
      </c>
      <c r="AB510" s="81">
        <v>90465</v>
      </c>
      <c r="AC510" s="81">
        <v>0</v>
      </c>
      <c r="AD510" s="81">
        <v>9.41690786370315</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2.3039999999999998</v>
      </c>
      <c r="BI510" s="81">
        <v>3.476</v>
      </c>
      <c r="BJ510" s="81">
        <v>0</v>
      </c>
      <c r="BK510" s="81">
        <v>112.76899999999999</v>
      </c>
      <c r="BL510" s="81">
        <v>0</v>
      </c>
      <c r="BM510" s="82"/>
      <c r="BN510" s="81">
        <v>0</v>
      </c>
      <c r="BO510" s="81">
        <v>1</v>
      </c>
      <c r="BP510" s="81">
        <v>1</v>
      </c>
      <c r="BQ510" s="81">
        <v>0</v>
      </c>
      <c r="BR510" s="81">
        <v>18</v>
      </c>
      <c r="BS510" s="81">
        <v>0</v>
      </c>
      <c r="BT510"/>
      <c r="BU510" s="80">
        <v>118.54900000000001</v>
      </c>
      <c r="BV510" s="80">
        <v>0</v>
      </c>
      <c r="BW510" s="80">
        <v>0</v>
      </c>
      <c r="BX510" s="80">
        <v>0</v>
      </c>
      <c r="BY510" s="80">
        <v>0</v>
      </c>
      <c r="BZ510" s="80">
        <v>0</v>
      </c>
      <c r="CA510" s="80">
        <v>0</v>
      </c>
      <c r="CB510" s="80">
        <v>0</v>
      </c>
      <c r="CC510" s="80">
        <v>0</v>
      </c>
    </row>
    <row r="511" spans="1:81">
      <c r="A511" s="80" t="s">
        <v>2214</v>
      </c>
      <c r="B511" s="80">
        <v>349</v>
      </c>
      <c r="C511" s="80">
        <v>9</v>
      </c>
      <c r="D511" s="80">
        <v>21</v>
      </c>
      <c r="E511" s="80">
        <v>2012</v>
      </c>
      <c r="F511" s="80" t="s">
        <v>88</v>
      </c>
      <c r="G511" s="80" t="s">
        <v>2205</v>
      </c>
      <c r="H511" s="80" t="s">
        <v>2206</v>
      </c>
      <c r="I511" s="177"/>
      <c r="J511" s="81">
        <v>66.329068838740525</v>
      </c>
      <c r="K511" s="81">
        <v>5.3224522739598843</v>
      </c>
      <c r="L511" s="81">
        <v>23.071235441557288</v>
      </c>
      <c r="M511" s="81">
        <v>150.31500154472127</v>
      </c>
      <c r="N511" s="81">
        <v>110.32106353513518</v>
      </c>
      <c r="O511" s="81">
        <v>85.2983821876891</v>
      </c>
      <c r="P511" s="81">
        <v>57.504755705278058</v>
      </c>
      <c r="Q511" s="81">
        <v>7.0520145811370165</v>
      </c>
      <c r="R511" s="81">
        <v>0</v>
      </c>
      <c r="S511" s="81">
        <v>10.773628055859302</v>
      </c>
      <c r="T511" s="82"/>
      <c r="U511" s="81">
        <v>1802793</v>
      </c>
      <c r="V511" s="81">
        <v>2147</v>
      </c>
      <c r="W511" s="81">
        <v>449</v>
      </c>
      <c r="X511" s="81">
        <v>26284</v>
      </c>
      <c r="Y511" s="81">
        <v>34168</v>
      </c>
      <c r="Z511" s="81">
        <v>44613</v>
      </c>
      <c r="AA511" s="81">
        <v>11555</v>
      </c>
      <c r="AB511" s="81">
        <v>92489</v>
      </c>
      <c r="AC511" s="81">
        <v>0</v>
      </c>
      <c r="AD511" s="81">
        <v>10.773628055859302</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2.887</v>
      </c>
      <c r="BI511" s="81">
        <v>3.9729999999999999</v>
      </c>
      <c r="BJ511" s="81">
        <v>0.69199999999999995</v>
      </c>
      <c r="BK511" s="81">
        <v>230.75299999999999</v>
      </c>
      <c r="BL511" s="81">
        <v>0</v>
      </c>
      <c r="BM511" s="82"/>
      <c r="BN511" s="81">
        <v>0</v>
      </c>
      <c r="BO511" s="81">
        <v>1</v>
      </c>
      <c r="BP511" s="81">
        <v>1</v>
      </c>
      <c r="BQ511" s="81">
        <v>1</v>
      </c>
      <c r="BR511" s="81">
        <v>18</v>
      </c>
      <c r="BS511" s="81">
        <v>0</v>
      </c>
      <c r="BT511"/>
      <c r="BU511" s="80">
        <v>238.30500000000001</v>
      </c>
      <c r="BV511" s="80">
        <v>0</v>
      </c>
      <c r="BW511" s="80">
        <v>0</v>
      </c>
      <c r="BX511" s="80">
        <v>0</v>
      </c>
      <c r="BY511" s="80">
        <v>0</v>
      </c>
      <c r="BZ511" s="80">
        <v>0</v>
      </c>
      <c r="CA511" s="80">
        <v>0</v>
      </c>
      <c r="CB511" s="80">
        <v>0</v>
      </c>
      <c r="CC511" s="80">
        <v>0</v>
      </c>
    </row>
    <row r="512" spans="1:81">
      <c r="A512" s="80" t="s">
        <v>2215</v>
      </c>
      <c r="B512" s="80">
        <v>350</v>
      </c>
      <c r="C512" s="80">
        <v>10</v>
      </c>
      <c r="D512" s="80">
        <v>21</v>
      </c>
      <c r="E512" s="80">
        <v>2013</v>
      </c>
      <c r="F512" s="80" t="s">
        <v>89</v>
      </c>
      <c r="G512" s="80" t="s">
        <v>2205</v>
      </c>
      <c r="H512" s="80" t="s">
        <v>2206</v>
      </c>
      <c r="I512" s="177"/>
      <c r="J512" s="81">
        <v>64.687934652483534</v>
      </c>
      <c r="K512" s="81">
        <v>4.7438329357934581</v>
      </c>
      <c r="L512" s="81">
        <v>23.077094063081489</v>
      </c>
      <c r="M512" s="81">
        <v>149.03530765027</v>
      </c>
      <c r="N512" s="81">
        <v>119.0373995390991</v>
      </c>
      <c r="O512" s="81">
        <v>83.682479756854178</v>
      </c>
      <c r="P512" s="81">
        <v>57.436691709374529</v>
      </c>
      <c r="Q512" s="81">
        <v>7.2205838794131347</v>
      </c>
      <c r="R512" s="81">
        <v>0</v>
      </c>
      <c r="S512" s="81">
        <v>8.4426691185593583</v>
      </c>
      <c r="T512" s="82"/>
      <c r="U512" s="81">
        <v>1712670</v>
      </c>
      <c r="V512" s="81">
        <v>2147</v>
      </c>
      <c r="W512" s="81">
        <v>449</v>
      </c>
      <c r="X512" s="81">
        <v>26284</v>
      </c>
      <c r="Y512" s="81">
        <v>35079</v>
      </c>
      <c r="Z512" s="81">
        <v>45722</v>
      </c>
      <c r="AA512" s="81">
        <v>11498</v>
      </c>
      <c r="AB512" s="81">
        <v>93342</v>
      </c>
      <c r="AC512" s="81">
        <v>0</v>
      </c>
      <c r="AD512" s="81">
        <v>8.4426691185593583</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3.069</v>
      </c>
      <c r="BI512" s="81">
        <v>4.09</v>
      </c>
      <c r="BJ512" s="81">
        <v>0.64800000000000002</v>
      </c>
      <c r="BK512" s="81">
        <v>168.733</v>
      </c>
      <c r="BL512" s="81">
        <v>0</v>
      </c>
      <c r="BM512" s="82"/>
      <c r="BN512" s="81">
        <v>0</v>
      </c>
      <c r="BO512" s="81">
        <v>1</v>
      </c>
      <c r="BP512" s="81">
        <v>1</v>
      </c>
      <c r="BQ512" s="81">
        <v>1</v>
      </c>
      <c r="BR512" s="81">
        <v>18</v>
      </c>
      <c r="BS512" s="81">
        <v>0</v>
      </c>
      <c r="BT512"/>
      <c r="BU512" s="80">
        <v>176.54</v>
      </c>
      <c r="BV512" s="80">
        <v>0</v>
      </c>
      <c r="BW512" s="80">
        <v>0</v>
      </c>
      <c r="BX512" s="80">
        <v>0</v>
      </c>
      <c r="BY512" s="80">
        <v>0</v>
      </c>
      <c r="BZ512" s="80">
        <v>0</v>
      </c>
      <c r="CA512" s="80">
        <v>0</v>
      </c>
      <c r="CB512" s="80">
        <v>0</v>
      </c>
      <c r="CC512" s="80">
        <v>0</v>
      </c>
    </row>
    <row r="513" spans="1:81">
      <c r="A513" s="80" t="s">
        <v>2216</v>
      </c>
      <c r="B513" s="80">
        <v>351</v>
      </c>
      <c r="C513" s="80">
        <v>11</v>
      </c>
      <c r="D513" s="80">
        <v>21</v>
      </c>
      <c r="E513" s="80">
        <v>2014</v>
      </c>
      <c r="F513" s="80" t="s">
        <v>90</v>
      </c>
      <c r="G513" s="80" t="s">
        <v>2205</v>
      </c>
      <c r="H513" s="80" t="s">
        <v>2206</v>
      </c>
      <c r="I513" s="177"/>
      <c r="J513" s="81">
        <v>74.27641273489057</v>
      </c>
      <c r="K513" s="81">
        <v>4.0071922506467352</v>
      </c>
      <c r="L513" s="81">
        <v>27.449860607501467</v>
      </c>
      <c r="M513" s="81">
        <v>148.33490637470581</v>
      </c>
      <c r="N513" s="81">
        <v>99.46573313691961</v>
      </c>
      <c r="O513" s="81">
        <v>80.856988697721064</v>
      </c>
      <c r="P513" s="81">
        <v>57.228268972476734</v>
      </c>
      <c r="Q513" s="81">
        <v>6.956027703702901</v>
      </c>
      <c r="R513" s="81">
        <v>0</v>
      </c>
      <c r="S513" s="81">
        <v>9.5354936921639517</v>
      </c>
      <c r="T513" s="82"/>
      <c r="U513" s="81">
        <v>2164850</v>
      </c>
      <c r="V513" s="81">
        <v>1676</v>
      </c>
      <c r="W513" s="81">
        <v>479</v>
      </c>
      <c r="X513" s="81">
        <v>28446</v>
      </c>
      <c r="Y513" s="81">
        <v>35629</v>
      </c>
      <c r="Z513" s="81">
        <v>46529</v>
      </c>
      <c r="AA513" s="81">
        <v>11397</v>
      </c>
      <c r="AB513" s="81">
        <v>93722</v>
      </c>
      <c r="AC513" s="81">
        <v>0</v>
      </c>
      <c r="AD513" s="81">
        <v>9.5354936921639517</v>
      </c>
      <c r="AE513" s="82"/>
      <c r="AF513" s="81">
        <v>23363202.237255365</v>
      </c>
      <c r="AG513" s="81">
        <v>3862094.8089778107</v>
      </c>
      <c r="AH513" s="81">
        <v>6823081.4729642803</v>
      </c>
      <c r="AI513" s="81">
        <v>206238750.28402218</v>
      </c>
      <c r="AJ513" s="81">
        <v>136933824.27537474</v>
      </c>
      <c r="AK513" s="81">
        <v>0</v>
      </c>
      <c r="AL513" s="81">
        <v>0</v>
      </c>
      <c r="AM513" s="81">
        <v>12866630.092006814</v>
      </c>
      <c r="AN513" s="81">
        <v>0</v>
      </c>
      <c r="AO513" s="81">
        <v>0</v>
      </c>
      <c r="AP513" s="82"/>
      <c r="AQ513" s="81">
        <v>2015</v>
      </c>
      <c r="AR513" s="81">
        <v>184</v>
      </c>
      <c r="AS513" s="81">
        <v>0</v>
      </c>
      <c r="AT513" s="81">
        <v>0</v>
      </c>
      <c r="AU513" s="81">
        <v>0</v>
      </c>
      <c r="AV513" s="81">
        <v>0</v>
      </c>
      <c r="AW513" s="81" t="s">
        <v>564</v>
      </c>
      <c r="AX513" s="82"/>
      <c r="AY513" s="81">
        <v>7701.3</v>
      </c>
      <c r="AZ513" s="81">
        <v>10808.9</v>
      </c>
      <c r="BA513" s="81">
        <v>0</v>
      </c>
      <c r="BB513" s="81">
        <v>0</v>
      </c>
      <c r="BC513" s="81">
        <v>0</v>
      </c>
      <c r="BD513" s="81">
        <v>0</v>
      </c>
      <c r="BE513" s="81" t="s">
        <v>564</v>
      </c>
      <c r="BF513" s="82"/>
      <c r="BG513" s="81">
        <v>0</v>
      </c>
      <c r="BH513" s="81">
        <v>3.282</v>
      </c>
      <c r="BI513" s="81">
        <v>4.609</v>
      </c>
      <c r="BJ513" s="81">
        <v>0.53700000000000003</v>
      </c>
      <c r="BK513" s="81">
        <v>189.87799999999999</v>
      </c>
      <c r="BL513" s="81">
        <v>0</v>
      </c>
      <c r="BM513" s="82"/>
      <c r="BN513" s="81">
        <v>0</v>
      </c>
      <c r="BO513" s="81">
        <v>1</v>
      </c>
      <c r="BP513" s="81">
        <v>1</v>
      </c>
      <c r="BQ513" s="81">
        <v>1</v>
      </c>
      <c r="BR513" s="81">
        <v>19</v>
      </c>
      <c r="BS513" s="81">
        <v>0</v>
      </c>
      <c r="BT513"/>
      <c r="BU513" s="80">
        <v>198.30600000000001</v>
      </c>
      <c r="BV513" s="80">
        <v>0</v>
      </c>
      <c r="BW513" s="80">
        <v>0</v>
      </c>
      <c r="BX513" s="80">
        <v>0</v>
      </c>
      <c r="BY513" s="80">
        <v>0</v>
      </c>
      <c r="BZ513" s="80">
        <v>0</v>
      </c>
      <c r="CA513" s="80">
        <v>0</v>
      </c>
      <c r="CB513" s="80">
        <v>0</v>
      </c>
      <c r="CC513" s="80">
        <v>0</v>
      </c>
    </row>
    <row r="514" spans="1:81">
      <c r="A514" s="80" t="s">
        <v>2217</v>
      </c>
      <c r="B514" s="80">
        <v>352</v>
      </c>
      <c r="C514" s="80">
        <v>12</v>
      </c>
      <c r="D514" s="80">
        <v>21</v>
      </c>
      <c r="E514" s="80">
        <v>2015</v>
      </c>
      <c r="F514" s="80" t="s">
        <v>91</v>
      </c>
      <c r="G514" s="80" t="s">
        <v>2205</v>
      </c>
      <c r="H514" s="80" t="s">
        <v>2206</v>
      </c>
      <c r="I514" s="177"/>
      <c r="J514" s="81">
        <v>102.76215542258213</v>
      </c>
      <c r="K514" s="81">
        <v>3.9794749282712547</v>
      </c>
      <c r="L514" s="81">
        <v>28.833804997749457</v>
      </c>
      <c r="M514" s="81">
        <v>150.70293358420483</v>
      </c>
      <c r="N514" s="81">
        <v>94.893384201094563</v>
      </c>
      <c r="O514" s="81">
        <v>81.326365266436511</v>
      </c>
      <c r="P514" s="81">
        <v>56.831071097537652</v>
      </c>
      <c r="Q514" s="81">
        <v>6.9053683798476504</v>
      </c>
      <c r="R514" s="81">
        <v>0</v>
      </c>
      <c r="S514" s="81">
        <v>12.624824614416388</v>
      </c>
      <c r="T514" s="82"/>
      <c r="U514" s="81">
        <v>2961191</v>
      </c>
      <c r="V514" s="81">
        <v>1676</v>
      </c>
      <c r="W514" s="81">
        <v>479</v>
      </c>
      <c r="X514" s="81">
        <v>28446</v>
      </c>
      <c r="Y514" s="81">
        <v>36572</v>
      </c>
      <c r="Z514" s="81">
        <v>47250</v>
      </c>
      <c r="AA514" s="81">
        <v>11309</v>
      </c>
      <c r="AB514" s="81">
        <v>95040</v>
      </c>
      <c r="AC514" s="81">
        <v>0</v>
      </c>
      <c r="AD514" s="81">
        <v>12.624824614416388</v>
      </c>
      <c r="AE514" s="82"/>
      <c r="AF514" s="81">
        <v>31803192.493419118</v>
      </c>
      <c r="AG514" s="81">
        <v>3424515.6865830673</v>
      </c>
      <c r="AH514" s="81">
        <v>6025478.0276621394</v>
      </c>
      <c r="AI514" s="81">
        <v>213821002.75092977</v>
      </c>
      <c r="AJ514" s="81">
        <v>127350086.64918578</v>
      </c>
      <c r="AK514" s="81">
        <v>0</v>
      </c>
      <c r="AL514" s="81">
        <v>0</v>
      </c>
      <c r="AM514" s="81">
        <v>13024833.322194559</v>
      </c>
      <c r="AN514" s="81">
        <v>0</v>
      </c>
      <c r="AO514" s="81">
        <v>0</v>
      </c>
      <c r="AP514" s="82"/>
      <c r="AQ514" s="81">
        <v>2333</v>
      </c>
      <c r="AR514" s="81">
        <v>411</v>
      </c>
      <c r="AS514" s="81">
        <v>0</v>
      </c>
      <c r="AT514" s="81">
        <v>0</v>
      </c>
      <c r="AU514" s="81">
        <v>0</v>
      </c>
      <c r="AV514" s="81">
        <v>0</v>
      </c>
      <c r="AW514" s="81" t="s">
        <v>564</v>
      </c>
      <c r="AX514" s="82"/>
      <c r="AY514" s="81">
        <v>9218.7000000000007</v>
      </c>
      <c r="AZ514" s="81">
        <v>22732.5</v>
      </c>
      <c r="BA514" s="81">
        <v>0</v>
      </c>
      <c r="BB514" s="81">
        <v>0</v>
      </c>
      <c r="BC514" s="81">
        <v>0</v>
      </c>
      <c r="BD514" s="81">
        <v>0</v>
      </c>
      <c r="BE514" s="81" t="s">
        <v>564</v>
      </c>
      <c r="BF514" s="82"/>
      <c r="BG514" s="81">
        <v>0</v>
      </c>
      <c r="BH514" s="81">
        <v>3.1880000000000002</v>
      </c>
      <c r="BI514" s="81">
        <v>4.758</v>
      </c>
      <c r="BJ514" s="81">
        <v>0.372</v>
      </c>
      <c r="BK514" s="81">
        <v>215.92400000000001</v>
      </c>
      <c r="BL514" s="81">
        <v>0</v>
      </c>
      <c r="BM514" s="82"/>
      <c r="BN514" s="81">
        <v>0</v>
      </c>
      <c r="BO514" s="81">
        <v>1</v>
      </c>
      <c r="BP514" s="81">
        <v>1</v>
      </c>
      <c r="BQ514" s="81">
        <v>1</v>
      </c>
      <c r="BR514" s="81">
        <v>20</v>
      </c>
      <c r="BS514" s="81">
        <v>0</v>
      </c>
      <c r="BT514"/>
      <c r="BU514" s="80">
        <v>199.20699999999999</v>
      </c>
      <c r="BV514" s="80">
        <v>25.035</v>
      </c>
      <c r="BW514" s="80">
        <v>0</v>
      </c>
      <c r="BX514" s="80">
        <v>0</v>
      </c>
      <c r="BY514" s="80">
        <v>0</v>
      </c>
      <c r="BZ514" s="80">
        <v>0</v>
      </c>
      <c r="CA514" s="80">
        <v>0</v>
      </c>
      <c r="CB514" s="80">
        <v>0</v>
      </c>
      <c r="CC514" s="80">
        <v>0</v>
      </c>
    </row>
    <row r="515" spans="1:81">
      <c r="A515" s="80" t="s">
        <v>2218</v>
      </c>
      <c r="B515" s="80">
        <v>353</v>
      </c>
      <c r="C515" s="80">
        <v>13</v>
      </c>
      <c r="D515" s="80">
        <v>21</v>
      </c>
      <c r="E515" s="80">
        <v>2016</v>
      </c>
      <c r="F515" s="80" t="s">
        <v>92</v>
      </c>
      <c r="G515" s="80" t="s">
        <v>2205</v>
      </c>
      <c r="H515" s="80" t="s">
        <v>2206</v>
      </c>
      <c r="I515" s="177"/>
      <c r="J515" s="81">
        <v>100.5592816833549</v>
      </c>
      <c r="K515" s="81">
        <v>3.8350401253749835</v>
      </c>
      <c r="L515" s="81">
        <v>33.538804096832024</v>
      </c>
      <c r="M515" s="81">
        <v>129.60820580446403</v>
      </c>
      <c r="N515" s="81">
        <v>102.86184125319447</v>
      </c>
      <c r="O515" s="81">
        <v>81.925155034972789</v>
      </c>
      <c r="P515" s="81">
        <v>55.496321930841525</v>
      </c>
      <c r="Q515" s="81">
        <v>6.8698829249015825</v>
      </c>
      <c r="R515" s="81">
        <v>0</v>
      </c>
      <c r="S515" s="81">
        <v>14.552720902811924</v>
      </c>
      <c r="T515" s="82"/>
      <c r="U515" s="81">
        <v>2737688</v>
      </c>
      <c r="V515" s="81">
        <v>1676</v>
      </c>
      <c r="W515" s="81">
        <v>479</v>
      </c>
      <c r="X515" s="81">
        <v>28446</v>
      </c>
      <c r="Y515" s="81">
        <v>37826</v>
      </c>
      <c r="Z515" s="81">
        <v>48183</v>
      </c>
      <c r="AA515" s="81">
        <v>11422</v>
      </c>
      <c r="AB515" s="81">
        <v>97263</v>
      </c>
      <c r="AC515" s="81">
        <v>0</v>
      </c>
      <c r="AD515" s="81">
        <v>14.55272090281192</v>
      </c>
      <c r="AE515" s="82"/>
      <c r="AF515" s="81">
        <v>32296765.741672799</v>
      </c>
      <c r="AG515" s="81">
        <v>3263023.0411210642</v>
      </c>
      <c r="AH515" s="81">
        <v>5548415.7023538696</v>
      </c>
      <c r="AI515" s="81">
        <v>198971903.9881472</v>
      </c>
      <c r="AJ515" s="81">
        <v>140000844.68921229</v>
      </c>
      <c r="AK515" s="81">
        <v>0</v>
      </c>
      <c r="AL515" s="81">
        <v>0</v>
      </c>
      <c r="AM515" s="81">
        <v>13339841.84991909</v>
      </c>
      <c r="AN515" s="81">
        <v>0</v>
      </c>
      <c r="AO515" s="81">
        <v>0</v>
      </c>
      <c r="AP515" s="82"/>
      <c r="AQ515" s="81">
        <v>2639</v>
      </c>
      <c r="AR515" s="81">
        <v>516</v>
      </c>
      <c r="AS515" s="81">
        <v>0</v>
      </c>
      <c r="AT515" s="81">
        <v>0</v>
      </c>
      <c r="AU515" s="81">
        <v>0</v>
      </c>
      <c r="AV515" s="81">
        <v>0</v>
      </c>
      <c r="AW515" s="81" t="s">
        <v>564</v>
      </c>
      <c r="AX515" s="82"/>
      <c r="AY515" s="81">
        <v>10790.4</v>
      </c>
      <c r="AZ515" s="81">
        <v>35968.199999999997</v>
      </c>
      <c r="BA515" s="81">
        <v>0</v>
      </c>
      <c r="BB515" s="81">
        <v>0</v>
      </c>
      <c r="BC515" s="81">
        <v>0</v>
      </c>
      <c r="BD515" s="81">
        <v>0</v>
      </c>
      <c r="BE515" s="81" t="s">
        <v>564</v>
      </c>
      <c r="BF515" s="82"/>
      <c r="BG515" s="81">
        <v>0</v>
      </c>
      <c r="BH515" s="81">
        <v>3.2789999999999999</v>
      </c>
      <c r="BI515" s="81">
        <v>4.6840000000000002</v>
      </c>
      <c r="BJ515" s="81">
        <v>0.48299999999999998</v>
      </c>
      <c r="BK515" s="81">
        <v>208.785</v>
      </c>
      <c r="BL515" s="81">
        <v>0</v>
      </c>
      <c r="BM515" s="82"/>
      <c r="BN515" s="81">
        <v>0</v>
      </c>
      <c r="BO515" s="81">
        <v>1</v>
      </c>
      <c r="BP515" s="81">
        <v>1</v>
      </c>
      <c r="BQ515" s="81">
        <v>1</v>
      </c>
      <c r="BR515" s="81">
        <v>20</v>
      </c>
      <c r="BS515" s="81">
        <v>0</v>
      </c>
      <c r="BT515"/>
      <c r="BU515" s="80">
        <v>217.23099999999999</v>
      </c>
      <c r="BV515" s="80">
        <v>0</v>
      </c>
      <c r="BW515" s="80">
        <v>0</v>
      </c>
      <c r="BX515" s="80">
        <v>0</v>
      </c>
      <c r="BY515" s="80">
        <v>0</v>
      </c>
      <c r="BZ515" s="80">
        <v>0</v>
      </c>
      <c r="CA515" s="80">
        <v>0</v>
      </c>
      <c r="CB515" s="80">
        <v>0</v>
      </c>
      <c r="CC515" s="80">
        <v>0</v>
      </c>
    </row>
    <row r="516" spans="1:81">
      <c r="A516" s="80" t="s">
        <v>2219</v>
      </c>
      <c r="B516" s="80">
        <v>354</v>
      </c>
      <c r="C516" s="80">
        <v>14</v>
      </c>
      <c r="D516" s="80">
        <v>21</v>
      </c>
      <c r="E516" s="80">
        <v>2017</v>
      </c>
      <c r="F516" s="80" t="s">
        <v>71</v>
      </c>
      <c r="G516" s="80" t="s">
        <v>2205</v>
      </c>
      <c r="H516" s="80" t="s">
        <v>2206</v>
      </c>
      <c r="I516" s="177"/>
      <c r="J516" s="81">
        <v>94.424811070562825</v>
      </c>
      <c r="K516" s="81">
        <v>3.8387702649201128</v>
      </c>
      <c r="L516" s="81">
        <v>30.76414025651334</v>
      </c>
      <c r="M516" s="81">
        <v>131.50246979097045</v>
      </c>
      <c r="N516" s="81">
        <v>117.46672221169216</v>
      </c>
      <c r="O516" s="81">
        <v>82.50339801720223</v>
      </c>
      <c r="P516" s="81">
        <v>55.83516849261018</v>
      </c>
      <c r="Q516" s="81">
        <v>6.7812992161150385</v>
      </c>
      <c r="R516" s="81">
        <v>0</v>
      </c>
      <c r="S516" s="81">
        <v>12.136398789553244</v>
      </c>
      <c r="T516" s="82"/>
      <c r="U516" s="81">
        <v>2738634</v>
      </c>
      <c r="V516" s="81">
        <v>1676</v>
      </c>
      <c r="W516" s="81">
        <v>479</v>
      </c>
      <c r="X516" s="81">
        <v>28446</v>
      </c>
      <c r="Y516" s="81">
        <v>39043</v>
      </c>
      <c r="Z516" s="81">
        <v>49328</v>
      </c>
      <c r="AA516" s="81">
        <v>11565</v>
      </c>
      <c r="AB516" s="81">
        <v>99286</v>
      </c>
      <c r="AC516" s="81">
        <v>0</v>
      </c>
      <c r="AD516" s="81">
        <v>12.13639878955324</v>
      </c>
      <c r="AE516" s="82"/>
      <c r="AF516" s="81">
        <v>30291538.821275908</v>
      </c>
      <c r="AG516" s="81">
        <v>3297305.204407007</v>
      </c>
      <c r="AH516" s="81">
        <v>6822467.2820010297</v>
      </c>
      <c r="AI516" s="81">
        <v>211621865.37284389</v>
      </c>
      <c r="AJ516" s="81">
        <v>163391854.29838809</v>
      </c>
      <c r="AK516" s="81">
        <v>0</v>
      </c>
      <c r="AL516" s="81">
        <v>0</v>
      </c>
      <c r="AM516" s="81">
        <v>13638608.263669649</v>
      </c>
      <c r="AN516" s="81">
        <v>0</v>
      </c>
      <c r="AO516" s="81">
        <v>0</v>
      </c>
      <c r="AP516" s="82"/>
      <c r="AQ516" s="81">
        <v>2886</v>
      </c>
      <c r="AR516" s="81">
        <v>607</v>
      </c>
      <c r="AS516" s="81">
        <v>0</v>
      </c>
      <c r="AT516" s="81">
        <v>0</v>
      </c>
      <c r="AU516" s="81">
        <v>0</v>
      </c>
      <c r="AV516" s="81">
        <v>0</v>
      </c>
      <c r="AW516" s="81" t="s">
        <v>564</v>
      </c>
      <c r="AX516" s="82"/>
      <c r="AY516" s="81">
        <v>12108.8</v>
      </c>
      <c r="AZ516" s="81">
        <v>58269.800000000017</v>
      </c>
      <c r="BA516" s="81">
        <v>0</v>
      </c>
      <c r="BB516" s="81">
        <v>0</v>
      </c>
      <c r="BC516" s="81">
        <v>0</v>
      </c>
      <c r="BD516" s="81">
        <v>0</v>
      </c>
      <c r="BE516" s="81" t="s">
        <v>564</v>
      </c>
      <c r="BF516" s="82"/>
      <c r="BG516" s="81">
        <v>0</v>
      </c>
      <c r="BH516" s="81">
        <v>3.206</v>
      </c>
      <c r="BI516" s="81">
        <v>4.68</v>
      </c>
      <c r="BJ516" s="81">
        <v>0.50600000000000001</v>
      </c>
      <c r="BK516" s="81">
        <v>239.37799999999999</v>
      </c>
      <c r="BL516" s="81">
        <v>0</v>
      </c>
      <c r="BM516" s="82"/>
      <c r="BN516" s="81">
        <v>0</v>
      </c>
      <c r="BO516" s="81">
        <v>1</v>
      </c>
      <c r="BP516" s="81">
        <v>1</v>
      </c>
      <c r="BQ516" s="81">
        <v>1</v>
      </c>
      <c r="BR516" s="81">
        <v>21</v>
      </c>
      <c r="BS516" s="81">
        <v>0</v>
      </c>
      <c r="BT516"/>
      <c r="BU516" s="80">
        <v>222.68199999999999</v>
      </c>
      <c r="BV516" s="80">
        <v>25.088000000000001</v>
      </c>
      <c r="BW516" s="80">
        <v>0</v>
      </c>
      <c r="BX516" s="80">
        <v>0</v>
      </c>
      <c r="BY516" s="80">
        <v>0</v>
      </c>
      <c r="BZ516" s="80">
        <v>0</v>
      </c>
      <c r="CA516" s="80">
        <v>0</v>
      </c>
      <c r="CB516" s="80">
        <v>0</v>
      </c>
      <c r="CC516" s="80">
        <v>0</v>
      </c>
    </row>
    <row r="517" spans="1:81">
      <c r="A517" s="80" t="s">
        <v>2220</v>
      </c>
      <c r="B517" s="80">
        <v>355</v>
      </c>
      <c r="C517" s="80">
        <v>15</v>
      </c>
      <c r="D517" s="80">
        <v>21</v>
      </c>
      <c r="E517" s="80">
        <v>2018</v>
      </c>
      <c r="F517" s="80" t="s">
        <v>93</v>
      </c>
      <c r="G517" s="80" t="s">
        <v>2205</v>
      </c>
      <c r="H517" s="80" t="s">
        <v>2206</v>
      </c>
      <c r="I517" s="177"/>
      <c r="J517" s="81">
        <v>88.320590462350069</v>
      </c>
      <c r="K517" s="81">
        <v>3.6247834094888147</v>
      </c>
      <c r="L517" s="81">
        <v>28.770492020349785</v>
      </c>
      <c r="M517" s="81">
        <v>134.1663111410185</v>
      </c>
      <c r="N517" s="81">
        <v>101.43323673645335</v>
      </c>
      <c r="O517" s="81">
        <v>83.044130546301801</v>
      </c>
      <c r="P517" s="81">
        <v>55.303271398414395</v>
      </c>
      <c r="Q517" s="81">
        <v>6.4202865118057311</v>
      </c>
      <c r="R517" s="81">
        <v>0</v>
      </c>
      <c r="S517" s="81">
        <v>14.244913752945976</v>
      </c>
      <c r="T517" s="82"/>
      <c r="U517" s="81">
        <v>2841743</v>
      </c>
      <c r="V517" s="81">
        <v>1676</v>
      </c>
      <c r="W517" s="81">
        <v>479</v>
      </c>
      <c r="X517" s="81">
        <v>28446</v>
      </c>
      <c r="Y517" s="81">
        <v>40260</v>
      </c>
      <c r="Z517" s="81">
        <v>50602</v>
      </c>
      <c r="AA517" s="81">
        <v>11570</v>
      </c>
      <c r="AB517" s="81">
        <v>101299</v>
      </c>
      <c r="AC517" s="81">
        <v>0</v>
      </c>
      <c r="AD517" s="81">
        <v>14.24491375294598</v>
      </c>
      <c r="AE517" s="82"/>
      <c r="AF517" s="81">
        <v>29255031.872204311</v>
      </c>
      <c r="AG517" s="81">
        <v>3006603.6671422939</v>
      </c>
      <c r="AH517" s="81">
        <v>6443080.070126378</v>
      </c>
      <c r="AI517" s="81">
        <v>211061924.8808496</v>
      </c>
      <c r="AJ517" s="81">
        <v>148511990.7041713</v>
      </c>
      <c r="AK517" s="81">
        <v>0</v>
      </c>
      <c r="AL517" s="81">
        <v>0</v>
      </c>
      <c r="AM517" s="81">
        <v>13943919.863979319</v>
      </c>
      <c r="AN517" s="81">
        <v>0</v>
      </c>
      <c r="AO517" s="81">
        <v>0</v>
      </c>
      <c r="AP517" s="82"/>
      <c r="AQ517" s="81">
        <v>3248</v>
      </c>
      <c r="AR517" s="81">
        <v>668</v>
      </c>
      <c r="AS517" s="81">
        <v>0</v>
      </c>
      <c r="AT517" s="81">
        <v>0</v>
      </c>
      <c r="AU517" s="81">
        <v>0</v>
      </c>
      <c r="AV517" s="81">
        <v>0</v>
      </c>
      <c r="AW517" s="81" t="s">
        <v>564</v>
      </c>
      <c r="AX517" s="82"/>
      <c r="AY517" s="81">
        <v>14216.29999999999</v>
      </c>
      <c r="AZ517" s="81">
        <v>63466</v>
      </c>
      <c r="BA517" s="81">
        <v>0</v>
      </c>
      <c r="BB517" s="81">
        <v>0</v>
      </c>
      <c r="BC517" s="81">
        <v>0</v>
      </c>
      <c r="BD517" s="81">
        <v>0</v>
      </c>
      <c r="BE517" s="81" t="s">
        <v>564</v>
      </c>
      <c r="BF517" s="82"/>
      <c r="BG517" s="81">
        <v>0</v>
      </c>
      <c r="BH517" s="81">
        <v>2.9790000000000001</v>
      </c>
      <c r="BI517" s="81">
        <v>4.54</v>
      </c>
      <c r="BJ517" s="81">
        <v>0.50900000000000001</v>
      </c>
      <c r="BK517" s="81">
        <v>260.56100000000004</v>
      </c>
      <c r="BL517" s="81">
        <v>0</v>
      </c>
      <c r="BM517" s="82"/>
      <c r="BN517" s="81">
        <v>0</v>
      </c>
      <c r="BO517" s="81">
        <v>1</v>
      </c>
      <c r="BP517" s="81">
        <v>1</v>
      </c>
      <c r="BQ517" s="81">
        <v>1</v>
      </c>
      <c r="BR517" s="81">
        <v>20</v>
      </c>
      <c r="BS517" s="81">
        <v>0</v>
      </c>
      <c r="BT517"/>
      <c r="BU517" s="80">
        <v>242.10499999999999</v>
      </c>
      <c r="BV517" s="80">
        <v>26.484000000000002</v>
      </c>
      <c r="BW517" s="80">
        <v>0</v>
      </c>
      <c r="BX517" s="80">
        <v>0</v>
      </c>
      <c r="BY517" s="80">
        <v>0</v>
      </c>
      <c r="BZ517" s="80">
        <v>0</v>
      </c>
      <c r="CA517" s="80">
        <v>0</v>
      </c>
      <c r="CB517" s="80">
        <v>0</v>
      </c>
      <c r="CC517" s="80">
        <v>0</v>
      </c>
    </row>
    <row r="518" spans="1:81">
      <c r="A518" s="80" t="s">
        <v>2221</v>
      </c>
      <c r="B518" s="80">
        <v>356</v>
      </c>
      <c r="C518" s="80">
        <v>16</v>
      </c>
      <c r="D518" s="80">
        <v>21</v>
      </c>
      <c r="E518" s="80">
        <v>2019</v>
      </c>
      <c r="F518" s="80" t="s">
        <v>73</v>
      </c>
      <c r="G518" s="80" t="s">
        <v>2205</v>
      </c>
      <c r="H518" s="80" t="s">
        <v>2206</v>
      </c>
      <c r="I518" s="177"/>
      <c r="J518" s="81">
        <v>85.855733215097203</v>
      </c>
      <c r="K518" s="81">
        <v>3.3032168238244206</v>
      </c>
      <c r="L518" s="81">
        <v>29.009634672430785</v>
      </c>
      <c r="M518" s="81">
        <v>122.47564120452228</v>
      </c>
      <c r="N518" s="81">
        <v>99.517105935173859</v>
      </c>
      <c r="O518" s="81">
        <v>82.596390280761</v>
      </c>
      <c r="P518" s="81">
        <v>55.662516004773778</v>
      </c>
      <c r="Q518" s="81">
        <v>6.3876619710709051</v>
      </c>
      <c r="R518" s="81">
        <v>0</v>
      </c>
      <c r="S518" s="81">
        <v>14.186269941843605</v>
      </c>
      <c r="T518" s="82"/>
      <c r="U518" s="81">
        <v>2773268</v>
      </c>
      <c r="V518" s="81">
        <v>1676</v>
      </c>
      <c r="W518" s="81">
        <v>479</v>
      </c>
      <c r="X518" s="81">
        <v>28446</v>
      </c>
      <c r="Y518" s="81">
        <v>41531</v>
      </c>
      <c r="Z518" s="81">
        <v>51711</v>
      </c>
      <c r="AA518" s="81">
        <v>11558</v>
      </c>
      <c r="AB518" s="81">
        <v>103513</v>
      </c>
      <c r="AC518" s="81">
        <v>0</v>
      </c>
      <c r="AD518" s="81">
        <v>14.18626994184361</v>
      </c>
      <c r="AE518" s="82"/>
      <c r="AF518" s="81">
        <v>28779846.199761741</v>
      </c>
      <c r="AG518" s="81">
        <v>2903933.8726375531</v>
      </c>
      <c r="AH518" s="81">
        <v>6714520.9838761482</v>
      </c>
      <c r="AI518" s="81">
        <v>200496500.85149819</v>
      </c>
      <c r="AJ518" s="81">
        <v>144716595.27861774</v>
      </c>
      <c r="AK518" s="81">
        <v>0</v>
      </c>
      <c r="AL518" s="81">
        <v>0</v>
      </c>
      <c r="AM518" s="81">
        <v>14097691.354553206</v>
      </c>
      <c r="AN518" s="81">
        <v>0</v>
      </c>
      <c r="AO518" s="81">
        <v>0</v>
      </c>
      <c r="AP518" s="82"/>
      <c r="AQ518" s="81">
        <v>3619</v>
      </c>
      <c r="AR518" s="81">
        <v>702</v>
      </c>
      <c r="AS518" s="81">
        <v>0</v>
      </c>
      <c r="AT518" s="81">
        <v>0</v>
      </c>
      <c r="AU518" s="81">
        <v>0</v>
      </c>
      <c r="AV518" s="81">
        <v>0</v>
      </c>
      <c r="AW518" s="81" t="s">
        <v>564</v>
      </c>
      <c r="AX518" s="82"/>
      <c r="AY518" s="81">
        <v>16475.89999999998</v>
      </c>
      <c r="AZ518" s="81">
        <v>64226.300000000032</v>
      </c>
      <c r="BA518" s="81">
        <v>0</v>
      </c>
      <c r="BB518" s="81">
        <v>0</v>
      </c>
      <c r="BC518" s="81">
        <v>0</v>
      </c>
      <c r="BD518" s="81">
        <v>0</v>
      </c>
      <c r="BE518" s="81" t="s">
        <v>564</v>
      </c>
      <c r="BF518" s="82"/>
      <c r="BG518" s="81">
        <v>0</v>
      </c>
      <c r="BH518" s="81">
        <v>2.9140000000000001</v>
      </c>
      <c r="BI518" s="81">
        <v>5.0209999999999999</v>
      </c>
      <c r="BJ518" s="81">
        <v>0</v>
      </c>
      <c r="BK518" s="81">
        <v>293.73199999999997</v>
      </c>
      <c r="BL518" s="81">
        <v>0</v>
      </c>
      <c r="BM518" s="82"/>
      <c r="BN518" s="81">
        <v>0</v>
      </c>
      <c r="BO518" s="81">
        <v>1</v>
      </c>
      <c r="BP518" s="81">
        <v>1</v>
      </c>
      <c r="BQ518" s="81">
        <v>0</v>
      </c>
      <c r="BR518" s="81">
        <v>21</v>
      </c>
      <c r="BS518" s="81">
        <v>0</v>
      </c>
      <c r="BT518"/>
      <c r="BU518" s="80">
        <v>269.66500000000002</v>
      </c>
      <c r="BV518" s="80">
        <v>32.002000000000002</v>
      </c>
      <c r="BW518" s="80">
        <v>0</v>
      </c>
      <c r="BX518" s="80">
        <v>0</v>
      </c>
      <c r="BY518" s="80">
        <v>0</v>
      </c>
      <c r="BZ518" s="80">
        <v>0</v>
      </c>
      <c r="CA518" s="80">
        <v>0</v>
      </c>
      <c r="CB518" s="80">
        <v>0</v>
      </c>
      <c r="CC518" s="80">
        <v>0</v>
      </c>
    </row>
    <row r="519" spans="1:81">
      <c r="A519" s="80" t="s">
        <v>2222</v>
      </c>
      <c r="B519" s="80">
        <v>357</v>
      </c>
      <c r="C519" s="80">
        <v>17</v>
      </c>
      <c r="D519" s="80">
        <v>21</v>
      </c>
      <c r="E519" s="80">
        <v>2020</v>
      </c>
      <c r="F519" s="80" t="s">
        <v>218</v>
      </c>
      <c r="G519" s="80" t="s">
        <v>2205</v>
      </c>
      <c r="H519" s="80" t="s">
        <v>2206</v>
      </c>
      <c r="I519" s="177"/>
      <c r="J519" s="81">
        <v>84.864448355881137</v>
      </c>
      <c r="K519" s="81">
        <v>3.7021576886780423</v>
      </c>
      <c r="L519" s="81">
        <v>26.440854757183764</v>
      </c>
      <c r="M519" s="81">
        <v>137.12199586389897</v>
      </c>
      <c r="N519" s="81">
        <v>99.567221927148495</v>
      </c>
      <c r="O519" s="81">
        <v>74.086029639594841</v>
      </c>
      <c r="P519" s="81">
        <v>52.703447864092439</v>
      </c>
      <c r="Q519" s="81">
        <v>6.2366525285330923</v>
      </c>
      <c r="R519" s="81">
        <v>0</v>
      </c>
      <c r="S519" s="81">
        <v>16.50185439637465</v>
      </c>
      <c r="T519" s="82"/>
      <c r="U519" s="81">
        <v>2911870</v>
      </c>
      <c r="V519" s="81">
        <v>1763</v>
      </c>
      <c r="W519" s="81">
        <v>464</v>
      </c>
      <c r="X519" s="81">
        <v>33418</v>
      </c>
      <c r="Y519" s="81">
        <v>42505</v>
      </c>
      <c r="Z519" s="81">
        <v>52940</v>
      </c>
      <c r="AA519" s="81">
        <v>11890</v>
      </c>
      <c r="AB519" s="81">
        <v>105772</v>
      </c>
      <c r="AC519" s="81">
        <v>0</v>
      </c>
      <c r="AD519" s="81">
        <v>16.50185439637465</v>
      </c>
      <c r="AE519" s="82"/>
      <c r="AF519" s="81">
        <v>29572244.472303331</v>
      </c>
      <c r="AG519" s="81">
        <v>2976480.1413012361</v>
      </c>
      <c r="AH519" s="81">
        <v>6474712.6792892637</v>
      </c>
      <c r="AI519" s="81">
        <v>229568670.17826694</v>
      </c>
      <c r="AJ519" s="81">
        <v>145261842.42282575</v>
      </c>
      <c r="AK519" s="81"/>
      <c r="AL519" s="81"/>
      <c r="AM519" s="81">
        <v>13804421.151430188</v>
      </c>
      <c r="AN519" s="81"/>
      <c r="AO519" s="81"/>
      <c r="AP519" s="82"/>
      <c r="AQ519" s="81">
        <v>3995</v>
      </c>
      <c r="AR519" s="81">
        <v>720</v>
      </c>
      <c r="AS519" s="81">
        <v>0</v>
      </c>
      <c r="AT519" s="81">
        <v>0</v>
      </c>
      <c r="AU519" s="81">
        <v>0</v>
      </c>
      <c r="AV519" s="81">
        <v>0</v>
      </c>
      <c r="AW519" s="81">
        <v>0</v>
      </c>
      <c r="AX519" s="82"/>
      <c r="AY519" s="81">
        <v>18680.599999999929</v>
      </c>
      <c r="AZ519" s="81">
        <v>72236.899999999951</v>
      </c>
      <c r="BA519" s="81">
        <v>0</v>
      </c>
      <c r="BB519" s="81">
        <v>0</v>
      </c>
      <c r="BC519" s="81">
        <v>0</v>
      </c>
      <c r="BD519" s="81">
        <v>0</v>
      </c>
      <c r="BE519" s="81">
        <v>0</v>
      </c>
      <c r="BF519" s="82"/>
      <c r="BG519" s="81">
        <v>0</v>
      </c>
      <c r="BH519" s="81">
        <v>3.032</v>
      </c>
      <c r="BI519" s="81">
        <v>4.53</v>
      </c>
      <c r="BJ519" s="81">
        <v>0.34699999999999998</v>
      </c>
      <c r="BK519" s="81">
        <v>326.73500000000001</v>
      </c>
      <c r="BL519" s="81">
        <v>0</v>
      </c>
      <c r="BM519" s="82"/>
      <c r="BN519" s="81">
        <v>0</v>
      </c>
      <c r="BO519" s="81">
        <v>1</v>
      </c>
      <c r="BP519" s="81">
        <v>1</v>
      </c>
      <c r="BQ519" s="81">
        <v>1</v>
      </c>
      <c r="BR519" s="81">
        <v>20</v>
      </c>
      <c r="BS519" s="81">
        <v>0</v>
      </c>
      <c r="BT519"/>
      <c r="BU519" s="80">
        <v>305.911</v>
      </c>
      <c r="BV519" s="80">
        <v>28.733000000000001</v>
      </c>
      <c r="BW519" s="80">
        <v>0</v>
      </c>
      <c r="BX519" s="80">
        <v>0</v>
      </c>
      <c r="BY519" s="80">
        <v>0</v>
      </c>
      <c r="BZ519" s="80">
        <v>0</v>
      </c>
      <c r="CA519" s="80">
        <v>0</v>
      </c>
      <c r="CB519" s="80">
        <v>0</v>
      </c>
      <c r="CC519" s="80">
        <v>0</v>
      </c>
    </row>
    <row r="520" spans="1:81">
      <c r="A520" s="80" t="s">
        <v>2223</v>
      </c>
      <c r="B520" s="80">
        <v>357</v>
      </c>
      <c r="C520" s="80">
        <v>18</v>
      </c>
      <c r="D520" s="80">
        <v>21</v>
      </c>
      <c r="E520" s="80">
        <v>2021</v>
      </c>
      <c r="F520" s="80" t="s">
        <v>75</v>
      </c>
      <c r="G520" s="174" t="s">
        <v>2205</v>
      </c>
      <c r="H520" s="80" t="s">
        <v>2206</v>
      </c>
      <c r="I520" s="177"/>
      <c r="J520" s="81">
        <v>95.174117393527609</v>
      </c>
      <c r="K520" s="81">
        <v>4.0282481678786262</v>
      </c>
      <c r="L520" s="81">
        <v>24.564167251541701</v>
      </c>
      <c r="M520" s="81">
        <v>150.47298954039775</v>
      </c>
      <c r="N520" s="81">
        <v>97.830982224768064</v>
      </c>
      <c r="O520" s="81">
        <v>73.559328829854778</v>
      </c>
      <c r="P520" s="81">
        <v>54.361691264896159</v>
      </c>
      <c r="Q520" s="81">
        <v>6.4225447320070614</v>
      </c>
      <c r="R520" s="81">
        <v>0</v>
      </c>
      <c r="S520" s="81">
        <v>17.661635442110111</v>
      </c>
      <c r="T520" s="82"/>
      <c r="U520" s="81">
        <v>3164740</v>
      </c>
      <c r="V520" s="81">
        <v>1763</v>
      </c>
      <c r="W520" s="81">
        <v>464</v>
      </c>
      <c r="X520" s="81">
        <v>33418</v>
      </c>
      <c r="Y520" s="81">
        <v>43374</v>
      </c>
      <c r="Z520" s="81">
        <v>54124</v>
      </c>
      <c r="AA520" s="81">
        <v>11960</v>
      </c>
      <c r="AB520" s="81">
        <v>107633</v>
      </c>
      <c r="AC520" s="81">
        <v>0</v>
      </c>
      <c r="AD520" s="81">
        <v>17.661635442110111</v>
      </c>
      <c r="AE520" s="82"/>
      <c r="AF520" s="81">
        <v>31641953.412058305</v>
      </c>
      <c r="AG520" s="81">
        <v>3229915.0476646083</v>
      </c>
      <c r="AH520" s="81">
        <v>5279714.8805792658</v>
      </c>
      <c r="AI520" s="81">
        <v>249736786.15079162</v>
      </c>
      <c r="AJ520" s="81">
        <v>142137554.9778564</v>
      </c>
      <c r="AK520" s="81">
        <v>0</v>
      </c>
      <c r="AL520" s="81">
        <v>0</v>
      </c>
      <c r="AM520" s="81">
        <v>14128326.036417251</v>
      </c>
      <c r="AN520" s="81">
        <v>0</v>
      </c>
      <c r="AO520" s="81">
        <v>0</v>
      </c>
      <c r="AP520" s="82"/>
      <c r="AQ520" s="81">
        <v>4470</v>
      </c>
      <c r="AR520" s="81">
        <v>730</v>
      </c>
      <c r="AS520" s="81">
        <v>0</v>
      </c>
      <c r="AT520" s="81">
        <v>0</v>
      </c>
      <c r="AU520" s="81">
        <v>0</v>
      </c>
      <c r="AV520" s="81">
        <v>0</v>
      </c>
      <c r="AW520" s="81"/>
      <c r="AX520" s="82"/>
      <c r="AY520" s="81">
        <v>21501.899999999951</v>
      </c>
      <c r="AZ520" s="81">
        <v>75034.399999999936</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2224</v>
      </c>
      <c r="B521" s="80">
        <v>357</v>
      </c>
      <c r="C521" s="80">
        <v>19</v>
      </c>
      <c r="D521" s="80">
        <v>21</v>
      </c>
      <c r="E521" s="80">
        <v>2022</v>
      </c>
      <c r="F521" s="80" t="s">
        <v>568</v>
      </c>
      <c r="G521" s="174" t="s">
        <v>2205</v>
      </c>
      <c r="H521" s="80" t="s">
        <v>2206</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4983</v>
      </c>
      <c r="AR521" s="81">
        <v>740</v>
      </c>
      <c r="AS521" s="81">
        <v>0</v>
      </c>
      <c r="AT521" s="81">
        <v>0</v>
      </c>
      <c r="AU521" s="81">
        <v>0</v>
      </c>
      <c r="AV521" s="81">
        <v>0</v>
      </c>
      <c r="AW521" s="81"/>
      <c r="AX521" s="82"/>
      <c r="AY521" s="81">
        <v>24449.700000000081</v>
      </c>
      <c r="AZ521" s="81">
        <v>75970.399999999921</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2225</v>
      </c>
      <c r="B522" s="80">
        <v>188</v>
      </c>
      <c r="C522" s="80">
        <v>1</v>
      </c>
      <c r="D522" s="80">
        <v>12</v>
      </c>
      <c r="E522" s="80">
        <v>1990</v>
      </c>
      <c r="F522" s="80" t="s">
        <v>562</v>
      </c>
      <c r="G522" s="80" t="s">
        <v>2226</v>
      </c>
      <c r="H522" s="80" t="s">
        <v>2227</v>
      </c>
      <c r="I522" s="177"/>
      <c r="J522" s="81">
        <v>421.22162650350265</v>
      </c>
      <c r="K522" s="81">
        <v>24.301886279074953</v>
      </c>
      <c r="L522" s="81">
        <v>71.264413109513356</v>
      </c>
      <c r="M522" s="81">
        <v>93.491304642690849</v>
      </c>
      <c r="N522" s="81">
        <v>152.62716320575032</v>
      </c>
      <c r="O522" s="81">
        <v>91.777113498954449</v>
      </c>
      <c r="P522" s="81">
        <v>133.32586886601823</v>
      </c>
      <c r="Q522" s="81">
        <v>8.9240340618821392</v>
      </c>
      <c r="R522" s="81">
        <v>0</v>
      </c>
      <c r="S522" s="81">
        <v>8.1446877192348524</v>
      </c>
      <c r="T522" s="82"/>
      <c r="U522" s="81">
        <v>31357062</v>
      </c>
      <c r="V522" s="81">
        <v>7092</v>
      </c>
      <c r="W522" s="81">
        <v>769</v>
      </c>
      <c r="X522" s="81">
        <v>35164</v>
      </c>
      <c r="Y522" s="81">
        <v>39602</v>
      </c>
      <c r="Z522" s="81">
        <v>37749</v>
      </c>
      <c r="AA522" s="81">
        <v>32373</v>
      </c>
      <c r="AB522" s="81">
        <v>144896</v>
      </c>
      <c r="AC522" s="81">
        <v>0</v>
      </c>
      <c r="AD522" s="81">
        <v>8.1446877192348524</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2228</v>
      </c>
      <c r="B523" s="80">
        <v>189</v>
      </c>
      <c r="C523" s="80">
        <v>2</v>
      </c>
      <c r="D523" s="80">
        <v>12</v>
      </c>
      <c r="E523" s="80">
        <v>2005</v>
      </c>
      <c r="F523" s="80" t="s">
        <v>565</v>
      </c>
      <c r="G523" s="80" t="s">
        <v>2226</v>
      </c>
      <c r="H523" s="80" t="s">
        <v>2227</v>
      </c>
      <c r="I523" s="177"/>
      <c r="J523" s="81">
        <v>404.61730633797873</v>
      </c>
      <c r="K523" s="81">
        <v>20.978278351954884</v>
      </c>
      <c r="L523" s="81">
        <v>90.666558964838558</v>
      </c>
      <c r="M523" s="81">
        <v>181.71937600159754</v>
      </c>
      <c r="N523" s="81">
        <v>258.07502834157435</v>
      </c>
      <c r="O523" s="81">
        <v>144.7414145239913</v>
      </c>
      <c r="P523" s="81">
        <v>146.72131517391446</v>
      </c>
      <c r="Q523" s="81">
        <v>8.0036938026966578</v>
      </c>
      <c r="R523" s="81">
        <v>0</v>
      </c>
      <c r="S523" s="81">
        <v>15.783450637829814</v>
      </c>
      <c r="T523" s="82"/>
      <c r="U523" s="81">
        <v>32675105</v>
      </c>
      <c r="V523" s="81">
        <v>6512</v>
      </c>
      <c r="W523" s="81">
        <v>904</v>
      </c>
      <c r="X523" s="81">
        <v>28762</v>
      </c>
      <c r="Y523" s="81">
        <v>44815</v>
      </c>
      <c r="Z523" s="81">
        <v>68892</v>
      </c>
      <c r="AA523" s="81">
        <v>29177</v>
      </c>
      <c r="AB523" s="81">
        <v>135852</v>
      </c>
      <c r="AC523" s="81">
        <v>0</v>
      </c>
      <c r="AD523" s="81">
        <v>15.783450637829814</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2229</v>
      </c>
      <c r="B524" s="80">
        <v>190</v>
      </c>
      <c r="C524" s="80">
        <v>3</v>
      </c>
      <c r="D524" s="80">
        <v>12</v>
      </c>
      <c r="E524" s="80">
        <v>2006</v>
      </c>
      <c r="F524" s="80" t="s">
        <v>566</v>
      </c>
      <c r="G524" s="80" t="s">
        <v>2226</v>
      </c>
      <c r="H524" s="80" t="s">
        <v>2227</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2230</v>
      </c>
      <c r="B525" s="80">
        <v>191</v>
      </c>
      <c r="C525" s="80">
        <v>4</v>
      </c>
      <c r="D525" s="80">
        <v>12</v>
      </c>
      <c r="E525" s="80">
        <v>2007</v>
      </c>
      <c r="F525" s="80" t="s">
        <v>567</v>
      </c>
      <c r="G525" s="80" t="s">
        <v>2226</v>
      </c>
      <c r="H525" s="80" t="s">
        <v>2227</v>
      </c>
      <c r="I525" s="177"/>
      <c r="J525" s="81">
        <v>325.1710629245714</v>
      </c>
      <c r="K525" s="81">
        <v>17.458757728583148</v>
      </c>
      <c r="L525" s="81">
        <v>71.604412851155359</v>
      </c>
      <c r="M525" s="81">
        <v>169.9831611611275</v>
      </c>
      <c r="N525" s="81">
        <v>258.96381670721047</v>
      </c>
      <c r="O525" s="81">
        <v>139.64069862060407</v>
      </c>
      <c r="P525" s="81">
        <v>145.00421404937154</v>
      </c>
      <c r="Q525" s="81">
        <v>8.2669789335482751</v>
      </c>
      <c r="R525" s="81">
        <v>0</v>
      </c>
      <c r="S525" s="81">
        <v>11.857643171309718</v>
      </c>
      <c r="T525" s="82"/>
      <c r="U525" s="81">
        <v>29480506</v>
      </c>
      <c r="V525" s="81">
        <v>5769</v>
      </c>
      <c r="W525" s="81">
        <v>937</v>
      </c>
      <c r="X525" s="81">
        <v>36122</v>
      </c>
      <c r="Y525" s="81">
        <v>45118</v>
      </c>
      <c r="Z525" s="81">
        <v>69093</v>
      </c>
      <c r="AA525" s="81">
        <v>28396</v>
      </c>
      <c r="AB525" s="81">
        <v>132900</v>
      </c>
      <c r="AC525" s="81">
        <v>0</v>
      </c>
      <c r="AD525" s="81">
        <v>11.857643171309718</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2231</v>
      </c>
      <c r="B526" s="80">
        <v>192</v>
      </c>
      <c r="C526" s="80">
        <v>5</v>
      </c>
      <c r="D526" s="80">
        <v>12</v>
      </c>
      <c r="E526" s="80">
        <v>2008</v>
      </c>
      <c r="F526" s="80" t="s">
        <v>84</v>
      </c>
      <c r="G526" s="80" t="s">
        <v>2226</v>
      </c>
      <c r="H526" s="80" t="s">
        <v>2227</v>
      </c>
      <c r="I526" s="177"/>
      <c r="J526" s="81">
        <v>266.3994511836363</v>
      </c>
      <c r="K526" s="81">
        <v>12.689773246711059</v>
      </c>
      <c r="L526" s="81">
        <v>63.064888184430949</v>
      </c>
      <c r="M526" s="81">
        <v>178.27753028988195</v>
      </c>
      <c r="N526" s="81">
        <v>213.25019513395949</v>
      </c>
      <c r="O526" s="81">
        <v>135.12052108993851</v>
      </c>
      <c r="P526" s="81">
        <v>142.58955961169738</v>
      </c>
      <c r="Q526" s="81">
        <v>8.0458163094116113</v>
      </c>
      <c r="R526" s="81">
        <v>0</v>
      </c>
      <c r="S526" s="81">
        <v>9.8093303428959988</v>
      </c>
      <c r="T526" s="82"/>
      <c r="U526" s="81">
        <v>26074267</v>
      </c>
      <c r="V526" s="81">
        <v>5769</v>
      </c>
      <c r="W526" s="81">
        <v>937</v>
      </c>
      <c r="X526" s="81">
        <v>36122</v>
      </c>
      <c r="Y526" s="81">
        <v>45126</v>
      </c>
      <c r="Z526" s="81">
        <v>69203</v>
      </c>
      <c r="AA526" s="81">
        <v>27955</v>
      </c>
      <c r="AB526" s="81">
        <v>131470</v>
      </c>
      <c r="AC526" s="81">
        <v>0</v>
      </c>
      <c r="AD526" s="81">
        <v>9.8093303428959988</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2232</v>
      </c>
      <c r="B527" s="80">
        <v>193</v>
      </c>
      <c r="C527" s="80">
        <v>6</v>
      </c>
      <c r="D527" s="80">
        <v>12</v>
      </c>
      <c r="E527" s="80">
        <v>2009</v>
      </c>
      <c r="F527" s="80" t="s">
        <v>85</v>
      </c>
      <c r="G527" s="80" t="s">
        <v>2226</v>
      </c>
      <c r="H527" s="80" t="s">
        <v>2227</v>
      </c>
      <c r="I527" s="177"/>
      <c r="J527" s="81">
        <v>285.38529877396655</v>
      </c>
      <c r="K527" s="81">
        <v>14.659615869098149</v>
      </c>
      <c r="L527" s="81">
        <v>72.152497383709658</v>
      </c>
      <c r="M527" s="81">
        <v>183.40623021724781</v>
      </c>
      <c r="N527" s="81">
        <v>203.29572450746466</v>
      </c>
      <c r="O527" s="81">
        <v>136.91722239707752</v>
      </c>
      <c r="P527" s="81">
        <v>137.62625553109754</v>
      </c>
      <c r="Q527" s="81">
        <v>7.5814500135190173</v>
      </c>
      <c r="R527" s="81">
        <v>0</v>
      </c>
      <c r="S527" s="81">
        <v>11.921396029276409</v>
      </c>
      <c r="T527" s="82"/>
      <c r="U527" s="81">
        <v>21335224</v>
      </c>
      <c r="V527" s="81">
        <v>5395</v>
      </c>
      <c r="W527" s="81">
        <v>1468</v>
      </c>
      <c r="X527" s="81">
        <v>37324</v>
      </c>
      <c r="Y527" s="81">
        <v>45163</v>
      </c>
      <c r="Z527" s="81">
        <v>69215</v>
      </c>
      <c r="AA527" s="81">
        <v>27700</v>
      </c>
      <c r="AB527" s="81">
        <v>130046</v>
      </c>
      <c r="AC527" s="81">
        <v>0</v>
      </c>
      <c r="AD527" s="81">
        <v>11.921396029276409</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19.61</v>
      </c>
      <c r="BH527" s="81">
        <v>0</v>
      </c>
      <c r="BI527" s="81">
        <v>706.01400000000001</v>
      </c>
      <c r="BJ527" s="81">
        <v>0</v>
      </c>
      <c r="BK527" s="81">
        <v>18.073</v>
      </c>
      <c r="BL527" s="81">
        <v>0</v>
      </c>
      <c r="BM527" s="82"/>
      <c r="BN527" s="81">
        <v>2</v>
      </c>
      <c r="BO527" s="81">
        <v>0</v>
      </c>
      <c r="BP527" s="81">
        <v>17</v>
      </c>
      <c r="BQ527" s="81">
        <v>0</v>
      </c>
      <c r="BR527" s="81">
        <v>2</v>
      </c>
      <c r="BS527" s="81">
        <v>0</v>
      </c>
      <c r="BT527"/>
      <c r="BU527" s="80"/>
      <c r="BV527" s="80"/>
      <c r="BW527" s="80"/>
      <c r="BX527" s="80"/>
      <c r="BY527" s="80"/>
      <c r="BZ527" s="80"/>
      <c r="CA527" s="80"/>
      <c r="CB527" s="80"/>
      <c r="CC527" s="80"/>
    </row>
    <row r="528" spans="1:81">
      <c r="A528" s="80" t="s">
        <v>2233</v>
      </c>
      <c r="B528" s="80">
        <v>194</v>
      </c>
      <c r="C528" s="80">
        <v>7</v>
      </c>
      <c r="D528" s="80">
        <v>12</v>
      </c>
      <c r="E528" s="80">
        <v>2010</v>
      </c>
      <c r="F528" s="80" t="s">
        <v>86</v>
      </c>
      <c r="G528" s="80" t="s">
        <v>2226</v>
      </c>
      <c r="H528" s="80" t="s">
        <v>2227</v>
      </c>
      <c r="I528" s="177"/>
      <c r="J528" s="81">
        <v>252.67700116879286</v>
      </c>
      <c r="K528" s="81">
        <v>13.978573027760419</v>
      </c>
      <c r="L528" s="81">
        <v>66.920400711715516</v>
      </c>
      <c r="M528" s="81">
        <v>175.14983307227203</v>
      </c>
      <c r="N528" s="81">
        <v>211.25192419188582</v>
      </c>
      <c r="O528" s="81">
        <v>137.09122590629948</v>
      </c>
      <c r="P528" s="81">
        <v>139.95892741847035</v>
      </c>
      <c r="Q528" s="81">
        <v>7.8244311475470054</v>
      </c>
      <c r="R528" s="81">
        <v>0</v>
      </c>
      <c r="S528" s="81">
        <v>12.950380369667597</v>
      </c>
      <c r="T528" s="82"/>
      <c r="U528" s="81">
        <v>22199879</v>
      </c>
      <c r="V528" s="81">
        <v>5395</v>
      </c>
      <c r="W528" s="81">
        <v>1468</v>
      </c>
      <c r="X528" s="81">
        <v>37324</v>
      </c>
      <c r="Y528" s="81">
        <v>45159</v>
      </c>
      <c r="Z528" s="81">
        <v>69625</v>
      </c>
      <c r="AA528" s="81">
        <v>27466</v>
      </c>
      <c r="AB528" s="81">
        <v>128604</v>
      </c>
      <c r="AC528" s="81">
        <v>0</v>
      </c>
      <c r="AD528" s="81">
        <v>12.950380369667597</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21.559000000000001</v>
      </c>
      <c r="BH528" s="81">
        <v>0</v>
      </c>
      <c r="BI528" s="81">
        <v>681.94200000000001</v>
      </c>
      <c r="BJ528" s="81">
        <v>0</v>
      </c>
      <c r="BK528" s="81">
        <v>17.783999999999999</v>
      </c>
      <c r="BL528" s="81">
        <v>0</v>
      </c>
      <c r="BM528" s="82"/>
      <c r="BN528" s="81">
        <v>2</v>
      </c>
      <c r="BO528" s="81">
        <v>0</v>
      </c>
      <c r="BP528" s="81">
        <v>16</v>
      </c>
      <c r="BQ528" s="81">
        <v>0</v>
      </c>
      <c r="BR528" s="81">
        <v>2</v>
      </c>
      <c r="BS528" s="81">
        <v>0</v>
      </c>
      <c r="BT528"/>
      <c r="BU528" s="80">
        <v>325.02600000000001</v>
      </c>
      <c r="BV528" s="80">
        <v>335.26900000000001</v>
      </c>
      <c r="BW528" s="80">
        <v>39.430999999999997</v>
      </c>
      <c r="BX528" s="80">
        <v>17.536999999999999</v>
      </c>
      <c r="BY528" s="80">
        <v>4.0220000000000002</v>
      </c>
      <c r="BZ528" s="80">
        <v>0</v>
      </c>
      <c r="CA528" s="80">
        <v>0</v>
      </c>
      <c r="CB528" s="80">
        <v>0</v>
      </c>
      <c r="CC528" s="80">
        <v>0</v>
      </c>
    </row>
    <row r="529" spans="1:81">
      <c r="A529" s="80" t="s">
        <v>2234</v>
      </c>
      <c r="B529" s="80">
        <v>195</v>
      </c>
      <c r="C529" s="80">
        <v>8</v>
      </c>
      <c r="D529" s="80">
        <v>12</v>
      </c>
      <c r="E529" s="80">
        <v>2011</v>
      </c>
      <c r="F529" s="80" t="s">
        <v>87</v>
      </c>
      <c r="G529" s="80" t="s">
        <v>2226</v>
      </c>
      <c r="H529" s="80" t="s">
        <v>2227</v>
      </c>
      <c r="I529" s="177"/>
      <c r="J529" s="81">
        <v>215.56372595069101</v>
      </c>
      <c r="K529" s="81">
        <v>17.059207459541202</v>
      </c>
      <c r="L529" s="81">
        <v>73.298845758001363</v>
      </c>
      <c r="M529" s="81">
        <v>215.72865130829248</v>
      </c>
      <c r="N529" s="81">
        <v>259.24159405913082</v>
      </c>
      <c r="O529" s="81">
        <v>135.94920366041117</v>
      </c>
      <c r="P529" s="81">
        <v>136.8149525031713</v>
      </c>
      <c r="Q529" s="81">
        <v>8.9499107886032618</v>
      </c>
      <c r="R529" s="81">
        <v>0</v>
      </c>
      <c r="S529" s="81">
        <v>11.290859142867181</v>
      </c>
      <c r="T529" s="82"/>
      <c r="U529" s="81">
        <v>20974330</v>
      </c>
      <c r="V529" s="81">
        <v>5395</v>
      </c>
      <c r="W529" s="81">
        <v>1468</v>
      </c>
      <c r="X529" s="81">
        <v>37324</v>
      </c>
      <c r="Y529" s="81">
        <v>45584</v>
      </c>
      <c r="Z529" s="81">
        <v>70545</v>
      </c>
      <c r="AA529" s="81">
        <v>27648</v>
      </c>
      <c r="AB529" s="81">
        <v>127531</v>
      </c>
      <c r="AC529" s="81">
        <v>0</v>
      </c>
      <c r="AD529" s="81">
        <v>11.290859142867181</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626.26800000000003</v>
      </c>
      <c r="BJ529" s="81">
        <v>0</v>
      </c>
      <c r="BK529" s="81">
        <v>18.257999999999999</v>
      </c>
      <c r="BL529" s="81">
        <v>0</v>
      </c>
      <c r="BM529" s="82"/>
      <c r="BN529" s="81">
        <v>0</v>
      </c>
      <c r="BO529" s="81">
        <v>0</v>
      </c>
      <c r="BP529" s="81">
        <v>16</v>
      </c>
      <c r="BQ529" s="81">
        <v>0</v>
      </c>
      <c r="BR529" s="81">
        <v>2</v>
      </c>
      <c r="BS529" s="81">
        <v>0</v>
      </c>
      <c r="BT529"/>
      <c r="BU529" s="80">
        <v>289.84100000000001</v>
      </c>
      <c r="BV529" s="80">
        <v>310.005</v>
      </c>
      <c r="BW529" s="80">
        <v>44.055</v>
      </c>
      <c r="BX529" s="80">
        <v>0.314</v>
      </c>
      <c r="BY529" s="80">
        <v>0.311</v>
      </c>
      <c r="BZ529" s="80">
        <v>0</v>
      </c>
      <c r="CA529" s="80">
        <v>0</v>
      </c>
      <c r="CB529" s="80">
        <v>0</v>
      </c>
      <c r="CC529" s="80">
        <v>0</v>
      </c>
    </row>
    <row r="530" spans="1:81">
      <c r="A530" s="80" t="s">
        <v>2235</v>
      </c>
      <c r="B530" s="80">
        <v>196</v>
      </c>
      <c r="C530" s="80">
        <v>9</v>
      </c>
      <c r="D530" s="80">
        <v>12</v>
      </c>
      <c r="E530" s="80">
        <v>2012</v>
      </c>
      <c r="F530" s="80" t="s">
        <v>88</v>
      </c>
      <c r="G530" s="80" t="s">
        <v>2226</v>
      </c>
      <c r="H530" s="80" t="s">
        <v>2227</v>
      </c>
      <c r="I530" s="177"/>
      <c r="J530" s="81">
        <v>253.59195505500423</v>
      </c>
      <c r="K530" s="81">
        <v>16.313929584783903</v>
      </c>
      <c r="L530" s="81">
        <v>71.678285044144019</v>
      </c>
      <c r="M530" s="81">
        <v>215.08975097583789</v>
      </c>
      <c r="N530" s="81">
        <v>280.28097865235492</v>
      </c>
      <c r="O530" s="81">
        <v>136.6632542535055</v>
      </c>
      <c r="P530" s="81">
        <v>136.96632509914863</v>
      </c>
      <c r="Q530" s="81">
        <v>9.6800983379365348</v>
      </c>
      <c r="R530" s="81">
        <v>0</v>
      </c>
      <c r="S530" s="81">
        <v>16.312199324107304</v>
      </c>
      <c r="T530" s="82"/>
      <c r="U530" s="81">
        <v>21529132</v>
      </c>
      <c r="V530" s="81">
        <v>5395</v>
      </c>
      <c r="W530" s="81">
        <v>1468</v>
      </c>
      <c r="X530" s="81">
        <v>37324</v>
      </c>
      <c r="Y530" s="81">
        <v>46054</v>
      </c>
      <c r="Z530" s="81">
        <v>71478</v>
      </c>
      <c r="AA530" s="81">
        <v>27522</v>
      </c>
      <c r="AB530" s="81">
        <v>126957</v>
      </c>
      <c r="AC530" s="81">
        <v>0</v>
      </c>
      <c r="AD530" s="81">
        <v>16.312199324107304</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777.49400000000003</v>
      </c>
      <c r="BJ530" s="81">
        <v>0</v>
      </c>
      <c r="BK530" s="81">
        <v>20.401</v>
      </c>
      <c r="BL530" s="81">
        <v>0</v>
      </c>
      <c r="BM530" s="82"/>
      <c r="BN530" s="81">
        <v>0</v>
      </c>
      <c r="BO530" s="81">
        <v>0</v>
      </c>
      <c r="BP530" s="81">
        <v>17</v>
      </c>
      <c r="BQ530" s="81">
        <v>0</v>
      </c>
      <c r="BR530" s="81">
        <v>2</v>
      </c>
      <c r="BS530" s="81">
        <v>0</v>
      </c>
      <c r="BT530"/>
      <c r="BU530" s="80">
        <v>371.17</v>
      </c>
      <c r="BV530" s="80">
        <v>379.58</v>
      </c>
      <c r="BW530" s="80">
        <v>47.145000000000003</v>
      </c>
      <c r="BX530" s="80">
        <v>0</v>
      </c>
      <c r="BY530" s="80">
        <v>0</v>
      </c>
      <c r="BZ530" s="80">
        <v>0</v>
      </c>
      <c r="CA530" s="80">
        <v>0</v>
      </c>
      <c r="CB530" s="80">
        <v>0</v>
      </c>
      <c r="CC530" s="80">
        <v>0</v>
      </c>
    </row>
    <row r="531" spans="1:81">
      <c r="A531" s="80" t="s">
        <v>2236</v>
      </c>
      <c r="B531" s="80">
        <v>197</v>
      </c>
      <c r="C531" s="80">
        <v>10</v>
      </c>
      <c r="D531" s="80">
        <v>12</v>
      </c>
      <c r="E531" s="80">
        <v>2013</v>
      </c>
      <c r="F531" s="80" t="s">
        <v>89</v>
      </c>
      <c r="G531" s="80" t="s">
        <v>2226</v>
      </c>
      <c r="H531" s="80" t="s">
        <v>2227</v>
      </c>
      <c r="I531" s="177"/>
      <c r="J531" s="81">
        <v>253.28313907605252</v>
      </c>
      <c r="K531" s="81">
        <v>15.855646369354604</v>
      </c>
      <c r="L531" s="81">
        <v>58.266395485475329</v>
      </c>
      <c r="M531" s="81">
        <v>206.36322952627748</v>
      </c>
      <c r="N531" s="81">
        <v>241.9455823796022</v>
      </c>
      <c r="O531" s="81">
        <v>132.81724751750568</v>
      </c>
      <c r="P531" s="81">
        <v>136.69313201733559</v>
      </c>
      <c r="Q531" s="81">
        <v>9.7417776592532164</v>
      </c>
      <c r="R531" s="81">
        <v>0</v>
      </c>
      <c r="S531" s="81">
        <v>11.702820634717032</v>
      </c>
      <c r="T531" s="82"/>
      <c r="U531" s="81">
        <v>20159479</v>
      </c>
      <c r="V531" s="81">
        <v>5395</v>
      </c>
      <c r="W531" s="81">
        <v>1468</v>
      </c>
      <c r="X531" s="81">
        <v>37324</v>
      </c>
      <c r="Y531" s="81">
        <v>46133</v>
      </c>
      <c r="Z531" s="81">
        <v>72568</v>
      </c>
      <c r="AA531" s="81">
        <v>27364</v>
      </c>
      <c r="AB531" s="81">
        <v>125934</v>
      </c>
      <c r="AC531" s="81">
        <v>0</v>
      </c>
      <c r="AD531" s="81">
        <v>11.702820634717032</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826.03099999999995</v>
      </c>
      <c r="BJ531" s="81">
        <v>0</v>
      </c>
      <c r="BK531" s="81">
        <v>17.52</v>
      </c>
      <c r="BL531" s="81">
        <v>0</v>
      </c>
      <c r="BM531" s="82"/>
      <c r="BN531" s="81">
        <v>0</v>
      </c>
      <c r="BO531" s="81">
        <v>0</v>
      </c>
      <c r="BP531" s="81">
        <v>18</v>
      </c>
      <c r="BQ531" s="81">
        <v>0</v>
      </c>
      <c r="BR531" s="81">
        <v>1</v>
      </c>
      <c r="BS531" s="81">
        <v>0</v>
      </c>
      <c r="BT531"/>
      <c r="BU531" s="80">
        <v>405.94600000000003</v>
      </c>
      <c r="BV531" s="80">
        <v>387.13600000000002</v>
      </c>
      <c r="BW531" s="80">
        <v>50.469000000000001</v>
      </c>
      <c r="BX531" s="80">
        <v>0</v>
      </c>
      <c r="BY531" s="80">
        <v>0</v>
      </c>
      <c r="BZ531" s="80">
        <v>0</v>
      </c>
      <c r="CA531" s="80">
        <v>0</v>
      </c>
      <c r="CB531" s="80">
        <v>0</v>
      </c>
      <c r="CC531" s="80">
        <v>0</v>
      </c>
    </row>
    <row r="532" spans="1:81">
      <c r="A532" s="80" t="s">
        <v>2237</v>
      </c>
      <c r="B532" s="80">
        <v>198</v>
      </c>
      <c r="C532" s="80">
        <v>11</v>
      </c>
      <c r="D532" s="80">
        <v>12</v>
      </c>
      <c r="E532" s="80">
        <v>2014</v>
      </c>
      <c r="F532" s="80" t="s">
        <v>90</v>
      </c>
      <c r="G532" s="80" t="s">
        <v>2226</v>
      </c>
      <c r="H532" s="80" t="s">
        <v>2227</v>
      </c>
      <c r="I532" s="177"/>
      <c r="J532" s="81">
        <v>266.72591755973855</v>
      </c>
      <c r="K532" s="81">
        <v>14.086197836300753</v>
      </c>
      <c r="L532" s="81">
        <v>38.367399740380783</v>
      </c>
      <c r="M532" s="81">
        <v>190.12338564515684</v>
      </c>
      <c r="N532" s="81">
        <v>212.79363305436195</v>
      </c>
      <c r="O532" s="81">
        <v>127.03491559631208</v>
      </c>
      <c r="P532" s="81">
        <v>135.97300127276455</v>
      </c>
      <c r="Q532" s="81">
        <v>9.2287862912574798</v>
      </c>
      <c r="R532" s="81">
        <v>0</v>
      </c>
      <c r="S532" s="81">
        <v>13.0981259814216</v>
      </c>
      <c r="T532" s="82"/>
      <c r="U532" s="81">
        <v>21171167</v>
      </c>
      <c r="V532" s="81">
        <v>4872</v>
      </c>
      <c r="W532" s="81">
        <v>830</v>
      </c>
      <c r="X532" s="81">
        <v>35160</v>
      </c>
      <c r="Y532" s="81">
        <v>46204</v>
      </c>
      <c r="Z532" s="81">
        <v>73102</v>
      </c>
      <c r="AA532" s="81">
        <v>27079</v>
      </c>
      <c r="AB532" s="81">
        <v>124344</v>
      </c>
      <c r="AC532" s="81">
        <v>0</v>
      </c>
      <c r="AD532" s="81">
        <v>13.0981259814216</v>
      </c>
      <c r="AE532" s="82"/>
      <c r="AF532" s="81">
        <v>238887453.9994767</v>
      </c>
      <c r="AG532" s="81">
        <v>10034899.054665376</v>
      </c>
      <c r="AH532" s="81">
        <v>7242372.0843282994</v>
      </c>
      <c r="AI532" s="81">
        <v>223025650.63802707</v>
      </c>
      <c r="AJ532" s="81">
        <v>239856012.25849769</v>
      </c>
      <c r="AK532" s="81">
        <v>0</v>
      </c>
      <c r="AL532" s="81">
        <v>0</v>
      </c>
      <c r="AM532" s="81">
        <v>17070573.100878075</v>
      </c>
      <c r="AN532" s="81">
        <v>0</v>
      </c>
      <c r="AO532" s="81">
        <v>0</v>
      </c>
      <c r="AP532" s="82"/>
      <c r="AQ532" s="81">
        <v>1980</v>
      </c>
      <c r="AR532" s="81">
        <v>201</v>
      </c>
      <c r="AS532" s="81">
        <v>0</v>
      </c>
      <c r="AT532" s="81">
        <v>2</v>
      </c>
      <c r="AU532" s="81">
        <v>0</v>
      </c>
      <c r="AV532" s="81">
        <v>0</v>
      </c>
      <c r="AW532" s="81" t="s">
        <v>564</v>
      </c>
      <c r="AX532" s="82"/>
      <c r="AY532" s="81">
        <v>8520.2000000000007</v>
      </c>
      <c r="AZ532" s="81">
        <v>15781</v>
      </c>
      <c r="BA532" s="81">
        <v>0</v>
      </c>
      <c r="BB532" s="81">
        <v>54.8</v>
      </c>
      <c r="BC532" s="81">
        <v>0</v>
      </c>
      <c r="BD532" s="81">
        <v>0</v>
      </c>
      <c r="BE532" s="81" t="s">
        <v>564</v>
      </c>
      <c r="BF532" s="82"/>
      <c r="BG532" s="81">
        <v>0</v>
      </c>
      <c r="BH532" s="81">
        <v>0</v>
      </c>
      <c r="BI532" s="81">
        <v>868.86500000000001</v>
      </c>
      <c r="BJ532" s="81">
        <v>0</v>
      </c>
      <c r="BK532" s="81">
        <v>22.355</v>
      </c>
      <c r="BL532" s="81">
        <v>0</v>
      </c>
      <c r="BM532" s="82"/>
      <c r="BN532" s="81">
        <v>0</v>
      </c>
      <c r="BO532" s="81">
        <v>0</v>
      </c>
      <c r="BP532" s="81">
        <v>18</v>
      </c>
      <c r="BQ532" s="81">
        <v>0</v>
      </c>
      <c r="BR532" s="81">
        <v>2</v>
      </c>
      <c r="BS532" s="81">
        <v>0</v>
      </c>
      <c r="BT532"/>
      <c r="BU532" s="80">
        <v>396.86599999999999</v>
      </c>
      <c r="BV532" s="80">
        <v>431.52100000000002</v>
      </c>
      <c r="BW532" s="80">
        <v>62.832999999999998</v>
      </c>
      <c r="BX532" s="80">
        <v>0</v>
      </c>
      <c r="BY532" s="80">
        <v>0</v>
      </c>
      <c r="BZ532" s="80">
        <v>0</v>
      </c>
      <c r="CA532" s="80">
        <v>0</v>
      </c>
      <c r="CB532" s="80">
        <v>0</v>
      </c>
      <c r="CC532" s="80">
        <v>0</v>
      </c>
    </row>
    <row r="533" spans="1:81">
      <c r="A533" s="80" t="s">
        <v>2238</v>
      </c>
      <c r="B533" s="80">
        <v>199</v>
      </c>
      <c r="C533" s="80">
        <v>12</v>
      </c>
      <c r="D533" s="80">
        <v>12</v>
      </c>
      <c r="E533" s="80">
        <v>2015</v>
      </c>
      <c r="F533" s="80" t="s">
        <v>91</v>
      </c>
      <c r="G533" s="80" t="s">
        <v>2226</v>
      </c>
      <c r="H533" s="80" t="s">
        <v>2227</v>
      </c>
      <c r="I533" s="177"/>
      <c r="J533" s="81">
        <v>231.34336674490567</v>
      </c>
      <c r="K533" s="81">
        <v>14.498856093346538</v>
      </c>
      <c r="L533" s="81">
        <v>33.591911144267172</v>
      </c>
      <c r="M533" s="81">
        <v>200.64660042895127</v>
      </c>
      <c r="N533" s="81">
        <v>239.70326038151259</v>
      </c>
      <c r="O533" s="81">
        <v>126.56103628373214</v>
      </c>
      <c r="P533" s="81">
        <v>134.37138651313637</v>
      </c>
      <c r="Q533" s="81">
        <v>8.9110058878160281</v>
      </c>
      <c r="R533" s="81">
        <v>0</v>
      </c>
      <c r="S533" s="81">
        <v>17.039259701646039</v>
      </c>
      <c r="T533" s="82"/>
      <c r="U533" s="81">
        <v>20967963</v>
      </c>
      <c r="V533" s="81">
        <v>4872</v>
      </c>
      <c r="W533" s="81">
        <v>830</v>
      </c>
      <c r="X533" s="81">
        <v>35160</v>
      </c>
      <c r="Y533" s="81">
        <v>46175</v>
      </c>
      <c r="Z533" s="81">
        <v>73531</v>
      </c>
      <c r="AA533" s="81">
        <v>26739</v>
      </c>
      <c r="AB533" s="81">
        <v>122644</v>
      </c>
      <c r="AC533" s="81">
        <v>0</v>
      </c>
      <c r="AD533" s="81">
        <v>17.039259701646039</v>
      </c>
      <c r="AE533" s="82"/>
      <c r="AF533" s="81">
        <v>197958442.21275708</v>
      </c>
      <c r="AG533" s="81">
        <v>9610919.9187940769</v>
      </c>
      <c r="AH533" s="81">
        <v>5003085.2595639909</v>
      </c>
      <c r="AI533" s="81">
        <v>236300857.22406414</v>
      </c>
      <c r="AJ533" s="81">
        <v>275031596.94260716</v>
      </c>
      <c r="AK533" s="81">
        <v>0</v>
      </c>
      <c r="AL533" s="81">
        <v>0</v>
      </c>
      <c r="AM533" s="81">
        <v>16807845.727769673</v>
      </c>
      <c r="AN533" s="81">
        <v>0</v>
      </c>
      <c r="AO533" s="81">
        <v>0</v>
      </c>
      <c r="AP533" s="82"/>
      <c r="AQ533" s="81">
        <v>2177</v>
      </c>
      <c r="AR533" s="81">
        <v>307</v>
      </c>
      <c r="AS533" s="81">
        <v>0</v>
      </c>
      <c r="AT533" s="81">
        <v>2</v>
      </c>
      <c r="AU533" s="81">
        <v>0</v>
      </c>
      <c r="AV533" s="81">
        <v>0</v>
      </c>
      <c r="AW533" s="81" t="s">
        <v>564</v>
      </c>
      <c r="AX533" s="82"/>
      <c r="AY533" s="81">
        <v>9659</v>
      </c>
      <c r="AZ533" s="81">
        <v>33874.5</v>
      </c>
      <c r="BA533" s="81">
        <v>0</v>
      </c>
      <c r="BB533" s="81">
        <v>63.5</v>
      </c>
      <c r="BC533" s="81">
        <v>0</v>
      </c>
      <c r="BD533" s="81">
        <v>0</v>
      </c>
      <c r="BE533" s="81" t="s">
        <v>564</v>
      </c>
      <c r="BF533" s="82"/>
      <c r="BG533" s="81">
        <v>0</v>
      </c>
      <c r="BH533" s="81">
        <v>0</v>
      </c>
      <c r="BI533" s="81">
        <v>850.48800000000006</v>
      </c>
      <c r="BJ533" s="81">
        <v>0</v>
      </c>
      <c r="BK533" s="81">
        <v>21.724</v>
      </c>
      <c r="BL533" s="81">
        <v>0</v>
      </c>
      <c r="BM533" s="82"/>
      <c r="BN533" s="81">
        <v>0</v>
      </c>
      <c r="BO533" s="81">
        <v>0</v>
      </c>
      <c r="BP533" s="81">
        <v>18</v>
      </c>
      <c r="BQ533" s="81">
        <v>0</v>
      </c>
      <c r="BR533" s="81">
        <v>2</v>
      </c>
      <c r="BS533" s="81">
        <v>0</v>
      </c>
      <c r="BT533"/>
      <c r="BU533" s="80">
        <v>393.21499999999997</v>
      </c>
      <c r="BV533" s="80">
        <v>418.125</v>
      </c>
      <c r="BW533" s="80">
        <v>60.872</v>
      </c>
      <c r="BX533" s="80">
        <v>0</v>
      </c>
      <c r="BY533" s="80">
        <v>0</v>
      </c>
      <c r="BZ533" s="80">
        <v>0</v>
      </c>
      <c r="CA533" s="80">
        <v>0</v>
      </c>
      <c r="CB533" s="80">
        <v>0</v>
      </c>
      <c r="CC533" s="80">
        <v>0</v>
      </c>
    </row>
    <row r="534" spans="1:81">
      <c r="A534" s="80" t="s">
        <v>2239</v>
      </c>
      <c r="B534" s="80">
        <v>200</v>
      </c>
      <c r="C534" s="80">
        <v>13</v>
      </c>
      <c r="D534" s="80">
        <v>12</v>
      </c>
      <c r="E534" s="80">
        <v>2016</v>
      </c>
      <c r="F534" s="80" t="s">
        <v>92</v>
      </c>
      <c r="G534" s="80" t="s">
        <v>2226</v>
      </c>
      <c r="H534" s="80" t="s">
        <v>2227</v>
      </c>
      <c r="I534" s="177"/>
      <c r="J534" s="81">
        <v>222.71401041383197</v>
      </c>
      <c r="K534" s="81">
        <v>14.172489799392842</v>
      </c>
      <c r="L534" s="81">
        <v>40.668065582497817</v>
      </c>
      <c r="M534" s="81">
        <v>160.17224341982478</v>
      </c>
      <c r="N534" s="81">
        <v>217.74551295230742</v>
      </c>
      <c r="O534" s="81">
        <v>125.37100858194214</v>
      </c>
      <c r="P534" s="81">
        <v>130.13600828188228</v>
      </c>
      <c r="Q534" s="81">
        <v>8.5506426596512632</v>
      </c>
      <c r="R534" s="81">
        <v>0</v>
      </c>
      <c r="S534" s="81">
        <v>12.178974508646276</v>
      </c>
      <c r="T534" s="82"/>
      <c r="U534" s="81">
        <v>20359493</v>
      </c>
      <c r="V534" s="81">
        <v>4872</v>
      </c>
      <c r="W534" s="81">
        <v>830</v>
      </c>
      <c r="X534" s="81">
        <v>35160</v>
      </c>
      <c r="Y534" s="81">
        <v>46270</v>
      </c>
      <c r="Z534" s="81">
        <v>73735</v>
      </c>
      <c r="AA534" s="81">
        <v>26784</v>
      </c>
      <c r="AB534" s="81">
        <v>121059</v>
      </c>
      <c r="AC534" s="81">
        <v>0</v>
      </c>
      <c r="AD534" s="81">
        <v>12.178974508646281</v>
      </c>
      <c r="AE534" s="82"/>
      <c r="AF534" s="81">
        <v>190226255.83857939</v>
      </c>
      <c r="AG534" s="81">
        <v>9447262.0458116885</v>
      </c>
      <c r="AH534" s="81">
        <v>4822520.3897195226</v>
      </c>
      <c r="AI534" s="81">
        <v>217013334.25118199</v>
      </c>
      <c r="AJ534" s="81">
        <v>227671031.13371971</v>
      </c>
      <c r="AK534" s="81">
        <v>0</v>
      </c>
      <c r="AL534" s="81">
        <v>0</v>
      </c>
      <c r="AM534" s="81">
        <v>16603517.41679113</v>
      </c>
      <c r="AN534" s="81">
        <v>0</v>
      </c>
      <c r="AO534" s="81">
        <v>0</v>
      </c>
      <c r="AP534" s="82"/>
      <c r="AQ534" s="81">
        <v>2386</v>
      </c>
      <c r="AR534" s="81">
        <v>373</v>
      </c>
      <c r="AS534" s="81">
        <v>0</v>
      </c>
      <c r="AT534" s="81">
        <v>2</v>
      </c>
      <c r="AU534" s="81">
        <v>0</v>
      </c>
      <c r="AV534" s="81">
        <v>0</v>
      </c>
      <c r="AW534" s="81" t="s">
        <v>564</v>
      </c>
      <c r="AX534" s="82"/>
      <c r="AY534" s="81">
        <v>10869.5</v>
      </c>
      <c r="AZ534" s="81">
        <v>36568.300000000003</v>
      </c>
      <c r="BA534" s="81">
        <v>0</v>
      </c>
      <c r="BB534" s="81">
        <v>63.5</v>
      </c>
      <c r="BC534" s="81">
        <v>0</v>
      </c>
      <c r="BD534" s="81">
        <v>0</v>
      </c>
      <c r="BE534" s="81" t="s">
        <v>564</v>
      </c>
      <c r="BF534" s="82"/>
      <c r="BG534" s="81">
        <v>0</v>
      </c>
      <c r="BH534" s="81">
        <v>0</v>
      </c>
      <c r="BI534" s="81">
        <v>823.12599999999998</v>
      </c>
      <c r="BJ534" s="81">
        <v>0</v>
      </c>
      <c r="BK534" s="81">
        <v>18.446999999999999</v>
      </c>
      <c r="BL534" s="81">
        <v>0</v>
      </c>
      <c r="BM534" s="82"/>
      <c r="BN534" s="81">
        <v>0</v>
      </c>
      <c r="BO534" s="81">
        <v>0</v>
      </c>
      <c r="BP534" s="81">
        <v>17</v>
      </c>
      <c r="BQ534" s="81">
        <v>0</v>
      </c>
      <c r="BR534" s="81">
        <v>2</v>
      </c>
      <c r="BS534" s="81">
        <v>0</v>
      </c>
      <c r="BT534"/>
      <c r="BU534" s="80">
        <v>373.21</v>
      </c>
      <c r="BV534" s="80">
        <v>410.21499999999997</v>
      </c>
      <c r="BW534" s="80">
        <v>58.148000000000003</v>
      </c>
      <c r="BX534" s="80">
        <v>0</v>
      </c>
      <c r="BY534" s="80">
        <v>0</v>
      </c>
      <c r="BZ534" s="80">
        <v>0</v>
      </c>
      <c r="CA534" s="80">
        <v>0</v>
      </c>
      <c r="CB534" s="80">
        <v>0</v>
      </c>
      <c r="CC534" s="80">
        <v>0</v>
      </c>
    </row>
    <row r="535" spans="1:81">
      <c r="A535" s="80" t="s">
        <v>2240</v>
      </c>
      <c r="B535" s="80">
        <v>201</v>
      </c>
      <c r="C535" s="80">
        <v>14</v>
      </c>
      <c r="D535" s="80">
        <v>12</v>
      </c>
      <c r="E535" s="80">
        <v>2017</v>
      </c>
      <c r="F535" s="80" t="s">
        <v>71</v>
      </c>
      <c r="G535" s="80" t="s">
        <v>2226</v>
      </c>
      <c r="H535" s="80" t="s">
        <v>2227</v>
      </c>
      <c r="I535" s="177"/>
      <c r="J535" s="81">
        <v>200.16734553520914</v>
      </c>
      <c r="K535" s="81">
        <v>14.371554842146516</v>
      </c>
      <c r="L535" s="81">
        <v>36.175542265493391</v>
      </c>
      <c r="M535" s="81">
        <v>143.76803087247336</v>
      </c>
      <c r="N535" s="81">
        <v>215.84403223581728</v>
      </c>
      <c r="O535" s="81">
        <v>123.68150495815908</v>
      </c>
      <c r="P535" s="81">
        <v>128.04189395525418</v>
      </c>
      <c r="Q535" s="81">
        <v>8.1464244848587821</v>
      </c>
      <c r="R535" s="81">
        <v>0</v>
      </c>
      <c r="S535" s="81">
        <v>11.871587377706993</v>
      </c>
      <c r="T535" s="82"/>
      <c r="U535" s="81">
        <v>20916065</v>
      </c>
      <c r="V535" s="81">
        <v>4872</v>
      </c>
      <c r="W535" s="81">
        <v>830</v>
      </c>
      <c r="X535" s="81">
        <v>35160</v>
      </c>
      <c r="Y535" s="81">
        <v>46327</v>
      </c>
      <c r="Z535" s="81">
        <v>73948</v>
      </c>
      <c r="AA535" s="81">
        <v>26521</v>
      </c>
      <c r="AB535" s="81">
        <v>119273</v>
      </c>
      <c r="AC535" s="81">
        <v>0</v>
      </c>
      <c r="AD535" s="81">
        <v>11.871587377706989</v>
      </c>
      <c r="AE535" s="82"/>
      <c r="AF535" s="81">
        <v>175334292.00433341</v>
      </c>
      <c r="AG535" s="81">
        <v>9608455.1862743013</v>
      </c>
      <c r="AH535" s="81">
        <v>5734511.731393218</v>
      </c>
      <c r="AI535" s="81">
        <v>207226162.22286639</v>
      </c>
      <c r="AJ535" s="81">
        <v>259571979.98406839</v>
      </c>
      <c r="AK535" s="81">
        <v>0</v>
      </c>
      <c r="AL535" s="81">
        <v>0</v>
      </c>
      <c r="AM535" s="81">
        <v>16384160.13770996</v>
      </c>
      <c r="AN535" s="81">
        <v>0</v>
      </c>
      <c r="AO535" s="81">
        <v>0</v>
      </c>
      <c r="AP535" s="82"/>
      <c r="AQ535" s="81">
        <v>2512</v>
      </c>
      <c r="AR535" s="81">
        <v>439</v>
      </c>
      <c r="AS535" s="81">
        <v>0</v>
      </c>
      <c r="AT535" s="81">
        <v>2</v>
      </c>
      <c r="AU535" s="81">
        <v>0</v>
      </c>
      <c r="AV535" s="81">
        <v>0</v>
      </c>
      <c r="AW535" s="81" t="s">
        <v>564</v>
      </c>
      <c r="AX535" s="82"/>
      <c r="AY535" s="81">
        <v>11610.4</v>
      </c>
      <c r="AZ535" s="81">
        <v>74925.7</v>
      </c>
      <c r="BA535" s="81">
        <v>0</v>
      </c>
      <c r="BB535" s="81">
        <v>63.5</v>
      </c>
      <c r="BC535" s="81">
        <v>0</v>
      </c>
      <c r="BD535" s="81">
        <v>0</v>
      </c>
      <c r="BE535" s="81" t="s">
        <v>564</v>
      </c>
      <c r="BF535" s="82"/>
      <c r="BG535" s="81">
        <v>0</v>
      </c>
      <c r="BH535" s="81">
        <v>0</v>
      </c>
      <c r="BI535" s="81">
        <v>700.11800000000005</v>
      </c>
      <c r="BJ535" s="81">
        <v>0</v>
      </c>
      <c r="BK535" s="81">
        <v>18.542999999999999</v>
      </c>
      <c r="BL535" s="81">
        <v>0</v>
      </c>
      <c r="BM535" s="82"/>
      <c r="BN535" s="81">
        <v>0</v>
      </c>
      <c r="BO535" s="81">
        <v>0</v>
      </c>
      <c r="BP535" s="81">
        <v>17</v>
      </c>
      <c r="BQ535" s="81">
        <v>0</v>
      </c>
      <c r="BR535" s="81">
        <v>2</v>
      </c>
      <c r="BS535" s="81">
        <v>0</v>
      </c>
      <c r="BT535"/>
      <c r="BU535" s="80">
        <v>363.76900000000001</v>
      </c>
      <c r="BV535" s="80">
        <v>303.91699999999997</v>
      </c>
      <c r="BW535" s="80">
        <v>50.975000000000001</v>
      </c>
      <c r="BX535" s="80">
        <v>0</v>
      </c>
      <c r="BY535" s="80">
        <v>0</v>
      </c>
      <c r="BZ535" s="80">
        <v>0</v>
      </c>
      <c r="CA535" s="80">
        <v>0</v>
      </c>
      <c r="CB535" s="80">
        <v>0</v>
      </c>
      <c r="CC535" s="80">
        <v>0</v>
      </c>
    </row>
    <row r="536" spans="1:81">
      <c r="A536" s="80" t="s">
        <v>2241</v>
      </c>
      <c r="B536" s="80">
        <v>202</v>
      </c>
      <c r="C536" s="80">
        <v>15</v>
      </c>
      <c r="D536" s="80">
        <v>12</v>
      </c>
      <c r="E536" s="80">
        <v>2018</v>
      </c>
      <c r="F536" s="80" t="s">
        <v>93</v>
      </c>
      <c r="G536" s="80" t="s">
        <v>2226</v>
      </c>
      <c r="H536" s="80" t="s">
        <v>2227</v>
      </c>
      <c r="I536" s="177"/>
      <c r="J536" s="81">
        <v>195.52041876740788</v>
      </c>
      <c r="K536" s="81">
        <v>13.669280690049586</v>
      </c>
      <c r="L536" s="81">
        <v>33.125807275630649</v>
      </c>
      <c r="M536" s="81">
        <v>153.74818710162265</v>
      </c>
      <c r="N536" s="81">
        <v>199.50672768725298</v>
      </c>
      <c r="O536" s="81">
        <v>121.2609731223211</v>
      </c>
      <c r="P536" s="81">
        <v>125.95475407256852</v>
      </c>
      <c r="Q536" s="81">
        <v>7.4490002244101889</v>
      </c>
      <c r="R536" s="81">
        <v>0</v>
      </c>
      <c r="S536" s="81">
        <v>22.812281869880533</v>
      </c>
      <c r="T536" s="82"/>
      <c r="U536" s="81">
        <v>20948612</v>
      </c>
      <c r="V536" s="81">
        <v>4872</v>
      </c>
      <c r="W536" s="81">
        <v>830</v>
      </c>
      <c r="X536" s="81">
        <v>35160</v>
      </c>
      <c r="Y536" s="81">
        <v>46372</v>
      </c>
      <c r="Z536" s="81">
        <v>73889</v>
      </c>
      <c r="AA536" s="81">
        <v>26351</v>
      </c>
      <c r="AB536" s="81">
        <v>117530</v>
      </c>
      <c r="AC536" s="81">
        <v>0</v>
      </c>
      <c r="AD536" s="81">
        <v>22.812281869880529</v>
      </c>
      <c r="AE536" s="82"/>
      <c r="AF536" s="81">
        <v>181543141.95549861</v>
      </c>
      <c r="AG536" s="81">
        <v>8719031.0442247484</v>
      </c>
      <c r="AH536" s="81">
        <v>5420359.4861717084</v>
      </c>
      <c r="AI536" s="81">
        <v>212701642.00196111</v>
      </c>
      <c r="AJ536" s="81">
        <v>235305922.35904241</v>
      </c>
      <c r="AK536" s="81">
        <v>0</v>
      </c>
      <c r="AL536" s="81">
        <v>0</v>
      </c>
      <c r="AM536" s="81">
        <v>16178135.041940089</v>
      </c>
      <c r="AN536" s="81">
        <v>0</v>
      </c>
      <c r="AO536" s="81">
        <v>0</v>
      </c>
      <c r="AP536" s="82"/>
      <c r="AQ536" s="81">
        <v>2700</v>
      </c>
      <c r="AR536" s="81">
        <v>499</v>
      </c>
      <c r="AS536" s="81">
        <v>0</v>
      </c>
      <c r="AT536" s="81">
        <v>2</v>
      </c>
      <c r="AU536" s="81">
        <v>0</v>
      </c>
      <c r="AV536" s="81">
        <v>0</v>
      </c>
      <c r="AW536" s="81" t="s">
        <v>564</v>
      </c>
      <c r="AX536" s="82"/>
      <c r="AY536" s="81">
        <v>12597.6</v>
      </c>
      <c r="AZ536" s="81">
        <v>96774.9</v>
      </c>
      <c r="BA536" s="81">
        <v>0</v>
      </c>
      <c r="BB536" s="81">
        <v>64</v>
      </c>
      <c r="BC536" s="81">
        <v>0</v>
      </c>
      <c r="BD536" s="81">
        <v>0</v>
      </c>
      <c r="BE536" s="81" t="s">
        <v>564</v>
      </c>
      <c r="BF536" s="82"/>
      <c r="BG536" s="81">
        <v>0</v>
      </c>
      <c r="BH536" s="81">
        <v>0</v>
      </c>
      <c r="BI536" s="81">
        <v>712.66899999999998</v>
      </c>
      <c r="BJ536" s="81">
        <v>0</v>
      </c>
      <c r="BK536" s="81">
        <v>9.2799999999999994</v>
      </c>
      <c r="BL536" s="81">
        <v>0</v>
      </c>
      <c r="BM536" s="82"/>
      <c r="BN536" s="81">
        <v>0</v>
      </c>
      <c r="BO536" s="81">
        <v>0</v>
      </c>
      <c r="BP536" s="81">
        <v>16</v>
      </c>
      <c r="BQ536" s="81">
        <v>0</v>
      </c>
      <c r="BR536" s="81">
        <v>8</v>
      </c>
      <c r="BS536" s="81">
        <v>0</v>
      </c>
      <c r="BT536"/>
      <c r="BU536" s="80">
        <v>290.74799999999999</v>
      </c>
      <c r="BV536" s="80">
        <v>371.447</v>
      </c>
      <c r="BW536" s="80">
        <v>59.753999999999998</v>
      </c>
      <c r="BX536" s="80">
        <v>0</v>
      </c>
      <c r="BY536" s="80">
        <v>0</v>
      </c>
      <c r="BZ536" s="80">
        <v>0</v>
      </c>
      <c r="CA536" s="80">
        <v>0</v>
      </c>
      <c r="CB536" s="80">
        <v>0</v>
      </c>
      <c r="CC536" s="80">
        <v>0</v>
      </c>
    </row>
    <row r="537" spans="1:81">
      <c r="A537" s="80" t="s">
        <v>2242</v>
      </c>
      <c r="B537" s="80">
        <v>203</v>
      </c>
      <c r="C537" s="80">
        <v>16</v>
      </c>
      <c r="D537" s="80">
        <v>12</v>
      </c>
      <c r="E537" s="80">
        <v>2019</v>
      </c>
      <c r="F537" s="80" t="s">
        <v>73</v>
      </c>
      <c r="G537" s="80" t="s">
        <v>2226</v>
      </c>
      <c r="H537" s="80" t="s">
        <v>2227</v>
      </c>
      <c r="I537" s="177"/>
      <c r="J537" s="81">
        <v>165.56905544835874</v>
      </c>
      <c r="K537" s="81">
        <v>12.853000161794641</v>
      </c>
      <c r="L537" s="81">
        <v>33.443852579139453</v>
      </c>
      <c r="M537" s="81">
        <v>143.25309402527637</v>
      </c>
      <c r="N537" s="81">
        <v>185.40243151162855</v>
      </c>
      <c r="O537" s="81">
        <v>117.70436843572081</v>
      </c>
      <c r="P537" s="81">
        <v>124.5592069516758</v>
      </c>
      <c r="Q537" s="81">
        <v>7.1227987853972969</v>
      </c>
      <c r="R537" s="81">
        <v>0</v>
      </c>
      <c r="S537" s="81">
        <v>14.545450161964208</v>
      </c>
      <c r="T537" s="82"/>
      <c r="U537" s="81">
        <v>18841658</v>
      </c>
      <c r="V537" s="81">
        <v>4872</v>
      </c>
      <c r="W537" s="81">
        <v>830</v>
      </c>
      <c r="X537" s="81">
        <v>35160</v>
      </c>
      <c r="Y537" s="81">
        <v>46293</v>
      </c>
      <c r="Z537" s="81">
        <v>73691</v>
      </c>
      <c r="AA537" s="81">
        <v>25864</v>
      </c>
      <c r="AB537" s="81">
        <v>115426</v>
      </c>
      <c r="AC537" s="81">
        <v>0</v>
      </c>
      <c r="AD537" s="81">
        <v>14.54545016196421</v>
      </c>
      <c r="AE537" s="82"/>
      <c r="AF537" s="81">
        <v>163424829.57945931</v>
      </c>
      <c r="AG537" s="81">
        <v>8449344.638795739</v>
      </c>
      <c r="AH537" s="81">
        <v>5772413.4922390748</v>
      </c>
      <c r="AI537" s="81">
        <v>203985024.44161019</v>
      </c>
      <c r="AJ537" s="81">
        <v>214783871.83135223</v>
      </c>
      <c r="AK537" s="81">
        <v>0</v>
      </c>
      <c r="AL537" s="81">
        <v>0</v>
      </c>
      <c r="AM537" s="81">
        <v>15720152.27353722</v>
      </c>
      <c r="AN537" s="81">
        <v>0</v>
      </c>
      <c r="AO537" s="81">
        <v>0</v>
      </c>
      <c r="AP537" s="82"/>
      <c r="AQ537" s="81">
        <v>2864</v>
      </c>
      <c r="AR537" s="81">
        <v>541</v>
      </c>
      <c r="AS537" s="81">
        <v>0</v>
      </c>
      <c r="AT537" s="81">
        <v>3</v>
      </c>
      <c r="AU537" s="81">
        <v>0</v>
      </c>
      <c r="AV537" s="81">
        <v>0</v>
      </c>
      <c r="AW537" s="81" t="s">
        <v>564</v>
      </c>
      <c r="AX537" s="82"/>
      <c r="AY537" s="81">
        <v>13477.7</v>
      </c>
      <c r="AZ537" s="81">
        <v>112581.9</v>
      </c>
      <c r="BA537" s="81">
        <v>0</v>
      </c>
      <c r="BB537" s="81">
        <v>83.4</v>
      </c>
      <c r="BC537" s="81">
        <v>0</v>
      </c>
      <c r="BD537" s="81">
        <v>0</v>
      </c>
      <c r="BE537" s="81" t="s">
        <v>564</v>
      </c>
      <c r="BF537" s="82"/>
      <c r="BG537" s="81">
        <v>0</v>
      </c>
      <c r="BH537" s="81">
        <v>0</v>
      </c>
      <c r="BI537" s="81">
        <v>645.68499999999995</v>
      </c>
      <c r="BJ537" s="81">
        <v>0</v>
      </c>
      <c r="BK537" s="81">
        <v>2.762</v>
      </c>
      <c r="BL537" s="81">
        <v>0</v>
      </c>
      <c r="BM537" s="82"/>
      <c r="BN537" s="81">
        <v>0</v>
      </c>
      <c r="BO537" s="81">
        <v>0</v>
      </c>
      <c r="BP537" s="81">
        <v>17</v>
      </c>
      <c r="BQ537" s="81">
        <v>0</v>
      </c>
      <c r="BR537" s="81">
        <v>1</v>
      </c>
      <c r="BS537" s="81">
        <v>0</v>
      </c>
      <c r="BT537"/>
      <c r="BU537" s="80">
        <v>268.23599999999999</v>
      </c>
      <c r="BV537" s="80">
        <v>319.07100000000003</v>
      </c>
      <c r="BW537" s="80">
        <v>61.14</v>
      </c>
      <c r="BX537" s="80">
        <v>0</v>
      </c>
      <c r="BY537" s="80">
        <v>0</v>
      </c>
      <c r="BZ537" s="80">
        <v>0</v>
      </c>
      <c r="CA537" s="80">
        <v>0</v>
      </c>
      <c r="CB537" s="80">
        <v>0</v>
      </c>
      <c r="CC537" s="80">
        <v>0</v>
      </c>
    </row>
    <row r="538" spans="1:81">
      <c r="A538" s="80" t="s">
        <v>2243</v>
      </c>
      <c r="B538" s="80">
        <v>204</v>
      </c>
      <c r="C538" s="80">
        <v>17</v>
      </c>
      <c r="D538" s="80">
        <v>12</v>
      </c>
      <c r="E538" s="80">
        <v>2020</v>
      </c>
      <c r="F538" s="80" t="s">
        <v>218</v>
      </c>
      <c r="G538" s="80" t="s">
        <v>2226</v>
      </c>
      <c r="H538" s="80" t="s">
        <v>2227</v>
      </c>
      <c r="I538" s="177"/>
      <c r="J538" s="81">
        <v>215.89727544012521</v>
      </c>
      <c r="K538" s="81">
        <v>13.16754583251946</v>
      </c>
      <c r="L538" s="81">
        <v>50.883237590069072</v>
      </c>
      <c r="M538" s="81">
        <v>122.6247247329464</v>
      </c>
      <c r="N538" s="81">
        <v>178.13579802085587</v>
      </c>
      <c r="O538" s="81">
        <v>102.98573870811151</v>
      </c>
      <c r="P538" s="81">
        <v>115.6417368651226</v>
      </c>
      <c r="Q538" s="81">
        <v>6.6984520842139066</v>
      </c>
      <c r="R538" s="81">
        <v>0</v>
      </c>
      <c r="S538" s="81">
        <v>12.689205267240849</v>
      </c>
      <c r="T538" s="82"/>
      <c r="U538" s="81">
        <v>18949335</v>
      </c>
      <c r="V538" s="81">
        <v>4389</v>
      </c>
      <c r="W538" s="81">
        <v>1298</v>
      </c>
      <c r="X538" s="81">
        <v>33383</v>
      </c>
      <c r="Y538" s="81">
        <v>46311</v>
      </c>
      <c r="Z538" s="81">
        <v>73591</v>
      </c>
      <c r="AA538" s="81">
        <v>26089</v>
      </c>
      <c r="AB538" s="81">
        <v>113604</v>
      </c>
      <c r="AC538" s="81">
        <v>0</v>
      </c>
      <c r="AD538" s="81">
        <v>12.689205267240849</v>
      </c>
      <c r="AE538" s="82"/>
      <c r="AF538" s="81">
        <v>157774967.41795099</v>
      </c>
      <c r="AG538" s="81">
        <v>8602721.9857278131</v>
      </c>
      <c r="AH538" s="81">
        <v>8900072.5336840786</v>
      </c>
      <c r="AI538" s="81">
        <v>185052623.57415569</v>
      </c>
      <c r="AJ538" s="81">
        <v>212654070.96437642</v>
      </c>
      <c r="AK538" s="81"/>
      <c r="AL538" s="81"/>
      <c r="AM538" s="81">
        <v>14826584.16676507</v>
      </c>
      <c r="AN538" s="81"/>
      <c r="AO538" s="81"/>
      <c r="AP538" s="82"/>
      <c r="AQ538" s="81">
        <v>3016</v>
      </c>
      <c r="AR538" s="81">
        <v>581</v>
      </c>
      <c r="AS538" s="81">
        <v>0</v>
      </c>
      <c r="AT538" s="81">
        <v>3</v>
      </c>
      <c r="AU538" s="81">
        <v>0</v>
      </c>
      <c r="AV538" s="81">
        <v>0</v>
      </c>
      <c r="AW538" s="81">
        <v>0</v>
      </c>
      <c r="AX538" s="82"/>
      <c r="AY538" s="81">
        <v>14342.999999999991</v>
      </c>
      <c r="AZ538" s="81">
        <v>123027.89999999991</v>
      </c>
      <c r="BA538" s="81">
        <v>0</v>
      </c>
      <c r="BB538" s="81">
        <v>83.4</v>
      </c>
      <c r="BC538" s="81">
        <v>0</v>
      </c>
      <c r="BD538" s="81">
        <v>0</v>
      </c>
      <c r="BE538" s="81">
        <v>0</v>
      </c>
      <c r="BF538" s="82"/>
      <c r="BG538" s="81">
        <v>0</v>
      </c>
      <c r="BH538" s="81">
        <v>0</v>
      </c>
      <c r="BI538" s="81">
        <v>561.22699999999998</v>
      </c>
      <c r="BJ538" s="81">
        <v>0</v>
      </c>
      <c r="BK538" s="81">
        <v>23.020000000000003</v>
      </c>
      <c r="BL538" s="81">
        <v>0</v>
      </c>
      <c r="BM538" s="82"/>
      <c r="BN538" s="81">
        <v>0</v>
      </c>
      <c r="BO538" s="81">
        <v>0</v>
      </c>
      <c r="BP538" s="81">
        <v>17</v>
      </c>
      <c r="BQ538" s="81">
        <v>0</v>
      </c>
      <c r="BR538" s="81">
        <v>3</v>
      </c>
      <c r="BS538" s="81">
        <v>0</v>
      </c>
      <c r="BT538"/>
      <c r="BU538" s="80">
        <v>240.946</v>
      </c>
      <c r="BV538" s="80">
        <v>286.27199999999999</v>
      </c>
      <c r="BW538" s="80">
        <v>57.029000000000003</v>
      </c>
      <c r="BX538" s="80">
        <v>0</v>
      </c>
      <c r="BY538" s="80">
        <v>0</v>
      </c>
      <c r="BZ538" s="80">
        <v>0</v>
      </c>
      <c r="CA538" s="80">
        <v>0</v>
      </c>
      <c r="CB538" s="80">
        <v>0</v>
      </c>
      <c r="CC538" s="80">
        <v>0</v>
      </c>
    </row>
    <row r="539" spans="1:81">
      <c r="A539" s="80" t="s">
        <v>2244</v>
      </c>
      <c r="B539" s="80">
        <v>204</v>
      </c>
      <c r="C539" s="80">
        <v>18</v>
      </c>
      <c r="D539" s="80">
        <v>12</v>
      </c>
      <c r="E539" s="80">
        <v>2021</v>
      </c>
      <c r="F539" s="80" t="s">
        <v>75</v>
      </c>
      <c r="G539" s="174" t="s">
        <v>2226</v>
      </c>
      <c r="H539" s="80" t="s">
        <v>2227</v>
      </c>
      <c r="I539" s="177"/>
      <c r="J539" s="81">
        <v>214.54981651736009</v>
      </c>
      <c r="K539" s="81">
        <v>14.362611453847839</v>
      </c>
      <c r="L539" s="81">
        <v>46.336935267287743</v>
      </c>
      <c r="M539" s="81">
        <v>137.18250350235326</v>
      </c>
      <c r="N539" s="81">
        <v>178.86646324343266</v>
      </c>
      <c r="O539" s="81">
        <v>99.830517697660056</v>
      </c>
      <c r="P539" s="81">
        <v>118.23213320923738</v>
      </c>
      <c r="Q539" s="81">
        <v>6.6707154932087134</v>
      </c>
      <c r="R539" s="81">
        <v>0</v>
      </c>
      <c r="S539" s="81">
        <v>18.996924863981739</v>
      </c>
      <c r="T539" s="82"/>
      <c r="U539" s="81">
        <v>20319720</v>
      </c>
      <c r="V539" s="81">
        <v>4389</v>
      </c>
      <c r="W539" s="81">
        <v>1298</v>
      </c>
      <c r="X539" s="81">
        <v>33383</v>
      </c>
      <c r="Y539" s="81">
        <v>46338</v>
      </c>
      <c r="Z539" s="81">
        <v>73454</v>
      </c>
      <c r="AA539" s="81">
        <v>26012</v>
      </c>
      <c r="AB539" s="81">
        <v>111792</v>
      </c>
      <c r="AC539" s="81">
        <v>0</v>
      </c>
      <c r="AD539" s="81">
        <v>18.996924863981739</v>
      </c>
      <c r="AE539" s="82"/>
      <c r="AF539" s="81">
        <v>154791020.25929695</v>
      </c>
      <c r="AG539" s="81">
        <v>9044015.4997870997</v>
      </c>
      <c r="AH539" s="81">
        <v>8141408.1108590038</v>
      </c>
      <c r="AI539" s="81">
        <v>202166256.39137763</v>
      </c>
      <c r="AJ539" s="81">
        <v>208503864.99995202</v>
      </c>
      <c r="AK539" s="81">
        <v>0</v>
      </c>
      <c r="AL539" s="81">
        <v>0</v>
      </c>
      <c r="AM539" s="81">
        <v>14674252.545809904</v>
      </c>
      <c r="AN539" s="81">
        <v>0</v>
      </c>
      <c r="AO539" s="81">
        <v>0</v>
      </c>
      <c r="AP539" s="82"/>
      <c r="AQ539" s="81">
        <v>3141</v>
      </c>
      <c r="AR539" s="81">
        <v>623</v>
      </c>
      <c r="AS539" s="81">
        <v>0</v>
      </c>
      <c r="AT539" s="81">
        <v>3</v>
      </c>
      <c r="AU539" s="81">
        <v>0</v>
      </c>
      <c r="AV539" s="81">
        <v>0</v>
      </c>
      <c r="AW539" s="81"/>
      <c r="AX539" s="82"/>
      <c r="AY539" s="81">
        <v>15100.59999999998</v>
      </c>
      <c r="AZ539" s="81">
        <v>125041.5999999999</v>
      </c>
      <c r="BA539" s="81">
        <v>0</v>
      </c>
      <c r="BB539" s="81">
        <v>83.4</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2245</v>
      </c>
      <c r="B540" s="80">
        <v>204</v>
      </c>
      <c r="C540" s="80">
        <v>19</v>
      </c>
      <c r="D540" s="80">
        <v>12</v>
      </c>
      <c r="E540" s="80">
        <v>2022</v>
      </c>
      <c r="F540" s="80" t="s">
        <v>568</v>
      </c>
      <c r="G540" s="174" t="s">
        <v>2226</v>
      </c>
      <c r="H540" s="80" t="s">
        <v>2227</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3308</v>
      </c>
      <c r="AR540" s="81">
        <v>665</v>
      </c>
      <c r="AS540" s="81">
        <v>0</v>
      </c>
      <c r="AT540" s="81">
        <v>3</v>
      </c>
      <c r="AU540" s="81">
        <v>0</v>
      </c>
      <c r="AV540" s="81">
        <v>0</v>
      </c>
      <c r="AW540" s="81"/>
      <c r="AX540" s="82"/>
      <c r="AY540" s="81">
        <v>16122.699999999964</v>
      </c>
      <c r="AZ540" s="81">
        <v>151058.50000000009</v>
      </c>
      <c r="BA540" s="81">
        <v>0</v>
      </c>
      <c r="BB540" s="81">
        <v>83.4</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2246</v>
      </c>
      <c r="B541" s="80">
        <v>103</v>
      </c>
      <c r="C541" s="80">
        <v>1</v>
      </c>
      <c r="D541" s="80">
        <v>7</v>
      </c>
      <c r="E541" s="80">
        <v>1990</v>
      </c>
      <c r="F541" s="80" t="s">
        <v>562</v>
      </c>
      <c r="G541" s="80" t="s">
        <v>2247</v>
      </c>
      <c r="H541" s="80" t="s">
        <v>2248</v>
      </c>
      <c r="I541" s="177"/>
      <c r="J541" s="81">
        <v>316.59245310803283</v>
      </c>
      <c r="K541" s="81">
        <v>7.9148338495700283</v>
      </c>
      <c r="L541" s="81">
        <v>0.9305869679175014</v>
      </c>
      <c r="M541" s="81">
        <v>47.595087680707643</v>
      </c>
      <c r="N541" s="81">
        <v>64.50690717429805</v>
      </c>
      <c r="O541" s="81">
        <v>62.560827692259295</v>
      </c>
      <c r="P541" s="81">
        <v>35.772665399259708</v>
      </c>
      <c r="Q541" s="81">
        <v>5.854180140583737</v>
      </c>
      <c r="R541" s="81">
        <v>0</v>
      </c>
      <c r="S541" s="81">
        <v>6.2485724917445618</v>
      </c>
      <c r="T541" s="82"/>
      <c r="U541" s="81">
        <v>7657779</v>
      </c>
      <c r="V541" s="81">
        <v>2689</v>
      </c>
      <c r="W541" s="81">
        <v>9</v>
      </c>
      <c r="X541" s="81">
        <v>16034</v>
      </c>
      <c r="Y541" s="81">
        <v>29032</v>
      </c>
      <c r="Z541" s="81">
        <v>25732</v>
      </c>
      <c r="AA541" s="81">
        <v>8686</v>
      </c>
      <c r="AB541" s="81">
        <v>95052</v>
      </c>
      <c r="AC541" s="81">
        <v>0</v>
      </c>
      <c r="AD541" s="81">
        <v>6.2485724917445618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2249</v>
      </c>
      <c r="B542" s="80">
        <v>104</v>
      </c>
      <c r="C542" s="80">
        <v>2</v>
      </c>
      <c r="D542" s="80">
        <v>7</v>
      </c>
      <c r="E542" s="80">
        <v>2005</v>
      </c>
      <c r="F542" s="80" t="s">
        <v>565</v>
      </c>
      <c r="G542" s="80" t="s">
        <v>2247</v>
      </c>
      <c r="H542" s="80" t="s">
        <v>2248</v>
      </c>
      <c r="I542" s="177"/>
      <c r="J542" s="81">
        <v>123.75101730519717</v>
      </c>
      <c r="K542" s="81">
        <v>5.0157074037443197</v>
      </c>
      <c r="L542" s="81">
        <v>0.46899841324767688</v>
      </c>
      <c r="M542" s="81">
        <v>91.498898375834955</v>
      </c>
      <c r="N542" s="81">
        <v>105.56438430568465</v>
      </c>
      <c r="O542" s="81">
        <v>86.625925539085586</v>
      </c>
      <c r="P542" s="81">
        <v>36.759530243730154</v>
      </c>
      <c r="Q542" s="81">
        <v>6.1243705051948121</v>
      </c>
      <c r="R542" s="81">
        <v>0</v>
      </c>
      <c r="S542" s="81">
        <v>5.7587274284880312</v>
      </c>
      <c r="T542" s="82"/>
      <c r="U542" s="81">
        <v>3141400</v>
      </c>
      <c r="V542" s="81">
        <v>2120</v>
      </c>
      <c r="W542" s="81">
        <v>5</v>
      </c>
      <c r="X542" s="81">
        <v>17127</v>
      </c>
      <c r="Y542" s="81">
        <v>40206</v>
      </c>
      <c r="Z542" s="81">
        <v>41231</v>
      </c>
      <c r="AA542" s="81">
        <v>7310</v>
      </c>
      <c r="AB542" s="81">
        <v>103953</v>
      </c>
      <c r="AC542" s="81">
        <v>0</v>
      </c>
      <c r="AD542" s="81">
        <v>5.7587274284880312</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2250</v>
      </c>
      <c r="B543" s="80">
        <v>105</v>
      </c>
      <c r="C543" s="80">
        <v>3</v>
      </c>
      <c r="D543" s="80">
        <v>7</v>
      </c>
      <c r="E543" s="80">
        <v>2006</v>
      </c>
      <c r="F543" s="80" t="s">
        <v>566</v>
      </c>
      <c r="G543" s="80" t="s">
        <v>2247</v>
      </c>
      <c r="H543" s="80" t="s">
        <v>2248</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2251</v>
      </c>
      <c r="B544" s="80">
        <v>106</v>
      </c>
      <c r="C544" s="80">
        <v>4</v>
      </c>
      <c r="D544" s="80">
        <v>7</v>
      </c>
      <c r="E544" s="80">
        <v>2007</v>
      </c>
      <c r="F544" s="80" t="s">
        <v>567</v>
      </c>
      <c r="G544" s="80" t="s">
        <v>2247</v>
      </c>
      <c r="H544" s="80" t="s">
        <v>2248</v>
      </c>
      <c r="I544" s="177"/>
      <c r="J544" s="81">
        <v>134.74808015853966</v>
      </c>
      <c r="K544" s="81">
        <v>5.2130927771742002</v>
      </c>
      <c r="L544" s="81">
        <v>0.89637909105909941</v>
      </c>
      <c r="M544" s="81">
        <v>86.587598495488749</v>
      </c>
      <c r="N544" s="81">
        <v>131.5857577091283</v>
      </c>
      <c r="O544" s="81">
        <v>83.986928804333616</v>
      </c>
      <c r="P544" s="81">
        <v>36.618721613890806</v>
      </c>
      <c r="Q544" s="81">
        <v>6.5522495032834769</v>
      </c>
      <c r="R544" s="81">
        <v>0</v>
      </c>
      <c r="S544" s="81">
        <v>8.1170557133674297</v>
      </c>
      <c r="T544" s="82"/>
      <c r="U544" s="81">
        <v>3843235</v>
      </c>
      <c r="V544" s="81">
        <v>2149</v>
      </c>
      <c r="W544" s="81">
        <v>11</v>
      </c>
      <c r="X544" s="81">
        <v>19407</v>
      </c>
      <c r="Y544" s="81">
        <v>42002</v>
      </c>
      <c r="Z544" s="81">
        <v>41556</v>
      </c>
      <c r="AA544" s="81">
        <v>7171</v>
      </c>
      <c r="AB544" s="81">
        <v>105334</v>
      </c>
      <c r="AC544" s="81">
        <v>0</v>
      </c>
      <c r="AD544" s="81">
        <v>8.1170557133674297</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2252</v>
      </c>
      <c r="B545" s="80">
        <v>107</v>
      </c>
      <c r="C545" s="80">
        <v>5</v>
      </c>
      <c r="D545" s="80">
        <v>7</v>
      </c>
      <c r="E545" s="80">
        <v>2008</v>
      </c>
      <c r="F545" s="80" t="s">
        <v>84</v>
      </c>
      <c r="G545" s="80" t="s">
        <v>2247</v>
      </c>
      <c r="H545" s="80" t="s">
        <v>2248</v>
      </c>
      <c r="I545" s="177"/>
      <c r="J545" s="81">
        <v>118.86246948745469</v>
      </c>
      <c r="K545" s="81">
        <v>4.1023666351830492</v>
      </c>
      <c r="L545" s="81">
        <v>0.78655333579765352</v>
      </c>
      <c r="M545" s="81">
        <v>97.747561638368396</v>
      </c>
      <c r="N545" s="81">
        <v>127.34408329424924</v>
      </c>
      <c r="O545" s="81">
        <v>81.441730202193895</v>
      </c>
      <c r="P545" s="81">
        <v>35.561953482838646</v>
      </c>
      <c r="Q545" s="81">
        <v>6.5034822207998264</v>
      </c>
      <c r="R545" s="81">
        <v>0</v>
      </c>
      <c r="S545" s="81">
        <v>8.0438464275595631</v>
      </c>
      <c r="T545" s="82"/>
      <c r="U545" s="81">
        <v>3916371</v>
      </c>
      <c r="V545" s="81">
        <v>2149</v>
      </c>
      <c r="W545" s="81">
        <v>11</v>
      </c>
      <c r="X545" s="81">
        <v>19407</v>
      </c>
      <c r="Y545" s="81">
        <v>42883</v>
      </c>
      <c r="Z545" s="81">
        <v>41711</v>
      </c>
      <c r="AA545" s="81">
        <v>6972</v>
      </c>
      <c r="AB545" s="81">
        <v>106268</v>
      </c>
      <c r="AC545" s="81">
        <v>0</v>
      </c>
      <c r="AD545" s="81">
        <v>8.0438464275595631</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2253</v>
      </c>
      <c r="B546" s="80">
        <v>108</v>
      </c>
      <c r="C546" s="80">
        <v>6</v>
      </c>
      <c r="D546" s="80">
        <v>7</v>
      </c>
      <c r="E546" s="80">
        <v>2009</v>
      </c>
      <c r="F546" s="80" t="s">
        <v>85</v>
      </c>
      <c r="G546" s="80" t="s">
        <v>2247</v>
      </c>
      <c r="H546" s="80" t="s">
        <v>2248</v>
      </c>
      <c r="I546" s="177"/>
      <c r="J546" s="81">
        <v>131.09322896636891</v>
      </c>
      <c r="K546" s="81">
        <v>3.931239034099653</v>
      </c>
      <c r="L546" s="81">
        <v>0.16634087361442074</v>
      </c>
      <c r="M546" s="81">
        <v>93.375222499124106</v>
      </c>
      <c r="N546" s="81">
        <v>119.89757583346469</v>
      </c>
      <c r="O546" s="81">
        <v>82.40947027468394</v>
      </c>
      <c r="P546" s="81">
        <v>34.302226288328427</v>
      </c>
      <c r="Q546" s="81">
        <v>6.2562149297231739</v>
      </c>
      <c r="R546" s="81">
        <v>0</v>
      </c>
      <c r="S546" s="81">
        <v>7.7206713939717186</v>
      </c>
      <c r="T546" s="82"/>
      <c r="U546" s="81">
        <v>3732430</v>
      </c>
      <c r="V546" s="81">
        <v>2647</v>
      </c>
      <c r="W546" s="81">
        <v>3</v>
      </c>
      <c r="X546" s="81">
        <v>21101</v>
      </c>
      <c r="Y546" s="81">
        <v>43819</v>
      </c>
      <c r="Z546" s="81">
        <v>41660</v>
      </c>
      <c r="AA546" s="81">
        <v>6904</v>
      </c>
      <c r="AB546" s="81">
        <v>107314</v>
      </c>
      <c r="AC546" s="81">
        <v>0</v>
      </c>
      <c r="AD546" s="81">
        <v>7.7206713939717186</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3.05</v>
      </c>
      <c r="BJ546" s="81">
        <v>0</v>
      </c>
      <c r="BK546" s="81">
        <v>4.2300000000000004</v>
      </c>
      <c r="BL546" s="81">
        <v>0</v>
      </c>
      <c r="BM546" s="82"/>
      <c r="BN546" s="81">
        <v>0</v>
      </c>
      <c r="BO546" s="81">
        <v>0</v>
      </c>
      <c r="BP546" s="81">
        <v>1</v>
      </c>
      <c r="BQ546" s="81">
        <v>0</v>
      </c>
      <c r="BR546" s="81">
        <v>1</v>
      </c>
      <c r="BS546" s="81">
        <v>0</v>
      </c>
      <c r="BT546"/>
      <c r="BU546" s="80"/>
      <c r="BV546" s="80"/>
      <c r="BW546" s="80"/>
      <c r="BX546" s="80"/>
      <c r="BY546" s="80"/>
      <c r="BZ546" s="80"/>
      <c r="CA546" s="80"/>
      <c r="CB546" s="80"/>
      <c r="CC546" s="80"/>
    </row>
    <row r="547" spans="1:81">
      <c r="A547" s="80" t="s">
        <v>2254</v>
      </c>
      <c r="B547" s="80">
        <v>109</v>
      </c>
      <c r="C547" s="80">
        <v>7</v>
      </c>
      <c r="D547" s="80">
        <v>7</v>
      </c>
      <c r="E547" s="80">
        <v>2010</v>
      </c>
      <c r="F547" s="80" t="s">
        <v>86</v>
      </c>
      <c r="G547" s="80" t="s">
        <v>2247</v>
      </c>
      <c r="H547" s="80" t="s">
        <v>2248</v>
      </c>
      <c r="I547" s="177"/>
      <c r="J547" s="81">
        <v>113.49246824093397</v>
      </c>
      <c r="K547" s="81">
        <v>4.1896206003392944</v>
      </c>
      <c r="L547" s="81">
        <v>0.15748433084335572</v>
      </c>
      <c r="M547" s="81">
        <v>93.207447069153389</v>
      </c>
      <c r="N547" s="81">
        <v>124.86233427592528</v>
      </c>
      <c r="O547" s="81">
        <v>82.687914282729579</v>
      </c>
      <c r="P547" s="81">
        <v>34.640675329161922</v>
      </c>
      <c r="Q547" s="81">
        <v>6.5933688179191074</v>
      </c>
      <c r="R547" s="81">
        <v>0</v>
      </c>
      <c r="S547" s="81">
        <v>5.5722276529060819</v>
      </c>
      <c r="T547" s="82"/>
      <c r="U547" s="81">
        <v>2932270</v>
      </c>
      <c r="V547" s="81">
        <v>2647</v>
      </c>
      <c r="W547" s="81">
        <v>3</v>
      </c>
      <c r="X547" s="81">
        <v>21101</v>
      </c>
      <c r="Y547" s="81">
        <v>44672</v>
      </c>
      <c r="Z547" s="81">
        <v>41995</v>
      </c>
      <c r="AA547" s="81">
        <v>6798</v>
      </c>
      <c r="AB547" s="81">
        <v>108370</v>
      </c>
      <c r="AC547" s="81">
        <v>0</v>
      </c>
      <c r="AD547" s="81">
        <v>5.5722276529060819</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2.7669999999999999</v>
      </c>
      <c r="BJ547" s="81">
        <v>0</v>
      </c>
      <c r="BK547" s="81">
        <v>3.819</v>
      </c>
      <c r="BL547" s="81">
        <v>0</v>
      </c>
      <c r="BM547" s="82"/>
      <c r="BN547" s="81">
        <v>0</v>
      </c>
      <c r="BO547" s="81">
        <v>0</v>
      </c>
      <c r="BP547" s="81">
        <v>1</v>
      </c>
      <c r="BQ547" s="81">
        <v>0</v>
      </c>
      <c r="BR547" s="81">
        <v>1</v>
      </c>
      <c r="BS547" s="81">
        <v>0</v>
      </c>
      <c r="BT547"/>
      <c r="BU547" s="80">
        <v>6.5860000000000003</v>
      </c>
      <c r="BV547" s="80">
        <v>0</v>
      </c>
      <c r="BW547" s="80">
        <v>0</v>
      </c>
      <c r="BX547" s="80">
        <v>0</v>
      </c>
      <c r="BY547" s="80">
        <v>0</v>
      </c>
      <c r="BZ547" s="80">
        <v>0</v>
      </c>
      <c r="CA547" s="80">
        <v>0</v>
      </c>
      <c r="CB547" s="80">
        <v>0</v>
      </c>
      <c r="CC547" s="80">
        <v>0</v>
      </c>
    </row>
    <row r="548" spans="1:81">
      <c r="A548" s="80" t="s">
        <v>2255</v>
      </c>
      <c r="B548" s="80">
        <v>110</v>
      </c>
      <c r="C548" s="80">
        <v>8</v>
      </c>
      <c r="D548" s="80">
        <v>7</v>
      </c>
      <c r="E548" s="80">
        <v>2011</v>
      </c>
      <c r="F548" s="80" t="s">
        <v>87</v>
      </c>
      <c r="G548" s="80" t="s">
        <v>2247</v>
      </c>
      <c r="H548" s="80" t="s">
        <v>2248</v>
      </c>
      <c r="I548" s="177"/>
      <c r="J548" s="81">
        <v>94.687869049970786</v>
      </c>
      <c r="K548" s="81">
        <v>6.6137197205970608</v>
      </c>
      <c r="L548" s="81">
        <v>0.15353806273193196</v>
      </c>
      <c r="M548" s="81">
        <v>107.98545962327609</v>
      </c>
      <c r="N548" s="81">
        <v>133.20361499878217</v>
      </c>
      <c r="O548" s="81">
        <v>81.829684397595557</v>
      </c>
      <c r="P548" s="81">
        <v>34.129511263540671</v>
      </c>
      <c r="Q548" s="81">
        <v>7.6363832523157145</v>
      </c>
      <c r="R548" s="81">
        <v>0</v>
      </c>
      <c r="S548" s="81">
        <v>7.5801698290104085</v>
      </c>
      <c r="T548" s="82"/>
      <c r="U548" s="81">
        <v>2561251</v>
      </c>
      <c r="V548" s="81">
        <v>2647</v>
      </c>
      <c r="W548" s="81">
        <v>3</v>
      </c>
      <c r="X548" s="81">
        <v>21101</v>
      </c>
      <c r="Y548" s="81">
        <v>45353</v>
      </c>
      <c r="Z548" s="81">
        <v>42462</v>
      </c>
      <c r="AA548" s="81">
        <v>6897</v>
      </c>
      <c r="AB548" s="81">
        <v>108814</v>
      </c>
      <c r="AC548" s="81">
        <v>0</v>
      </c>
      <c r="AD548" s="81">
        <v>7.5801698290104085</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2.9390000000000001</v>
      </c>
      <c r="BL548" s="81">
        <v>0</v>
      </c>
      <c r="BM548" s="82"/>
      <c r="BN548" s="81">
        <v>0</v>
      </c>
      <c r="BO548" s="81">
        <v>0</v>
      </c>
      <c r="BP548" s="81">
        <v>0</v>
      </c>
      <c r="BQ548" s="81">
        <v>0</v>
      </c>
      <c r="BR548" s="81">
        <v>1</v>
      </c>
      <c r="BS548" s="81">
        <v>0</v>
      </c>
      <c r="BT548"/>
      <c r="BU548" s="80">
        <v>2.9390000000000001</v>
      </c>
      <c r="BV548" s="80">
        <v>0</v>
      </c>
      <c r="BW548" s="80">
        <v>0</v>
      </c>
      <c r="BX548" s="80">
        <v>0</v>
      </c>
      <c r="BY548" s="80">
        <v>0</v>
      </c>
      <c r="BZ548" s="80">
        <v>0</v>
      </c>
      <c r="CA548" s="80">
        <v>0</v>
      </c>
      <c r="CB548" s="80">
        <v>0</v>
      </c>
      <c r="CC548" s="80">
        <v>0</v>
      </c>
    </row>
    <row r="549" spans="1:81">
      <c r="A549" s="80" t="s">
        <v>2256</v>
      </c>
      <c r="B549" s="80">
        <v>111</v>
      </c>
      <c r="C549" s="80">
        <v>9</v>
      </c>
      <c r="D549" s="80">
        <v>7</v>
      </c>
      <c r="E549" s="80">
        <v>2012</v>
      </c>
      <c r="F549" s="80" t="s">
        <v>88</v>
      </c>
      <c r="G549" s="80" t="s">
        <v>2247</v>
      </c>
      <c r="H549" s="80" t="s">
        <v>2248</v>
      </c>
      <c r="I549" s="177"/>
      <c r="J549" s="81">
        <v>96.327378676297414</v>
      </c>
      <c r="K549" s="81">
        <v>6.5619614202011247</v>
      </c>
      <c r="L549" s="81">
        <v>0.15415079359615114</v>
      </c>
      <c r="M549" s="81">
        <v>120.67405446641163</v>
      </c>
      <c r="N549" s="81">
        <v>148.31738394257698</v>
      </c>
      <c r="O549" s="81">
        <v>81.872145420819834</v>
      </c>
      <c r="P549" s="81">
        <v>34.53768970961746</v>
      </c>
      <c r="Q549" s="81">
        <v>8.3542381648198223</v>
      </c>
      <c r="R549" s="81">
        <v>0</v>
      </c>
      <c r="S549" s="81">
        <v>7.3247792719639495</v>
      </c>
      <c r="T549" s="82"/>
      <c r="U549" s="81">
        <v>2618133</v>
      </c>
      <c r="V549" s="81">
        <v>2647</v>
      </c>
      <c r="W549" s="81">
        <v>3</v>
      </c>
      <c r="X549" s="81">
        <v>21101</v>
      </c>
      <c r="Y549" s="81">
        <v>45936</v>
      </c>
      <c r="Z549" s="81">
        <v>42821</v>
      </c>
      <c r="AA549" s="81">
        <v>6940</v>
      </c>
      <c r="AB549" s="81">
        <v>109568</v>
      </c>
      <c r="AC549" s="81">
        <v>0</v>
      </c>
      <c r="AD549" s="81">
        <v>7.3247792719639495</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3.5659999999999998</v>
      </c>
      <c r="BL549" s="81">
        <v>0</v>
      </c>
      <c r="BM549" s="82"/>
      <c r="BN549" s="81">
        <v>0</v>
      </c>
      <c r="BO549" s="81">
        <v>0</v>
      </c>
      <c r="BP549" s="81">
        <v>0</v>
      </c>
      <c r="BQ549" s="81">
        <v>0</v>
      </c>
      <c r="BR549" s="81">
        <v>1</v>
      </c>
      <c r="BS549" s="81">
        <v>0</v>
      </c>
      <c r="BT549"/>
      <c r="BU549" s="80">
        <v>3.5659999999999998</v>
      </c>
      <c r="BV549" s="80">
        <v>0</v>
      </c>
      <c r="BW549" s="80">
        <v>0</v>
      </c>
      <c r="BX549" s="80">
        <v>0</v>
      </c>
      <c r="BY549" s="80">
        <v>0</v>
      </c>
      <c r="BZ549" s="80">
        <v>0</v>
      </c>
      <c r="CA549" s="80">
        <v>0</v>
      </c>
      <c r="CB549" s="80">
        <v>0</v>
      </c>
      <c r="CC549" s="80">
        <v>0</v>
      </c>
    </row>
    <row r="550" spans="1:81">
      <c r="A550" s="80" t="s">
        <v>2257</v>
      </c>
      <c r="B550" s="80">
        <v>112</v>
      </c>
      <c r="C550" s="80">
        <v>10</v>
      </c>
      <c r="D550" s="80">
        <v>7</v>
      </c>
      <c r="E550" s="80">
        <v>2013</v>
      </c>
      <c r="F550" s="80" t="s">
        <v>89</v>
      </c>
      <c r="G550" s="80" t="s">
        <v>2247</v>
      </c>
      <c r="H550" s="80" t="s">
        <v>2248</v>
      </c>
      <c r="I550" s="177"/>
      <c r="J550" s="81">
        <v>114.81782632608072</v>
      </c>
      <c r="K550" s="81">
        <v>5.8485914210737233</v>
      </c>
      <c r="L550" s="81">
        <v>0.15418993806067813</v>
      </c>
      <c r="M550" s="81">
        <v>119.64670623681124</v>
      </c>
      <c r="N550" s="81">
        <v>157.08769632726066</v>
      </c>
      <c r="O550" s="81">
        <v>79.615674498559912</v>
      </c>
      <c r="P550" s="81">
        <v>34.697796191799924</v>
      </c>
      <c r="Q550" s="81">
        <v>8.4855900736241328</v>
      </c>
      <c r="R550" s="81">
        <v>0</v>
      </c>
      <c r="S550" s="81">
        <v>11.227056339024161</v>
      </c>
      <c r="T550" s="82"/>
      <c r="U550" s="81">
        <v>3039903</v>
      </c>
      <c r="V550" s="81">
        <v>2647</v>
      </c>
      <c r="W550" s="81">
        <v>3</v>
      </c>
      <c r="X550" s="81">
        <v>21101</v>
      </c>
      <c r="Y550" s="81">
        <v>46292</v>
      </c>
      <c r="Z550" s="81">
        <v>43500</v>
      </c>
      <c r="AA550" s="81">
        <v>6946</v>
      </c>
      <c r="AB550" s="81">
        <v>109695</v>
      </c>
      <c r="AC550" s="81">
        <v>0</v>
      </c>
      <c r="AD550" s="81">
        <v>11.227056339024161</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12</v>
      </c>
      <c r="BL550" s="81">
        <v>0</v>
      </c>
      <c r="BM550" s="82"/>
      <c r="BN550" s="81">
        <v>0</v>
      </c>
      <c r="BO550" s="81">
        <v>0</v>
      </c>
      <c r="BP550" s="81">
        <v>0</v>
      </c>
      <c r="BQ550" s="81">
        <v>0</v>
      </c>
      <c r="BR550" s="81">
        <v>3</v>
      </c>
      <c r="BS550" s="81">
        <v>0</v>
      </c>
      <c r="BT550"/>
      <c r="BU550" s="80">
        <v>12</v>
      </c>
      <c r="BV550" s="80">
        <v>0</v>
      </c>
      <c r="BW550" s="80">
        <v>0</v>
      </c>
      <c r="BX550" s="80">
        <v>0</v>
      </c>
      <c r="BY550" s="80">
        <v>0</v>
      </c>
      <c r="BZ550" s="80">
        <v>0</v>
      </c>
      <c r="CA550" s="80">
        <v>0</v>
      </c>
      <c r="CB550" s="80">
        <v>0</v>
      </c>
      <c r="CC550" s="80">
        <v>0</v>
      </c>
    </row>
    <row r="551" spans="1:81">
      <c r="A551" s="80" t="s">
        <v>2258</v>
      </c>
      <c r="B551" s="80">
        <v>113</v>
      </c>
      <c r="C551" s="80">
        <v>11</v>
      </c>
      <c r="D551" s="80">
        <v>7</v>
      </c>
      <c r="E551" s="80">
        <v>2014</v>
      </c>
      <c r="F551" s="80" t="s">
        <v>90</v>
      </c>
      <c r="G551" s="80" t="s">
        <v>2247</v>
      </c>
      <c r="H551" s="80" t="s">
        <v>2248</v>
      </c>
      <c r="I551" s="177"/>
      <c r="J551" s="81">
        <v>110.31477168259332</v>
      </c>
      <c r="K551" s="81">
        <v>6.0968617178694355</v>
      </c>
      <c r="L551" s="81">
        <v>0.22922639338205816</v>
      </c>
      <c r="M551" s="81">
        <v>120.31678600800068</v>
      </c>
      <c r="N551" s="81">
        <v>130.33363881192929</v>
      </c>
      <c r="O551" s="81">
        <v>76.218864026350133</v>
      </c>
      <c r="P551" s="81">
        <v>35.013838689574477</v>
      </c>
      <c r="Q551" s="81">
        <v>8.1316692694681851</v>
      </c>
      <c r="R551" s="81">
        <v>0</v>
      </c>
      <c r="S551" s="81">
        <v>8.084647841392016</v>
      </c>
      <c r="T551" s="82"/>
      <c r="U551" s="81">
        <v>3215219</v>
      </c>
      <c r="V551" s="81">
        <v>2550</v>
      </c>
      <c r="W551" s="81">
        <v>4</v>
      </c>
      <c r="X551" s="81">
        <v>23073</v>
      </c>
      <c r="Y551" s="81">
        <v>46686</v>
      </c>
      <c r="Z551" s="81">
        <v>43860</v>
      </c>
      <c r="AA551" s="81">
        <v>6973</v>
      </c>
      <c r="AB551" s="81">
        <v>109562</v>
      </c>
      <c r="AC551" s="81">
        <v>0</v>
      </c>
      <c r="AD551" s="81">
        <v>8.084647841392016</v>
      </c>
      <c r="AE551" s="82"/>
      <c r="AF551" s="81">
        <v>34698852.915474951</v>
      </c>
      <c r="AG551" s="81">
        <v>5876098.9038743535</v>
      </c>
      <c r="AH551" s="81">
        <v>56977.715849388558</v>
      </c>
      <c r="AI551" s="81">
        <v>167283508.58831626</v>
      </c>
      <c r="AJ551" s="81">
        <v>179429468.13326627</v>
      </c>
      <c r="AK551" s="81">
        <v>0</v>
      </c>
      <c r="AL551" s="81">
        <v>0</v>
      </c>
      <c r="AM551" s="81">
        <v>15041225.391481727</v>
      </c>
      <c r="AN551" s="81">
        <v>0</v>
      </c>
      <c r="AO551" s="81">
        <v>0</v>
      </c>
      <c r="AP551" s="82"/>
      <c r="AQ551" s="81">
        <v>1449</v>
      </c>
      <c r="AR551" s="81">
        <v>78</v>
      </c>
      <c r="AS551" s="81">
        <v>0</v>
      </c>
      <c r="AT551" s="81">
        <v>0</v>
      </c>
      <c r="AU551" s="81">
        <v>0</v>
      </c>
      <c r="AV551" s="81">
        <v>0</v>
      </c>
      <c r="AW551" s="81" t="s">
        <v>564</v>
      </c>
      <c r="AX551" s="82"/>
      <c r="AY551" s="81">
        <v>5095.8999999999996</v>
      </c>
      <c r="AZ551" s="81">
        <v>1335.7</v>
      </c>
      <c r="BA551" s="81">
        <v>0</v>
      </c>
      <c r="BB551" s="81">
        <v>0</v>
      </c>
      <c r="BC551" s="81">
        <v>0</v>
      </c>
      <c r="BD551" s="81">
        <v>0</v>
      </c>
      <c r="BE551" s="81" t="s">
        <v>564</v>
      </c>
      <c r="BF551" s="82"/>
      <c r="BG551" s="81">
        <v>0</v>
      </c>
      <c r="BH551" s="81">
        <v>0</v>
      </c>
      <c r="BI551" s="81">
        <v>0</v>
      </c>
      <c r="BJ551" s="81">
        <v>0</v>
      </c>
      <c r="BK551" s="81">
        <v>11.254999999999999</v>
      </c>
      <c r="BL551" s="81">
        <v>0</v>
      </c>
      <c r="BM551" s="82"/>
      <c r="BN551" s="81">
        <v>0</v>
      </c>
      <c r="BO551" s="81">
        <v>0</v>
      </c>
      <c r="BP551" s="81">
        <v>0</v>
      </c>
      <c r="BQ551" s="81">
        <v>0</v>
      </c>
      <c r="BR551" s="81">
        <v>3</v>
      </c>
      <c r="BS551" s="81">
        <v>0</v>
      </c>
      <c r="BT551"/>
      <c r="BU551" s="80">
        <v>11.255000000000001</v>
      </c>
      <c r="BV551" s="80">
        <v>0</v>
      </c>
      <c r="BW551" s="80">
        <v>0</v>
      </c>
      <c r="BX551" s="80">
        <v>0</v>
      </c>
      <c r="BY551" s="80">
        <v>0</v>
      </c>
      <c r="BZ551" s="80">
        <v>0</v>
      </c>
      <c r="CA551" s="80">
        <v>0</v>
      </c>
      <c r="CB551" s="80">
        <v>0</v>
      </c>
      <c r="CC551" s="80">
        <v>0</v>
      </c>
    </row>
    <row r="552" spans="1:81">
      <c r="A552" s="80" t="s">
        <v>2259</v>
      </c>
      <c r="B552" s="80">
        <v>114</v>
      </c>
      <c r="C552" s="80">
        <v>12</v>
      </c>
      <c r="D552" s="80">
        <v>7</v>
      </c>
      <c r="E552" s="80">
        <v>2015</v>
      </c>
      <c r="F552" s="80" t="s">
        <v>91</v>
      </c>
      <c r="G552" s="80" t="s">
        <v>2247</v>
      </c>
      <c r="H552" s="80" t="s">
        <v>2248</v>
      </c>
      <c r="I552" s="177"/>
      <c r="J552" s="81">
        <v>120.45234708810301</v>
      </c>
      <c r="K552" s="81">
        <v>6.0546903741597244</v>
      </c>
      <c r="L552" s="81">
        <v>0.24078334027348189</v>
      </c>
      <c r="M552" s="81">
        <v>122.23753028855933</v>
      </c>
      <c r="N552" s="81">
        <v>122.53991730463451</v>
      </c>
      <c r="O552" s="81">
        <v>76.014763928611686</v>
      </c>
      <c r="P552" s="81">
        <v>35.121792899521679</v>
      </c>
      <c r="Q552" s="81">
        <v>7.9529441511086283</v>
      </c>
      <c r="R552" s="81">
        <v>0</v>
      </c>
      <c r="S552" s="81">
        <v>8.0990033011135516</v>
      </c>
      <c r="T552" s="82"/>
      <c r="U552" s="81">
        <v>3470951</v>
      </c>
      <c r="V552" s="81">
        <v>2550</v>
      </c>
      <c r="W552" s="81">
        <v>4</v>
      </c>
      <c r="X552" s="81">
        <v>23073</v>
      </c>
      <c r="Y552" s="81">
        <v>47227</v>
      </c>
      <c r="Z552" s="81">
        <v>44164</v>
      </c>
      <c r="AA552" s="81">
        <v>6989</v>
      </c>
      <c r="AB552" s="81">
        <v>109458</v>
      </c>
      <c r="AC552" s="81">
        <v>0</v>
      </c>
      <c r="AD552" s="81">
        <v>8.0990033011135516</v>
      </c>
      <c r="AE552" s="82"/>
      <c r="AF552" s="81">
        <v>37278015.091976702</v>
      </c>
      <c r="AG552" s="81">
        <v>5210331.1460541887</v>
      </c>
      <c r="AH552" s="81">
        <v>50317.144281103465</v>
      </c>
      <c r="AI552" s="81">
        <v>173433593.35133949</v>
      </c>
      <c r="AJ552" s="81">
        <v>164452656.19001141</v>
      </c>
      <c r="AK552" s="81">
        <v>0</v>
      </c>
      <c r="AL552" s="81">
        <v>0</v>
      </c>
      <c r="AM552" s="81">
        <v>15000759.7409593</v>
      </c>
      <c r="AN552" s="81">
        <v>0</v>
      </c>
      <c r="AO552" s="81">
        <v>0</v>
      </c>
      <c r="AP552" s="82"/>
      <c r="AQ552" s="81">
        <v>1591</v>
      </c>
      <c r="AR552" s="81">
        <v>106</v>
      </c>
      <c r="AS552" s="81">
        <v>0</v>
      </c>
      <c r="AT552" s="81">
        <v>0</v>
      </c>
      <c r="AU552" s="81">
        <v>0</v>
      </c>
      <c r="AV552" s="81">
        <v>0</v>
      </c>
      <c r="AW552" s="81" t="s">
        <v>564</v>
      </c>
      <c r="AX552" s="82"/>
      <c r="AY552" s="81">
        <v>5743</v>
      </c>
      <c r="AZ552" s="81">
        <v>2139.3000000000002</v>
      </c>
      <c r="BA552" s="81">
        <v>0</v>
      </c>
      <c r="BB552" s="81">
        <v>0</v>
      </c>
      <c r="BC552" s="81">
        <v>0</v>
      </c>
      <c r="BD552" s="81">
        <v>0</v>
      </c>
      <c r="BE552" s="81" t="s">
        <v>564</v>
      </c>
      <c r="BF552" s="82"/>
      <c r="BG552" s="81">
        <v>0</v>
      </c>
      <c r="BH552" s="81">
        <v>0</v>
      </c>
      <c r="BI552" s="81">
        <v>0</v>
      </c>
      <c r="BJ552" s="81">
        <v>0</v>
      </c>
      <c r="BK552" s="81">
        <v>10.786999999999999</v>
      </c>
      <c r="BL552" s="81">
        <v>0</v>
      </c>
      <c r="BM552" s="82"/>
      <c r="BN552" s="81">
        <v>0</v>
      </c>
      <c r="BO552" s="81">
        <v>0</v>
      </c>
      <c r="BP552" s="81">
        <v>0</v>
      </c>
      <c r="BQ552" s="81">
        <v>0</v>
      </c>
      <c r="BR552" s="81">
        <v>3</v>
      </c>
      <c r="BS552" s="81">
        <v>0</v>
      </c>
      <c r="BT552"/>
      <c r="BU552" s="80">
        <v>10.787000000000001</v>
      </c>
      <c r="BV552" s="80">
        <v>0</v>
      </c>
      <c r="BW552" s="80">
        <v>0</v>
      </c>
      <c r="BX552" s="80">
        <v>0</v>
      </c>
      <c r="BY552" s="80">
        <v>0</v>
      </c>
      <c r="BZ552" s="80">
        <v>0</v>
      </c>
      <c r="CA552" s="80">
        <v>0</v>
      </c>
      <c r="CB552" s="80">
        <v>0</v>
      </c>
      <c r="CC552" s="80">
        <v>0</v>
      </c>
    </row>
    <row r="553" spans="1:81">
      <c r="A553" s="80" t="s">
        <v>2260</v>
      </c>
      <c r="B553" s="80">
        <v>115</v>
      </c>
      <c r="C553" s="80">
        <v>13</v>
      </c>
      <c r="D553" s="80">
        <v>7</v>
      </c>
      <c r="E553" s="80">
        <v>2016</v>
      </c>
      <c r="F553" s="80" t="s">
        <v>92</v>
      </c>
      <c r="G553" s="80" t="s">
        <v>2247</v>
      </c>
      <c r="H553" s="80" t="s">
        <v>2248</v>
      </c>
      <c r="I553" s="177"/>
      <c r="J553" s="81">
        <v>115.9476704063466</v>
      </c>
      <c r="K553" s="81">
        <v>5.8349357516146823</v>
      </c>
      <c r="L553" s="81">
        <v>0.28007352064160357</v>
      </c>
      <c r="M553" s="81">
        <v>105.12726332441814</v>
      </c>
      <c r="N553" s="81">
        <v>129.9492097490193</v>
      </c>
      <c r="O553" s="81">
        <v>75.69018536697277</v>
      </c>
      <c r="P553" s="81">
        <v>34.52607806343547</v>
      </c>
      <c r="Q553" s="81">
        <v>7.7327944091609897</v>
      </c>
      <c r="R553" s="81">
        <v>0</v>
      </c>
      <c r="S553" s="81">
        <v>8.9789658256358624</v>
      </c>
      <c r="T553" s="82"/>
      <c r="U553" s="81">
        <v>3156631</v>
      </c>
      <c r="V553" s="81">
        <v>2550</v>
      </c>
      <c r="W553" s="81">
        <v>4</v>
      </c>
      <c r="X553" s="81">
        <v>23073</v>
      </c>
      <c r="Y553" s="81">
        <v>47787</v>
      </c>
      <c r="Z553" s="81">
        <v>44516</v>
      </c>
      <c r="AA553" s="81">
        <v>7106</v>
      </c>
      <c r="AB553" s="81">
        <v>109480</v>
      </c>
      <c r="AC553" s="81">
        <v>0</v>
      </c>
      <c r="AD553" s="81">
        <v>8.9789658256358624</v>
      </c>
      <c r="AE553" s="82"/>
      <c r="AF553" s="81">
        <v>37239076.162039772</v>
      </c>
      <c r="AG553" s="81">
        <v>4964623.3620875375</v>
      </c>
      <c r="AH553" s="81">
        <v>46333.325280616868</v>
      </c>
      <c r="AI553" s="81">
        <v>161389254.75351611</v>
      </c>
      <c r="AJ553" s="81">
        <v>176868301.30501211</v>
      </c>
      <c r="AK553" s="81">
        <v>0</v>
      </c>
      <c r="AL553" s="81">
        <v>0</v>
      </c>
      <c r="AM553" s="81">
        <v>15015431.20949531</v>
      </c>
      <c r="AN553" s="81">
        <v>0</v>
      </c>
      <c r="AO553" s="81">
        <v>0</v>
      </c>
      <c r="AP553" s="82"/>
      <c r="AQ553" s="81">
        <v>1714</v>
      </c>
      <c r="AR553" s="81">
        <v>128</v>
      </c>
      <c r="AS553" s="81">
        <v>0</v>
      </c>
      <c r="AT553" s="81">
        <v>0</v>
      </c>
      <c r="AU553" s="81">
        <v>0</v>
      </c>
      <c r="AV553" s="81">
        <v>0</v>
      </c>
      <c r="AW553" s="81" t="s">
        <v>564</v>
      </c>
      <c r="AX553" s="82"/>
      <c r="AY553" s="81">
        <v>6293.4</v>
      </c>
      <c r="AZ553" s="81">
        <v>2565.5</v>
      </c>
      <c r="BA553" s="81">
        <v>0</v>
      </c>
      <c r="BB553" s="81">
        <v>0</v>
      </c>
      <c r="BC553" s="81">
        <v>0</v>
      </c>
      <c r="BD553" s="81">
        <v>0</v>
      </c>
      <c r="BE553" s="81" t="s">
        <v>564</v>
      </c>
      <c r="BF553" s="82"/>
      <c r="BG553" s="81">
        <v>0</v>
      </c>
      <c r="BH553" s="81">
        <v>0</v>
      </c>
      <c r="BI553" s="81">
        <v>3.218</v>
      </c>
      <c r="BJ553" s="81">
        <v>0</v>
      </c>
      <c r="BK553" s="81">
        <v>10.590999999999999</v>
      </c>
      <c r="BL553" s="81">
        <v>0</v>
      </c>
      <c r="BM553" s="82"/>
      <c r="BN553" s="81">
        <v>0</v>
      </c>
      <c r="BO553" s="81">
        <v>0</v>
      </c>
      <c r="BP553" s="81">
        <v>1</v>
      </c>
      <c r="BQ553" s="81">
        <v>0</v>
      </c>
      <c r="BR553" s="81">
        <v>3</v>
      </c>
      <c r="BS553" s="81">
        <v>0</v>
      </c>
      <c r="BT553"/>
      <c r="BU553" s="80">
        <v>13.808999999999999</v>
      </c>
      <c r="BV553" s="80">
        <v>0</v>
      </c>
      <c r="BW553" s="80">
        <v>0</v>
      </c>
      <c r="BX553" s="80">
        <v>0</v>
      </c>
      <c r="BY553" s="80">
        <v>0</v>
      </c>
      <c r="BZ553" s="80">
        <v>0</v>
      </c>
      <c r="CA553" s="80">
        <v>0</v>
      </c>
      <c r="CB553" s="80">
        <v>0</v>
      </c>
      <c r="CC553" s="80">
        <v>0</v>
      </c>
    </row>
    <row r="554" spans="1:81">
      <c r="A554" s="80" t="s">
        <v>2261</v>
      </c>
      <c r="B554" s="80">
        <v>116</v>
      </c>
      <c r="C554" s="80">
        <v>14</v>
      </c>
      <c r="D554" s="80">
        <v>7</v>
      </c>
      <c r="E554" s="80">
        <v>2017</v>
      </c>
      <c r="F554" s="80" t="s">
        <v>71</v>
      </c>
      <c r="G554" s="80" t="s">
        <v>2247</v>
      </c>
      <c r="H554" s="80" t="s">
        <v>2248</v>
      </c>
      <c r="I554" s="177"/>
      <c r="J554" s="81">
        <v>127.84586942174815</v>
      </c>
      <c r="K554" s="81">
        <v>5.8406110832615088</v>
      </c>
      <c r="L554" s="81">
        <v>0.25690305015877529</v>
      </c>
      <c r="M554" s="81">
        <v>106.663730770128</v>
      </c>
      <c r="N554" s="81">
        <v>146.32870172599084</v>
      </c>
      <c r="O554" s="81">
        <v>74.980281647566827</v>
      </c>
      <c r="P554" s="81">
        <v>34.196324983411841</v>
      </c>
      <c r="Q554" s="81">
        <v>7.5075401218313651</v>
      </c>
      <c r="R554" s="81">
        <v>0</v>
      </c>
      <c r="S554" s="81">
        <v>9.2435922230755434</v>
      </c>
      <c r="T554" s="82"/>
      <c r="U554" s="81">
        <v>3707956</v>
      </c>
      <c r="V554" s="81">
        <v>2550</v>
      </c>
      <c r="W554" s="81">
        <v>4</v>
      </c>
      <c r="X554" s="81">
        <v>23073</v>
      </c>
      <c r="Y554" s="81">
        <v>48636</v>
      </c>
      <c r="Z554" s="81">
        <v>44830</v>
      </c>
      <c r="AA554" s="81">
        <v>7083</v>
      </c>
      <c r="AB554" s="81">
        <v>109919</v>
      </c>
      <c r="AC554" s="81">
        <v>0</v>
      </c>
      <c r="AD554" s="81">
        <v>9.2435922230755434</v>
      </c>
      <c r="AE554" s="82"/>
      <c r="AF554" s="81">
        <v>41013035.375147961</v>
      </c>
      <c r="AG554" s="81">
        <v>5016782.9780655541</v>
      </c>
      <c r="AH554" s="81">
        <v>56972.58690606289</v>
      </c>
      <c r="AI554" s="81">
        <v>171649838.28122151</v>
      </c>
      <c r="AJ554" s="81">
        <v>203537797.4452886</v>
      </c>
      <c r="AK554" s="81">
        <v>0</v>
      </c>
      <c r="AL554" s="81">
        <v>0</v>
      </c>
      <c r="AM554" s="81">
        <v>15099230.32184099</v>
      </c>
      <c r="AN554" s="81">
        <v>0</v>
      </c>
      <c r="AO554" s="81">
        <v>0</v>
      </c>
      <c r="AP554" s="82"/>
      <c r="AQ554" s="81">
        <v>1829</v>
      </c>
      <c r="AR554" s="81">
        <v>140</v>
      </c>
      <c r="AS554" s="81">
        <v>0</v>
      </c>
      <c r="AT554" s="81">
        <v>0</v>
      </c>
      <c r="AU554" s="81">
        <v>0</v>
      </c>
      <c r="AV554" s="81">
        <v>0</v>
      </c>
      <c r="AW554" s="81" t="s">
        <v>564</v>
      </c>
      <c r="AX554" s="82"/>
      <c r="AY554" s="81">
        <v>6821.1</v>
      </c>
      <c r="AZ554" s="81">
        <v>2919.4</v>
      </c>
      <c r="BA554" s="81">
        <v>0</v>
      </c>
      <c r="BB554" s="81">
        <v>0</v>
      </c>
      <c r="BC554" s="81">
        <v>0</v>
      </c>
      <c r="BD554" s="81">
        <v>0</v>
      </c>
      <c r="BE554" s="81" t="s">
        <v>564</v>
      </c>
      <c r="BF554" s="82"/>
      <c r="BG554" s="81">
        <v>0</v>
      </c>
      <c r="BH554" s="81">
        <v>0</v>
      </c>
      <c r="BI554" s="81">
        <v>3.2730000000000001</v>
      </c>
      <c r="BJ554" s="81">
        <v>0</v>
      </c>
      <c r="BK554" s="81">
        <v>9.9750000000000014</v>
      </c>
      <c r="BL554" s="81">
        <v>0</v>
      </c>
      <c r="BM554" s="82"/>
      <c r="BN554" s="81">
        <v>0</v>
      </c>
      <c r="BO554" s="81">
        <v>0</v>
      </c>
      <c r="BP554" s="81">
        <v>1</v>
      </c>
      <c r="BQ554" s="81">
        <v>0</v>
      </c>
      <c r="BR554" s="81">
        <v>3</v>
      </c>
      <c r="BS554" s="81">
        <v>0</v>
      </c>
      <c r="BT554"/>
      <c r="BU554" s="80">
        <v>13.247999999999999</v>
      </c>
      <c r="BV554" s="80">
        <v>0</v>
      </c>
      <c r="BW554" s="80">
        <v>0</v>
      </c>
      <c r="BX554" s="80">
        <v>0</v>
      </c>
      <c r="BY554" s="80">
        <v>0</v>
      </c>
      <c r="BZ554" s="80">
        <v>0</v>
      </c>
      <c r="CA554" s="80">
        <v>0</v>
      </c>
      <c r="CB554" s="80">
        <v>0</v>
      </c>
      <c r="CC554" s="80">
        <v>0</v>
      </c>
    </row>
    <row r="555" spans="1:81">
      <c r="A555" s="80" t="s">
        <v>2262</v>
      </c>
      <c r="B555" s="80">
        <v>117</v>
      </c>
      <c r="C555" s="80">
        <v>15</v>
      </c>
      <c r="D555" s="80">
        <v>7</v>
      </c>
      <c r="E555" s="80">
        <v>2018</v>
      </c>
      <c r="F555" s="80" t="s">
        <v>93</v>
      </c>
      <c r="G555" s="80" t="s">
        <v>2247</v>
      </c>
      <c r="H555" s="80" t="s">
        <v>2248</v>
      </c>
      <c r="I555" s="177"/>
      <c r="J555" s="81">
        <v>116.75819679992358</v>
      </c>
      <c r="K555" s="81">
        <v>5.5150344237449156</v>
      </c>
      <c r="L555" s="81">
        <v>0.24025463065010258</v>
      </c>
      <c r="M555" s="81">
        <v>108.82441457346269</v>
      </c>
      <c r="N555" s="81">
        <v>124.13100200616792</v>
      </c>
      <c r="O555" s="81">
        <v>73.817734318261216</v>
      </c>
      <c r="P555" s="81">
        <v>34.209638150255131</v>
      </c>
      <c r="Q555" s="81">
        <v>6.9699774753580979</v>
      </c>
      <c r="R555" s="81">
        <v>0</v>
      </c>
      <c r="S555" s="81">
        <v>9.7113477458209534</v>
      </c>
      <c r="T555" s="82"/>
      <c r="U555" s="81">
        <v>3756732</v>
      </c>
      <c r="V555" s="81">
        <v>2550</v>
      </c>
      <c r="W555" s="81">
        <v>4</v>
      </c>
      <c r="X555" s="81">
        <v>23073</v>
      </c>
      <c r="Y555" s="81">
        <v>49269</v>
      </c>
      <c r="Z555" s="81">
        <v>44980</v>
      </c>
      <c r="AA555" s="81">
        <v>7157</v>
      </c>
      <c r="AB555" s="81">
        <v>109972</v>
      </c>
      <c r="AC555" s="81">
        <v>0</v>
      </c>
      <c r="AD555" s="81">
        <v>9.7113477458209534</v>
      </c>
      <c r="AE555" s="82"/>
      <c r="AF555" s="81">
        <v>38674614.275580123</v>
      </c>
      <c r="AG555" s="81">
        <v>4574486.486403848</v>
      </c>
      <c r="AH555" s="81">
        <v>53804.426472871637</v>
      </c>
      <c r="AI555" s="81">
        <v>171195661.7020264</v>
      </c>
      <c r="AJ555" s="81">
        <v>181744591.90272769</v>
      </c>
      <c r="AK555" s="81">
        <v>0</v>
      </c>
      <c r="AL555" s="81">
        <v>0</v>
      </c>
      <c r="AM555" s="81">
        <v>15137767.94718145</v>
      </c>
      <c r="AN555" s="81">
        <v>0</v>
      </c>
      <c r="AO555" s="81">
        <v>0</v>
      </c>
      <c r="AP555" s="82"/>
      <c r="AQ555" s="81">
        <v>1951</v>
      </c>
      <c r="AR555" s="81">
        <v>152</v>
      </c>
      <c r="AS555" s="81">
        <v>0</v>
      </c>
      <c r="AT555" s="81">
        <v>0</v>
      </c>
      <c r="AU555" s="81">
        <v>0</v>
      </c>
      <c r="AV555" s="81">
        <v>0</v>
      </c>
      <c r="AW555" s="81" t="s">
        <v>564</v>
      </c>
      <c r="AX555" s="82"/>
      <c r="AY555" s="81">
        <v>7357.4999999999982</v>
      </c>
      <c r="AZ555" s="81">
        <v>3108</v>
      </c>
      <c r="BA555" s="81">
        <v>0</v>
      </c>
      <c r="BB555" s="81">
        <v>0</v>
      </c>
      <c r="BC555" s="81">
        <v>0</v>
      </c>
      <c r="BD555" s="81">
        <v>0</v>
      </c>
      <c r="BE555" s="81" t="s">
        <v>564</v>
      </c>
      <c r="BF555" s="82"/>
      <c r="BG555" s="81">
        <v>0</v>
      </c>
      <c r="BH555" s="81">
        <v>0</v>
      </c>
      <c r="BI555" s="81">
        <v>3.2349999999999999</v>
      </c>
      <c r="BJ555" s="81">
        <v>0</v>
      </c>
      <c r="BK555" s="81">
        <v>10.087999999999999</v>
      </c>
      <c r="BL555" s="81">
        <v>0</v>
      </c>
      <c r="BM555" s="82"/>
      <c r="BN555" s="81">
        <v>0</v>
      </c>
      <c r="BO555" s="81">
        <v>0</v>
      </c>
      <c r="BP555" s="81">
        <v>1</v>
      </c>
      <c r="BQ555" s="81">
        <v>0</v>
      </c>
      <c r="BR555" s="81">
        <v>3</v>
      </c>
      <c r="BS555" s="81">
        <v>0</v>
      </c>
      <c r="BT555"/>
      <c r="BU555" s="80">
        <v>13.323</v>
      </c>
      <c r="BV555" s="80">
        <v>0</v>
      </c>
      <c r="BW555" s="80">
        <v>0</v>
      </c>
      <c r="BX555" s="80">
        <v>0</v>
      </c>
      <c r="BY555" s="80">
        <v>0</v>
      </c>
      <c r="BZ555" s="80">
        <v>0</v>
      </c>
      <c r="CA555" s="80">
        <v>0</v>
      </c>
      <c r="CB555" s="80">
        <v>0</v>
      </c>
      <c r="CC555" s="80">
        <v>0</v>
      </c>
    </row>
    <row r="556" spans="1:81">
      <c r="A556" s="80" t="s">
        <v>2263</v>
      </c>
      <c r="B556" s="80">
        <v>118</v>
      </c>
      <c r="C556" s="80">
        <v>16</v>
      </c>
      <c r="D556" s="80">
        <v>7</v>
      </c>
      <c r="E556" s="80">
        <v>2019</v>
      </c>
      <c r="F556" s="80" t="s">
        <v>73</v>
      </c>
      <c r="G556" s="80" t="s">
        <v>2247</v>
      </c>
      <c r="H556" s="80" t="s">
        <v>2248</v>
      </c>
      <c r="I556" s="177"/>
      <c r="J556" s="81">
        <v>100.95934047841119</v>
      </c>
      <c r="K556" s="81">
        <v>5.0257773870836955</v>
      </c>
      <c r="L556" s="81">
        <v>0.24225164653386877</v>
      </c>
      <c r="M556" s="81">
        <v>99.34192749461937</v>
      </c>
      <c r="N556" s="81">
        <v>119.3241993752583</v>
      </c>
      <c r="O556" s="81">
        <v>71.894686293580349</v>
      </c>
      <c r="P556" s="81">
        <v>34.438713613958917</v>
      </c>
      <c r="Q556" s="81">
        <v>6.7851282869507248</v>
      </c>
      <c r="R556" s="81">
        <v>0</v>
      </c>
      <c r="S556" s="81">
        <v>11.025795890773189</v>
      </c>
      <c r="T556" s="82"/>
      <c r="U556" s="81">
        <v>3261137</v>
      </c>
      <c r="V556" s="81">
        <v>2550</v>
      </c>
      <c r="W556" s="81">
        <v>4</v>
      </c>
      <c r="X556" s="81">
        <v>23073</v>
      </c>
      <c r="Y556" s="81">
        <v>49797</v>
      </c>
      <c r="Z556" s="81">
        <v>45011</v>
      </c>
      <c r="AA556" s="81">
        <v>7151</v>
      </c>
      <c r="AB556" s="81">
        <v>109954</v>
      </c>
      <c r="AC556" s="81">
        <v>0</v>
      </c>
      <c r="AD556" s="81">
        <v>11.025795890773191</v>
      </c>
      <c r="AE556" s="82"/>
      <c r="AF556" s="81">
        <v>33842752.051497512</v>
      </c>
      <c r="AG556" s="81">
        <v>4418276.4768650122</v>
      </c>
      <c r="AH556" s="81">
        <v>56071.156441554471</v>
      </c>
      <c r="AI556" s="81">
        <v>162625879.35550231</v>
      </c>
      <c r="AJ556" s="81">
        <v>173519835.66707584</v>
      </c>
      <c r="AK556" s="81">
        <v>0</v>
      </c>
      <c r="AL556" s="81">
        <v>0</v>
      </c>
      <c r="AM556" s="81">
        <v>14974907.066731166</v>
      </c>
      <c r="AN556" s="81">
        <v>0</v>
      </c>
      <c r="AO556" s="81">
        <v>0</v>
      </c>
      <c r="AP556" s="82"/>
      <c r="AQ556" s="81">
        <v>2084</v>
      </c>
      <c r="AR556" s="81">
        <v>165</v>
      </c>
      <c r="AS556" s="81">
        <v>0</v>
      </c>
      <c r="AT556" s="81">
        <v>0</v>
      </c>
      <c r="AU556" s="81">
        <v>0</v>
      </c>
      <c r="AV556" s="81">
        <v>0</v>
      </c>
      <c r="AW556" s="81" t="s">
        <v>564</v>
      </c>
      <c r="AX556" s="82"/>
      <c r="AY556" s="81">
        <v>7991.5000000000036</v>
      </c>
      <c r="AZ556" s="81">
        <v>3298.7</v>
      </c>
      <c r="BA556" s="81">
        <v>0</v>
      </c>
      <c r="BB556" s="81">
        <v>0</v>
      </c>
      <c r="BC556" s="81">
        <v>0</v>
      </c>
      <c r="BD556" s="81">
        <v>0</v>
      </c>
      <c r="BE556" s="81" t="s">
        <v>564</v>
      </c>
      <c r="BF556" s="82"/>
      <c r="BG556" s="81">
        <v>0</v>
      </c>
      <c r="BH556" s="81">
        <v>0</v>
      </c>
      <c r="BI556" s="81">
        <v>3.351</v>
      </c>
      <c r="BJ556" s="81">
        <v>0</v>
      </c>
      <c r="BK556" s="81">
        <v>6.5660000000000007</v>
      </c>
      <c r="BL556" s="81">
        <v>0</v>
      </c>
      <c r="BM556" s="82"/>
      <c r="BN556" s="81">
        <v>0</v>
      </c>
      <c r="BO556" s="81">
        <v>0</v>
      </c>
      <c r="BP556" s="81">
        <v>1</v>
      </c>
      <c r="BQ556" s="81">
        <v>0</v>
      </c>
      <c r="BR556" s="81">
        <v>2</v>
      </c>
      <c r="BS556" s="81">
        <v>0</v>
      </c>
      <c r="BT556"/>
      <c r="BU556" s="80">
        <v>9.9169999999999998</v>
      </c>
      <c r="BV556" s="80">
        <v>0</v>
      </c>
      <c r="BW556" s="80">
        <v>0</v>
      </c>
      <c r="BX556" s="80">
        <v>0</v>
      </c>
      <c r="BY556" s="80">
        <v>0</v>
      </c>
      <c r="BZ556" s="80">
        <v>0</v>
      </c>
      <c r="CA556" s="80">
        <v>0</v>
      </c>
      <c r="CB556" s="80">
        <v>0</v>
      </c>
      <c r="CC556" s="80">
        <v>0</v>
      </c>
    </row>
    <row r="557" spans="1:81">
      <c r="A557" s="80" t="s">
        <v>2264</v>
      </c>
      <c r="B557" s="80">
        <v>119</v>
      </c>
      <c r="C557" s="80">
        <v>17</v>
      </c>
      <c r="D557" s="80">
        <v>7</v>
      </c>
      <c r="E557" s="80">
        <v>2020</v>
      </c>
      <c r="F557" s="80" t="s">
        <v>218</v>
      </c>
      <c r="G557" s="80" t="s">
        <v>2247</v>
      </c>
      <c r="H557" s="80" t="s">
        <v>2248</v>
      </c>
      <c r="I557" s="177"/>
      <c r="J557" s="81">
        <v>88.702229674552328</v>
      </c>
      <c r="K557" s="81">
        <v>5.0440061078869309</v>
      </c>
      <c r="L557" s="81">
        <v>0.17095380230937776</v>
      </c>
      <c r="M557" s="81">
        <v>100.61138723390998</v>
      </c>
      <c r="N557" s="81">
        <v>118.26726033779259</v>
      </c>
      <c r="O557" s="81">
        <v>63.453131014705505</v>
      </c>
      <c r="P557" s="81">
        <v>32.668159020888247</v>
      </c>
      <c r="Q557" s="81">
        <v>6.48258791499181</v>
      </c>
      <c r="R557" s="81">
        <v>0</v>
      </c>
      <c r="S557" s="81">
        <v>12.61351130270471</v>
      </c>
      <c r="T557" s="82"/>
      <c r="U557" s="81">
        <v>3043552</v>
      </c>
      <c r="V557" s="81">
        <v>2402</v>
      </c>
      <c r="W557" s="81">
        <v>3</v>
      </c>
      <c r="X557" s="81">
        <v>24520</v>
      </c>
      <c r="Y557" s="81">
        <v>50488</v>
      </c>
      <c r="Z557" s="81">
        <v>45342</v>
      </c>
      <c r="AA557" s="81">
        <v>7370</v>
      </c>
      <c r="AB557" s="81">
        <v>109943</v>
      </c>
      <c r="AC557" s="81">
        <v>0</v>
      </c>
      <c r="AD557" s="81">
        <v>12.61351130270471</v>
      </c>
      <c r="AE557" s="82"/>
      <c r="AF557" s="81">
        <v>30909574.88080433</v>
      </c>
      <c r="AG557" s="81">
        <v>4055306.4659135388</v>
      </c>
      <c r="AH557" s="81">
        <v>41862.366460921956</v>
      </c>
      <c r="AI557" s="81">
        <v>168442868.89613703</v>
      </c>
      <c r="AJ557" s="81">
        <v>172543933.66059589</v>
      </c>
      <c r="AK557" s="81"/>
      <c r="AL557" s="81"/>
      <c r="AM557" s="81">
        <v>14348782.992206721</v>
      </c>
      <c r="AN557" s="81"/>
      <c r="AO557" s="81"/>
      <c r="AP557" s="82"/>
      <c r="AQ557" s="81">
        <v>2195</v>
      </c>
      <c r="AR557" s="81">
        <v>170</v>
      </c>
      <c r="AS557" s="81">
        <v>0</v>
      </c>
      <c r="AT557" s="81">
        <v>0</v>
      </c>
      <c r="AU557" s="81">
        <v>0</v>
      </c>
      <c r="AV557" s="81">
        <v>0</v>
      </c>
      <c r="AW557" s="81">
        <v>0</v>
      </c>
      <c r="AX557" s="82"/>
      <c r="AY557" s="81">
        <v>8548.5000000000018</v>
      </c>
      <c r="AZ557" s="81">
        <v>3836.1</v>
      </c>
      <c r="BA557" s="81">
        <v>0</v>
      </c>
      <c r="BB557" s="81">
        <v>0</v>
      </c>
      <c r="BC557" s="81">
        <v>0</v>
      </c>
      <c r="BD557" s="81">
        <v>0</v>
      </c>
      <c r="BE557" s="81">
        <v>0</v>
      </c>
      <c r="BF557" s="82"/>
      <c r="BG557" s="81">
        <v>0</v>
      </c>
      <c r="BH557" s="81">
        <v>0</v>
      </c>
      <c r="BI557" s="81">
        <v>3.1789999999999998</v>
      </c>
      <c r="BJ557" s="81">
        <v>0</v>
      </c>
      <c r="BK557" s="81">
        <v>6.2839999999999998</v>
      </c>
      <c r="BL557" s="81">
        <v>0</v>
      </c>
      <c r="BM557" s="82"/>
      <c r="BN557" s="81">
        <v>0</v>
      </c>
      <c r="BO557" s="81">
        <v>0</v>
      </c>
      <c r="BP557" s="81">
        <v>1</v>
      </c>
      <c r="BQ557" s="81">
        <v>0</v>
      </c>
      <c r="BR557" s="81">
        <v>2</v>
      </c>
      <c r="BS557" s="81">
        <v>0</v>
      </c>
      <c r="BT557"/>
      <c r="BU557" s="80">
        <v>9.4629999999999992</v>
      </c>
      <c r="BV557" s="80">
        <v>0</v>
      </c>
      <c r="BW557" s="80">
        <v>0</v>
      </c>
      <c r="BX557" s="80">
        <v>0</v>
      </c>
      <c r="BY557" s="80">
        <v>0</v>
      </c>
      <c r="BZ557" s="80">
        <v>0</v>
      </c>
      <c r="CA557" s="80">
        <v>0</v>
      </c>
      <c r="CB557" s="80">
        <v>0</v>
      </c>
      <c r="CC557" s="80">
        <v>0</v>
      </c>
    </row>
    <row r="558" spans="1:81">
      <c r="A558" s="80" t="s">
        <v>2265</v>
      </c>
      <c r="B558" s="80">
        <v>119</v>
      </c>
      <c r="C558" s="80">
        <v>18</v>
      </c>
      <c r="D558" s="80">
        <v>7</v>
      </c>
      <c r="E558" s="80">
        <v>2021</v>
      </c>
      <c r="F558" s="80" t="s">
        <v>75</v>
      </c>
      <c r="G558" s="174" t="s">
        <v>2247</v>
      </c>
      <c r="H558" s="80" t="s">
        <v>2248</v>
      </c>
      <c r="I558" s="177"/>
      <c r="J558" s="81">
        <v>94.963544275360107</v>
      </c>
      <c r="K558" s="81">
        <v>5.4882882014999774</v>
      </c>
      <c r="L558" s="81">
        <v>0.15882004688496787</v>
      </c>
      <c r="M558" s="81">
        <v>110.40749606590917</v>
      </c>
      <c r="N558" s="81">
        <v>115.17594126263559</v>
      </c>
      <c r="O558" s="81">
        <v>61.762436984404708</v>
      </c>
      <c r="P558" s="81">
        <v>33.876060618500929</v>
      </c>
      <c r="Q558" s="81">
        <v>6.5560879307493778</v>
      </c>
      <c r="R558" s="81">
        <v>0</v>
      </c>
      <c r="S558" s="81">
        <v>12.393042125546341</v>
      </c>
      <c r="T558" s="82"/>
      <c r="U558" s="81">
        <v>3157738</v>
      </c>
      <c r="V558" s="81">
        <v>2402</v>
      </c>
      <c r="W558" s="81">
        <v>3</v>
      </c>
      <c r="X558" s="81">
        <v>24520</v>
      </c>
      <c r="Y558" s="81">
        <v>51064</v>
      </c>
      <c r="Z558" s="81">
        <v>45444</v>
      </c>
      <c r="AA558" s="81">
        <v>7453</v>
      </c>
      <c r="AB558" s="81">
        <v>109871</v>
      </c>
      <c r="AC558" s="81">
        <v>0</v>
      </c>
      <c r="AD558" s="81">
        <v>12.393042125546341</v>
      </c>
      <c r="AE558" s="82"/>
      <c r="AF558" s="81">
        <v>31571945.46265607</v>
      </c>
      <c r="AG558" s="81">
        <v>4400598.9475271627</v>
      </c>
      <c r="AH558" s="81">
        <v>34136.087589952149</v>
      </c>
      <c r="AI558" s="81">
        <v>183240947.8848947</v>
      </c>
      <c r="AJ558" s="81">
        <v>167337854.64539263</v>
      </c>
      <c r="AK558" s="81">
        <v>0</v>
      </c>
      <c r="AL558" s="81">
        <v>0</v>
      </c>
      <c r="AM558" s="81">
        <v>14422094.617331116</v>
      </c>
      <c r="AN558" s="81">
        <v>0</v>
      </c>
      <c r="AO558" s="81">
        <v>0</v>
      </c>
      <c r="AP558" s="82"/>
      <c r="AQ558" s="81">
        <v>2323</v>
      </c>
      <c r="AR558" s="81">
        <v>173</v>
      </c>
      <c r="AS558" s="81">
        <v>0</v>
      </c>
      <c r="AT558" s="81">
        <v>0</v>
      </c>
      <c r="AU558" s="81">
        <v>0</v>
      </c>
      <c r="AV558" s="81">
        <v>0</v>
      </c>
      <c r="AW558" s="81"/>
      <c r="AX558" s="82"/>
      <c r="AY558" s="81">
        <v>9227.5999999999949</v>
      </c>
      <c r="AZ558" s="81">
        <v>3916.4</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2266</v>
      </c>
      <c r="B559" s="80">
        <v>119</v>
      </c>
      <c r="C559" s="80">
        <v>19</v>
      </c>
      <c r="D559" s="80">
        <v>7</v>
      </c>
      <c r="E559" s="80">
        <v>2022</v>
      </c>
      <c r="F559" s="80" t="s">
        <v>568</v>
      </c>
      <c r="G559" s="174" t="s">
        <v>2247</v>
      </c>
      <c r="H559" s="80" t="s">
        <v>2248</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2441</v>
      </c>
      <c r="AR559" s="81">
        <v>173</v>
      </c>
      <c r="AS559" s="81">
        <v>0</v>
      </c>
      <c r="AT559" s="81">
        <v>0</v>
      </c>
      <c r="AU559" s="81">
        <v>0</v>
      </c>
      <c r="AV559" s="81">
        <v>0</v>
      </c>
      <c r="AW559" s="81"/>
      <c r="AX559" s="82"/>
      <c r="AY559" s="81">
        <v>9834.699999999988</v>
      </c>
      <c r="AZ559" s="81">
        <v>3916.4</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2339</v>
      </c>
      <c r="B560" s="80">
        <v>511</v>
      </c>
      <c r="C560" s="80">
        <v>1</v>
      </c>
      <c r="D560" s="80">
        <v>31</v>
      </c>
      <c r="E560" s="80">
        <v>1990</v>
      </c>
      <c r="F560" s="80" t="s">
        <v>562</v>
      </c>
      <c r="G560" s="80" t="s">
        <v>2340</v>
      </c>
      <c r="H560" s="80" t="s">
        <v>2341</v>
      </c>
      <c r="I560" s="177"/>
      <c r="J560" s="81">
        <v>1738.3933630672739</v>
      </c>
      <c r="K560" s="81">
        <v>141.25841523095659</v>
      </c>
      <c r="L560" s="81">
        <v>214.15308449187484</v>
      </c>
      <c r="M560" s="81">
        <v>670.14225966469826</v>
      </c>
      <c r="N560" s="81">
        <v>826.62067812325108</v>
      </c>
      <c r="O560" s="81">
        <v>614.04526990781039</v>
      </c>
      <c r="P560" s="81">
        <v>890.84480019775151</v>
      </c>
      <c r="Q560" s="81">
        <v>54.066173153553564</v>
      </c>
      <c r="R560" s="81">
        <v>43.368469637532804</v>
      </c>
      <c r="S560" s="81">
        <v>42.916980000000002</v>
      </c>
      <c r="T560" s="82"/>
      <c r="U560" s="81">
        <v>140368069</v>
      </c>
      <c r="V560" s="81">
        <v>41019</v>
      </c>
      <c r="W560" s="81">
        <v>2233</v>
      </c>
      <c r="X560" s="81">
        <v>247610</v>
      </c>
      <c r="Y560" s="81">
        <v>251225</v>
      </c>
      <c r="Z560" s="81">
        <v>252564</v>
      </c>
      <c r="AA560" s="81">
        <v>216307</v>
      </c>
      <c r="AB560" s="81">
        <v>877851</v>
      </c>
      <c r="AC560" s="81">
        <v>7511497</v>
      </c>
      <c r="AD560" s="81">
        <v>42.916980000000009</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2342</v>
      </c>
      <c r="B561" s="80">
        <v>512</v>
      </c>
      <c r="C561" s="80">
        <v>2</v>
      </c>
      <c r="D561" s="80">
        <v>31</v>
      </c>
      <c r="E561" s="80">
        <v>2005</v>
      </c>
      <c r="F561" s="80" t="s">
        <v>565</v>
      </c>
      <c r="G561" s="80" t="s">
        <v>2340</v>
      </c>
      <c r="H561" s="80" t="s">
        <v>2341</v>
      </c>
      <c r="I561" s="177"/>
      <c r="J561" s="81">
        <v>1538.4790272619257</v>
      </c>
      <c r="K561" s="81">
        <v>80.410252388855696</v>
      </c>
      <c r="L561" s="81">
        <v>198.36599806561256</v>
      </c>
      <c r="M561" s="81">
        <v>1128.2345318773116</v>
      </c>
      <c r="N561" s="81">
        <v>1060.8643184265316</v>
      </c>
      <c r="O561" s="81">
        <v>951.80317099439219</v>
      </c>
      <c r="P561" s="81">
        <v>886.09576808720215</v>
      </c>
      <c r="Q561" s="81">
        <v>51.391500393662959</v>
      </c>
      <c r="R561" s="81">
        <v>33.540901860749265</v>
      </c>
      <c r="S561" s="81">
        <v>87.416372837295953</v>
      </c>
      <c r="T561" s="82"/>
      <c r="U561" s="81">
        <v>156157410</v>
      </c>
      <c r="V561" s="81">
        <v>34094</v>
      </c>
      <c r="W561" s="81">
        <v>3124</v>
      </c>
      <c r="X561" s="81">
        <v>226673</v>
      </c>
      <c r="Y561" s="81">
        <v>300048</v>
      </c>
      <c r="Z561" s="81">
        <v>453026</v>
      </c>
      <c r="AA561" s="81">
        <v>176209</v>
      </c>
      <c r="AB561" s="81">
        <v>872302</v>
      </c>
      <c r="AC561" s="81">
        <v>5931014</v>
      </c>
      <c r="AD561" s="81">
        <v>87.416372837295967</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2343</v>
      </c>
      <c r="B562" s="80">
        <v>513</v>
      </c>
      <c r="C562" s="80">
        <v>3</v>
      </c>
      <c r="D562" s="80">
        <v>31</v>
      </c>
      <c r="E562" s="80">
        <v>2006</v>
      </c>
      <c r="F562" s="80" t="s">
        <v>566</v>
      </c>
      <c r="G562" s="80" t="s">
        <v>2340</v>
      </c>
      <c r="H562" s="80" t="s">
        <v>2341</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2344</v>
      </c>
      <c r="B563" s="80">
        <v>514</v>
      </c>
      <c r="C563" s="80">
        <v>4</v>
      </c>
      <c r="D563" s="80">
        <v>31</v>
      </c>
      <c r="E563" s="80">
        <v>2007</v>
      </c>
      <c r="F563" s="80" t="s">
        <v>567</v>
      </c>
      <c r="G563" s="80" t="s">
        <v>2340</v>
      </c>
      <c r="H563" s="80" t="s">
        <v>2341</v>
      </c>
      <c r="I563" s="177"/>
      <c r="J563" s="81">
        <v>1370.7607975938618</v>
      </c>
      <c r="K563" s="81">
        <v>75.316869055547912</v>
      </c>
      <c r="L563" s="81">
        <v>275.80657628057014</v>
      </c>
      <c r="M563" s="81">
        <v>1098.7168077667961</v>
      </c>
      <c r="N563" s="81">
        <v>1123.9734000357319</v>
      </c>
      <c r="O563" s="81">
        <v>935.78245774848722</v>
      </c>
      <c r="P563" s="81">
        <v>872.36406194218694</v>
      </c>
      <c r="Q563" s="81">
        <v>53.790600669967418</v>
      </c>
      <c r="R563" s="81">
        <v>36.822051771149447</v>
      </c>
      <c r="S563" s="81">
        <v>79.648666586397354</v>
      </c>
      <c r="T563" s="82"/>
      <c r="U563" s="81">
        <v>196399941</v>
      </c>
      <c r="V563" s="81">
        <v>31557</v>
      </c>
      <c r="W563" s="81">
        <v>2604</v>
      </c>
      <c r="X563" s="81">
        <v>278443</v>
      </c>
      <c r="Y563" s="81">
        <v>305260</v>
      </c>
      <c r="Z563" s="81">
        <v>463017</v>
      </c>
      <c r="AA563" s="81">
        <v>170834</v>
      </c>
      <c r="AB563" s="81">
        <v>864738</v>
      </c>
      <c r="AC563" s="81">
        <v>6698041</v>
      </c>
      <c r="AD563" s="81">
        <v>79.64866658639734</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2345</v>
      </c>
      <c r="B564" s="80">
        <v>515</v>
      </c>
      <c r="C564" s="80">
        <v>5</v>
      </c>
      <c r="D564" s="80">
        <v>31</v>
      </c>
      <c r="E564" s="80">
        <v>2008</v>
      </c>
      <c r="F564" s="80" t="s">
        <v>84</v>
      </c>
      <c r="G564" s="80" t="s">
        <v>2340</v>
      </c>
      <c r="H564" s="80" t="s">
        <v>2341</v>
      </c>
      <c r="I564" s="177"/>
      <c r="J564" s="81">
        <v>1414.5406611062515</v>
      </c>
      <c r="K564" s="81">
        <v>55.853235088416525</v>
      </c>
      <c r="L564" s="81">
        <v>241.45554566608521</v>
      </c>
      <c r="M564" s="81">
        <v>1187.4625700027445</v>
      </c>
      <c r="N564" s="81">
        <v>971.15687975938306</v>
      </c>
      <c r="O564" s="81">
        <v>913.91206949126831</v>
      </c>
      <c r="P564" s="81">
        <v>853.54299108788518</v>
      </c>
      <c r="Q564" s="81">
        <v>52.762978672374516</v>
      </c>
      <c r="R564" s="81">
        <v>32.337765680922736</v>
      </c>
      <c r="S564" s="81">
        <v>86.52660848870444</v>
      </c>
      <c r="T564" s="82"/>
      <c r="U564" s="81">
        <v>191555105</v>
      </c>
      <c r="V564" s="81">
        <v>31557</v>
      </c>
      <c r="W564" s="81">
        <v>2604</v>
      </c>
      <c r="X564" s="81">
        <v>278443</v>
      </c>
      <c r="Y564" s="81">
        <v>307581</v>
      </c>
      <c r="Z564" s="81">
        <v>468067</v>
      </c>
      <c r="AA564" s="81">
        <v>167339</v>
      </c>
      <c r="AB564" s="81">
        <v>862156</v>
      </c>
      <c r="AC564" s="81">
        <v>6108159</v>
      </c>
      <c r="AD564" s="81">
        <v>86.52660848870444</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2346</v>
      </c>
      <c r="B565" s="80">
        <v>516</v>
      </c>
      <c r="C565" s="80">
        <v>6</v>
      </c>
      <c r="D565" s="80">
        <v>31</v>
      </c>
      <c r="E565" s="80">
        <v>2009</v>
      </c>
      <c r="F565" s="80" t="s">
        <v>85</v>
      </c>
      <c r="G565" s="80" t="s">
        <v>2340</v>
      </c>
      <c r="H565" s="80" t="s">
        <v>2341</v>
      </c>
      <c r="I565" s="177"/>
      <c r="J565" s="81">
        <v>1285.969510153506</v>
      </c>
      <c r="K565" s="81">
        <v>56.881303758655335</v>
      </c>
      <c r="L565" s="81">
        <v>279.55200404098878</v>
      </c>
      <c r="M565" s="81">
        <v>1287.7411566314527</v>
      </c>
      <c r="N565" s="81">
        <v>960.32565838354731</v>
      </c>
      <c r="O565" s="81">
        <v>936.35831909414765</v>
      </c>
      <c r="P565" s="81">
        <v>815.28899454384089</v>
      </c>
      <c r="Q565" s="81">
        <v>50.101488255065462</v>
      </c>
      <c r="R565" s="81">
        <v>27.144545657062359</v>
      </c>
      <c r="S565" s="81">
        <v>80.07672529108558</v>
      </c>
      <c r="T565" s="82"/>
      <c r="U565" s="81">
        <v>155350003</v>
      </c>
      <c r="V565" s="81">
        <v>31793</v>
      </c>
      <c r="W565" s="81">
        <v>4343</v>
      </c>
      <c r="X565" s="81">
        <v>294090</v>
      </c>
      <c r="Y565" s="81">
        <v>309659</v>
      </c>
      <c r="Z565" s="81">
        <v>473352</v>
      </c>
      <c r="AA565" s="81">
        <v>164093</v>
      </c>
      <c r="AB565" s="81">
        <v>859400</v>
      </c>
      <c r="AC565" s="81">
        <v>5002025</v>
      </c>
      <c r="AD565" s="81">
        <v>80.07672529108558</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6.71</v>
      </c>
      <c r="BH565" s="81">
        <v>0</v>
      </c>
      <c r="BI565" s="81">
        <v>1213.3979999999997</v>
      </c>
      <c r="BJ565" s="81">
        <v>8.7200000000000006</v>
      </c>
      <c r="BK565" s="81">
        <v>138.89400000000001</v>
      </c>
      <c r="BL565" s="81">
        <v>0</v>
      </c>
      <c r="BM565" s="82"/>
      <c r="BN565" s="81">
        <v>2</v>
      </c>
      <c r="BO565" s="81">
        <v>0</v>
      </c>
      <c r="BP565" s="81">
        <v>77</v>
      </c>
      <c r="BQ565" s="81">
        <v>1</v>
      </c>
      <c r="BR565" s="81">
        <v>25</v>
      </c>
      <c r="BS565" s="81">
        <v>0</v>
      </c>
      <c r="BT565"/>
      <c r="BU565" s="80"/>
      <c r="BV565" s="80"/>
      <c r="BW565" s="80"/>
      <c r="BX565" s="80"/>
      <c r="BY565" s="80"/>
      <c r="BZ565" s="80"/>
      <c r="CA565" s="80"/>
      <c r="CB565" s="80"/>
      <c r="CC565" s="80"/>
    </row>
    <row r="566" spans="1:81">
      <c r="A566" s="80" t="s">
        <v>2347</v>
      </c>
      <c r="B566" s="80">
        <v>517</v>
      </c>
      <c r="C566" s="80">
        <v>7</v>
      </c>
      <c r="D566" s="80">
        <v>31</v>
      </c>
      <c r="E566" s="80">
        <v>2010</v>
      </c>
      <c r="F566" s="80" t="s">
        <v>86</v>
      </c>
      <c r="G566" s="80" t="s">
        <v>2340</v>
      </c>
      <c r="H566" s="80" t="s">
        <v>2341</v>
      </c>
      <c r="I566" s="177"/>
      <c r="J566" s="81">
        <v>1256.9308581657865</v>
      </c>
      <c r="K566" s="81">
        <v>61.762814272473847</v>
      </c>
      <c r="L566" s="81">
        <v>265.67492456411094</v>
      </c>
      <c r="M566" s="81">
        <v>1354.9254966104882</v>
      </c>
      <c r="N566" s="81">
        <v>1102.9495682879826</v>
      </c>
      <c r="O566" s="81">
        <v>941.24029890433417</v>
      </c>
      <c r="P566" s="81">
        <v>821.60772090282785</v>
      </c>
      <c r="Q566" s="81">
        <v>52.078183264155982</v>
      </c>
      <c r="R566" s="81">
        <v>27.965487633973346</v>
      </c>
      <c r="S566" s="81">
        <v>87.939699328768199</v>
      </c>
      <c r="T566" s="82"/>
      <c r="U566" s="81">
        <v>166702786</v>
      </c>
      <c r="V566" s="81">
        <v>31793</v>
      </c>
      <c r="W566" s="81">
        <v>4343</v>
      </c>
      <c r="X566" s="81">
        <v>294090</v>
      </c>
      <c r="Y566" s="81">
        <v>312104</v>
      </c>
      <c r="Z566" s="81">
        <v>478031</v>
      </c>
      <c r="AA566" s="81">
        <v>161235</v>
      </c>
      <c r="AB566" s="81">
        <v>855968</v>
      </c>
      <c r="AC566" s="81">
        <v>4883573</v>
      </c>
      <c r="AD566" s="81">
        <v>87.939699328768185</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6.43</v>
      </c>
      <c r="BH566" s="81">
        <v>0</v>
      </c>
      <c r="BI566" s="81">
        <v>1278.761</v>
      </c>
      <c r="BJ566" s="81">
        <v>7.13</v>
      </c>
      <c r="BK566" s="81">
        <v>179.85299999999998</v>
      </c>
      <c r="BL566" s="81">
        <v>0</v>
      </c>
      <c r="BM566" s="82"/>
      <c r="BN566" s="81">
        <v>2</v>
      </c>
      <c r="BO566" s="81">
        <v>0</v>
      </c>
      <c r="BP566" s="81">
        <v>80</v>
      </c>
      <c r="BQ566" s="81">
        <v>1</v>
      </c>
      <c r="BR566" s="81">
        <v>28</v>
      </c>
      <c r="BS566" s="81">
        <v>0</v>
      </c>
      <c r="BT566"/>
      <c r="BU566" s="80">
        <v>1401.579</v>
      </c>
      <c r="BV566" s="80">
        <v>70.594999999999999</v>
      </c>
      <c r="BW566" s="80">
        <v>0</v>
      </c>
      <c r="BX566" s="80">
        <v>0</v>
      </c>
      <c r="BY566" s="80">
        <v>0</v>
      </c>
      <c r="BZ566" s="80">
        <v>0</v>
      </c>
      <c r="CA566" s="80">
        <v>0</v>
      </c>
      <c r="CB566" s="80">
        <v>0</v>
      </c>
      <c r="CC566" s="80">
        <v>0</v>
      </c>
    </row>
    <row r="567" spans="1:81">
      <c r="A567" s="80" t="s">
        <v>2348</v>
      </c>
      <c r="B567" s="80">
        <v>518</v>
      </c>
      <c r="C567" s="80">
        <v>8</v>
      </c>
      <c r="D567" s="80">
        <v>31</v>
      </c>
      <c r="E567" s="80">
        <v>2011</v>
      </c>
      <c r="F567" s="80" t="s">
        <v>87</v>
      </c>
      <c r="G567" s="80" t="s">
        <v>2340</v>
      </c>
      <c r="H567" s="80" t="s">
        <v>2341</v>
      </c>
      <c r="I567" s="177"/>
      <c r="J567" s="81">
        <v>1486.111701183466</v>
      </c>
      <c r="K567" s="81">
        <v>82.523001546643343</v>
      </c>
      <c r="L567" s="81">
        <v>189.7956507634874</v>
      </c>
      <c r="M567" s="81">
        <v>1616.0848036255829</v>
      </c>
      <c r="N567" s="81">
        <v>1415.1323528546179</v>
      </c>
      <c r="O567" s="81">
        <v>933.26733857056149</v>
      </c>
      <c r="P567" s="81">
        <v>787.07195657694615</v>
      </c>
      <c r="Q567" s="81">
        <v>59.887578081367238</v>
      </c>
      <c r="R567" s="81">
        <v>26.356553505658869</v>
      </c>
      <c r="S567" s="81">
        <v>83.618469199796337</v>
      </c>
      <c r="T567" s="82"/>
      <c r="U567" s="81">
        <v>151545326</v>
      </c>
      <c r="V567" s="81">
        <v>31793</v>
      </c>
      <c r="W567" s="81">
        <v>4343</v>
      </c>
      <c r="X567" s="81">
        <v>294090</v>
      </c>
      <c r="Y567" s="81">
        <v>314652</v>
      </c>
      <c r="Z567" s="81">
        <v>484279</v>
      </c>
      <c r="AA567" s="81">
        <v>159054</v>
      </c>
      <c r="AB567" s="81">
        <v>853363</v>
      </c>
      <c r="AC567" s="81">
        <v>4594995</v>
      </c>
      <c r="AD567" s="81">
        <v>83.618469199796351</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7.7210000000000001</v>
      </c>
      <c r="BH567" s="81">
        <v>0</v>
      </c>
      <c r="BI567" s="81">
        <v>1339.586</v>
      </c>
      <c r="BJ567" s="81">
        <v>49.87</v>
      </c>
      <c r="BK567" s="81">
        <v>177.4</v>
      </c>
      <c r="BL567" s="81">
        <v>0</v>
      </c>
      <c r="BM567" s="82"/>
      <c r="BN567" s="81">
        <v>2</v>
      </c>
      <c r="BO567" s="81">
        <v>0</v>
      </c>
      <c r="BP567" s="81">
        <v>83</v>
      </c>
      <c r="BQ567" s="81">
        <v>1</v>
      </c>
      <c r="BR567" s="81">
        <v>28</v>
      </c>
      <c r="BS567" s="81">
        <v>0</v>
      </c>
      <c r="BT567"/>
      <c r="BU567" s="80">
        <v>1491.432</v>
      </c>
      <c r="BV567" s="80">
        <v>66.808000000000007</v>
      </c>
      <c r="BW567" s="80">
        <v>13.052</v>
      </c>
      <c r="BX567" s="80">
        <v>0</v>
      </c>
      <c r="BY567" s="80">
        <v>3.2850000000000001</v>
      </c>
      <c r="BZ567" s="80">
        <v>0</v>
      </c>
      <c r="CA567" s="80">
        <v>0</v>
      </c>
      <c r="CB567" s="80">
        <v>0</v>
      </c>
      <c r="CC567" s="80">
        <v>0</v>
      </c>
    </row>
    <row r="568" spans="1:81">
      <c r="A568" s="80" t="s">
        <v>2349</v>
      </c>
      <c r="B568" s="80">
        <v>519</v>
      </c>
      <c r="C568" s="80">
        <v>9</v>
      </c>
      <c r="D568" s="80">
        <v>31</v>
      </c>
      <c r="E568" s="80">
        <v>2012</v>
      </c>
      <c r="F568" s="80" t="s">
        <v>88</v>
      </c>
      <c r="G568" s="80" t="s">
        <v>2340</v>
      </c>
      <c r="H568" s="80" t="s">
        <v>2341</v>
      </c>
      <c r="I568" s="177"/>
      <c r="J568" s="81">
        <v>1586.4308949559802</v>
      </c>
      <c r="K568" s="81">
        <v>79.987871633054226</v>
      </c>
      <c r="L568" s="81">
        <v>190.52330043918568</v>
      </c>
      <c r="M568" s="81">
        <v>1875.826862071815</v>
      </c>
      <c r="N568" s="81">
        <v>1488.5532852079084</v>
      </c>
      <c r="O568" s="81">
        <v>940.93027210147386</v>
      </c>
      <c r="P568" s="81">
        <v>781.80589374957708</v>
      </c>
      <c r="Q568" s="81">
        <v>65.064744722962118</v>
      </c>
      <c r="R568" s="81">
        <v>27.786338373684515</v>
      </c>
      <c r="S568" s="81">
        <v>86.097896340603796</v>
      </c>
      <c r="T568" s="82"/>
      <c r="U568" s="81">
        <v>163694585</v>
      </c>
      <c r="V568" s="81">
        <v>31793</v>
      </c>
      <c r="W568" s="81">
        <v>4343</v>
      </c>
      <c r="X568" s="81">
        <v>294090</v>
      </c>
      <c r="Y568" s="81">
        <v>319367</v>
      </c>
      <c r="Z568" s="81">
        <v>492128</v>
      </c>
      <c r="AA568" s="81">
        <v>157096</v>
      </c>
      <c r="AB568" s="81">
        <v>853341</v>
      </c>
      <c r="AC568" s="81">
        <v>4718793</v>
      </c>
      <c r="AD568" s="81">
        <v>86.097896340603796</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6.7009999999999996</v>
      </c>
      <c r="BH568" s="81">
        <v>0</v>
      </c>
      <c r="BI568" s="81">
        <v>1562.7840000000001</v>
      </c>
      <c r="BJ568" s="81">
        <v>106.711</v>
      </c>
      <c r="BK568" s="81">
        <v>166.82599999999999</v>
      </c>
      <c r="BL568" s="81">
        <v>0</v>
      </c>
      <c r="BM568" s="82"/>
      <c r="BN568" s="81">
        <v>2</v>
      </c>
      <c r="BO568" s="81">
        <v>0</v>
      </c>
      <c r="BP568" s="81">
        <v>82</v>
      </c>
      <c r="BQ568" s="81">
        <v>1</v>
      </c>
      <c r="BR568" s="81">
        <v>28</v>
      </c>
      <c r="BS568" s="81">
        <v>0</v>
      </c>
      <c r="BT568"/>
      <c r="BU568" s="80">
        <v>1807.99</v>
      </c>
      <c r="BV568" s="80">
        <v>35.031999999999996</v>
      </c>
      <c r="BW568" s="80">
        <v>0</v>
      </c>
      <c r="BX568" s="80">
        <v>0</v>
      </c>
      <c r="BY568" s="80">
        <v>0</v>
      </c>
      <c r="BZ568" s="80">
        <v>0</v>
      </c>
      <c r="CA568" s="80">
        <v>0</v>
      </c>
      <c r="CB568" s="80">
        <v>0</v>
      </c>
      <c r="CC568" s="80">
        <v>0</v>
      </c>
    </row>
    <row r="569" spans="1:81">
      <c r="A569" s="80" t="s">
        <v>2350</v>
      </c>
      <c r="B569" s="80">
        <v>520</v>
      </c>
      <c r="C569" s="80">
        <v>10</v>
      </c>
      <c r="D569" s="80">
        <v>31</v>
      </c>
      <c r="E569" s="80">
        <v>2013</v>
      </c>
      <c r="F569" s="80" t="s">
        <v>89</v>
      </c>
      <c r="G569" s="80" t="s">
        <v>2340</v>
      </c>
      <c r="H569" s="80" t="s">
        <v>2341</v>
      </c>
      <c r="I569" s="177"/>
      <c r="J569" s="81">
        <v>1829.6187633069717</v>
      </c>
      <c r="K569" s="81">
        <v>66.143990926643212</v>
      </c>
      <c r="L569" s="81">
        <v>150.85716219845747</v>
      </c>
      <c r="M569" s="81">
        <v>2016.298035949078</v>
      </c>
      <c r="N569" s="81">
        <v>1691.3819018970521</v>
      </c>
      <c r="O569" s="81">
        <v>914.84083759556734</v>
      </c>
      <c r="P569" s="81">
        <v>775.04566261824539</v>
      </c>
      <c r="Q569" s="81">
        <v>65.929542238923787</v>
      </c>
      <c r="R569" s="81">
        <v>30.217827797335829</v>
      </c>
      <c r="S569" s="81">
        <v>83.961750145789253</v>
      </c>
      <c r="T569" s="82"/>
      <c r="U569" s="81">
        <v>165280373</v>
      </c>
      <c r="V569" s="81">
        <v>31793</v>
      </c>
      <c r="W569" s="81">
        <v>4343</v>
      </c>
      <c r="X569" s="81">
        <v>294090</v>
      </c>
      <c r="Y569" s="81">
        <v>321314</v>
      </c>
      <c r="Z569" s="81">
        <v>499846</v>
      </c>
      <c r="AA569" s="81">
        <v>155153</v>
      </c>
      <c r="AB569" s="81">
        <v>852285</v>
      </c>
      <c r="AC569" s="81">
        <v>5009264</v>
      </c>
      <c r="AD569" s="81">
        <v>83.961750145789225</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9.0630000000000006</v>
      </c>
      <c r="BH569" s="81">
        <v>0</v>
      </c>
      <c r="BI569" s="81">
        <v>1774.8969999999999</v>
      </c>
      <c r="BJ569" s="81">
        <v>112.661</v>
      </c>
      <c r="BK569" s="81">
        <v>179.73699999999997</v>
      </c>
      <c r="BL569" s="81">
        <v>0</v>
      </c>
      <c r="BM569" s="82"/>
      <c r="BN569" s="81">
        <v>1</v>
      </c>
      <c r="BO569" s="81">
        <v>0</v>
      </c>
      <c r="BP569" s="81">
        <v>84</v>
      </c>
      <c r="BQ569" s="81">
        <v>1</v>
      </c>
      <c r="BR569" s="81">
        <v>26</v>
      </c>
      <c r="BS569" s="81">
        <v>0</v>
      </c>
      <c r="BT569"/>
      <c r="BU569" s="80">
        <v>2015.0840000000001</v>
      </c>
      <c r="BV569" s="80">
        <v>39.884999999999998</v>
      </c>
      <c r="BW569" s="80">
        <v>17.175000000000001</v>
      </c>
      <c r="BX569" s="80">
        <v>0</v>
      </c>
      <c r="BY569" s="80">
        <v>4.2140000000000004</v>
      </c>
      <c r="BZ569" s="80">
        <v>0</v>
      </c>
      <c r="CA569" s="80">
        <v>0</v>
      </c>
      <c r="CB569" s="80">
        <v>0</v>
      </c>
      <c r="CC569" s="80">
        <v>0</v>
      </c>
    </row>
    <row r="570" spans="1:81">
      <c r="A570" s="80" t="s">
        <v>2351</v>
      </c>
      <c r="B570" s="80">
        <v>521</v>
      </c>
      <c r="C570" s="80">
        <v>11</v>
      </c>
      <c r="D570" s="80">
        <v>31</v>
      </c>
      <c r="E570" s="80">
        <v>2014</v>
      </c>
      <c r="F570" s="80" t="s">
        <v>90</v>
      </c>
      <c r="G570" s="80" t="s">
        <v>2340</v>
      </c>
      <c r="H570" s="80" t="s">
        <v>2341</v>
      </c>
      <c r="I570" s="177"/>
      <c r="J570" s="81">
        <v>1823.0688591589226</v>
      </c>
      <c r="K570" s="81">
        <v>65.115423195346423</v>
      </c>
      <c r="L570" s="81">
        <v>178.12658945686024</v>
      </c>
      <c r="M570" s="81">
        <v>1779.0378250787992</v>
      </c>
      <c r="N570" s="81">
        <v>1496.7323224725428</v>
      </c>
      <c r="O570" s="81">
        <v>880.13672412260905</v>
      </c>
      <c r="P570" s="81">
        <v>772.27783975589614</v>
      </c>
      <c r="Q570" s="81">
        <v>62.895636251709604</v>
      </c>
      <c r="R570" s="81">
        <v>29.22443092680102</v>
      </c>
      <c r="S570" s="81">
        <v>88.334402770553481</v>
      </c>
      <c r="T570" s="82"/>
      <c r="U570" s="81">
        <v>173565453</v>
      </c>
      <c r="V570" s="81">
        <v>27144</v>
      </c>
      <c r="W570" s="81">
        <v>3342</v>
      </c>
      <c r="X570" s="81">
        <v>294295</v>
      </c>
      <c r="Y570" s="81">
        <v>323025</v>
      </c>
      <c r="Z570" s="81">
        <v>506473</v>
      </c>
      <c r="AA570" s="81">
        <v>153799</v>
      </c>
      <c r="AB570" s="81">
        <v>847424</v>
      </c>
      <c r="AC570" s="81">
        <v>4859820</v>
      </c>
      <c r="AD570" s="81">
        <v>88.33440277055351</v>
      </c>
      <c r="AE570" s="82"/>
      <c r="AF570" s="81">
        <v>2040692895.3999155</v>
      </c>
      <c r="AG570" s="81">
        <v>50920553.154245302</v>
      </c>
      <c r="AH570" s="81">
        <v>41574872.905243047</v>
      </c>
      <c r="AI570" s="81">
        <v>2093446391.1057241</v>
      </c>
      <c r="AJ570" s="81">
        <v>2026926438.943711</v>
      </c>
      <c r="AK570" s="81">
        <v>0</v>
      </c>
      <c r="AL570" s="81">
        <v>0</v>
      </c>
      <c r="AM570" s="81">
        <v>116338651.96099938</v>
      </c>
      <c r="AN570" s="81">
        <v>0</v>
      </c>
      <c r="AO570" s="81">
        <v>0</v>
      </c>
      <c r="AP570" s="82"/>
      <c r="AQ570" s="81">
        <v>25166</v>
      </c>
      <c r="AR570" s="81">
        <v>5118</v>
      </c>
      <c r="AS570" s="81">
        <v>6</v>
      </c>
      <c r="AT570" s="81">
        <v>2</v>
      </c>
      <c r="AU570" s="81">
        <v>0</v>
      </c>
      <c r="AV570" s="81">
        <v>1</v>
      </c>
      <c r="AW570" s="81" t="s">
        <v>564</v>
      </c>
      <c r="AX570" s="82"/>
      <c r="AY570" s="81">
        <v>112986.914</v>
      </c>
      <c r="AZ570" s="81">
        <v>241359.39999999997</v>
      </c>
      <c r="BA570" s="81">
        <v>42650</v>
      </c>
      <c r="BB570" s="81">
        <v>155</v>
      </c>
      <c r="BC570" s="81">
        <v>0</v>
      </c>
      <c r="BD570" s="81">
        <v>2340</v>
      </c>
      <c r="BE570" s="81" t="s">
        <v>564</v>
      </c>
      <c r="BF570" s="82"/>
      <c r="BG570" s="81">
        <v>6.9560000000000004</v>
      </c>
      <c r="BH570" s="81">
        <v>0</v>
      </c>
      <c r="BI570" s="81">
        <v>1801.2840000000001</v>
      </c>
      <c r="BJ570" s="81">
        <v>109.38200000000001</v>
      </c>
      <c r="BK570" s="81">
        <v>181.381</v>
      </c>
      <c r="BL570" s="81">
        <v>0</v>
      </c>
      <c r="BM570" s="82"/>
      <c r="BN570" s="81">
        <v>1</v>
      </c>
      <c r="BO570" s="81">
        <v>0</v>
      </c>
      <c r="BP570" s="81">
        <v>84</v>
      </c>
      <c r="BQ570" s="81">
        <v>1</v>
      </c>
      <c r="BR570" s="81">
        <v>28</v>
      </c>
      <c r="BS570" s="81">
        <v>0</v>
      </c>
      <c r="BT570"/>
      <c r="BU570" s="80">
        <v>2044.777</v>
      </c>
      <c r="BV570" s="80">
        <v>31.131</v>
      </c>
      <c r="BW570" s="80">
        <v>18.614000000000001</v>
      </c>
      <c r="BX570" s="80">
        <v>0</v>
      </c>
      <c r="BY570" s="80">
        <v>4.4809999999999999</v>
      </c>
      <c r="BZ570" s="80">
        <v>0</v>
      </c>
      <c r="CA570" s="80">
        <v>0</v>
      </c>
      <c r="CB570" s="80">
        <v>0</v>
      </c>
      <c r="CC570" s="80">
        <v>0</v>
      </c>
    </row>
    <row r="571" spans="1:81">
      <c r="A571" s="80" t="s">
        <v>2352</v>
      </c>
      <c r="B571" s="80">
        <v>522</v>
      </c>
      <c r="C571" s="80">
        <v>12</v>
      </c>
      <c r="D571" s="80">
        <v>31</v>
      </c>
      <c r="E571" s="80">
        <v>2015</v>
      </c>
      <c r="F571" s="80" t="s">
        <v>91</v>
      </c>
      <c r="G571" s="80" t="s">
        <v>2340</v>
      </c>
      <c r="H571" s="80" t="s">
        <v>2341</v>
      </c>
      <c r="I571" s="177"/>
      <c r="J571" s="81">
        <v>1568.2467678336209</v>
      </c>
      <c r="K571" s="81">
        <v>61.08093271101054</v>
      </c>
      <c r="L571" s="81">
        <v>220.67811254799625</v>
      </c>
      <c r="M571" s="81">
        <v>1400.3727306368248</v>
      </c>
      <c r="N571" s="81">
        <v>1336.3096489651039</v>
      </c>
      <c r="O571" s="81">
        <v>877.82043535321668</v>
      </c>
      <c r="P571" s="81">
        <v>762.01576593387745</v>
      </c>
      <c r="Q571" s="81">
        <v>61.210815753170365</v>
      </c>
      <c r="R571" s="81">
        <v>30.698378323697646</v>
      </c>
      <c r="S571" s="81">
        <v>92.575316061503727</v>
      </c>
      <c r="T571" s="82"/>
      <c r="U571" s="81">
        <v>181539125</v>
      </c>
      <c r="V571" s="81">
        <v>27144</v>
      </c>
      <c r="W571" s="81">
        <v>3342</v>
      </c>
      <c r="X571" s="81">
        <v>294295</v>
      </c>
      <c r="Y571" s="81">
        <v>325221</v>
      </c>
      <c r="Z571" s="81">
        <v>510007</v>
      </c>
      <c r="AA571" s="81">
        <v>151636</v>
      </c>
      <c r="AB571" s="81">
        <v>842457</v>
      </c>
      <c r="AC571" s="81">
        <v>5258718</v>
      </c>
      <c r="AD571" s="81">
        <v>92.575316061503727</v>
      </c>
      <c r="AE571" s="82"/>
      <c r="AF571" s="81">
        <v>1823760990.9797523</v>
      </c>
      <c r="AG571" s="81">
        <v>46813280.596005805</v>
      </c>
      <c r="AH571" s="81">
        <v>56063980.372621112</v>
      </c>
      <c r="AI571" s="81">
        <v>1917523704.5451813</v>
      </c>
      <c r="AJ571" s="81">
        <v>2043721056.4947555</v>
      </c>
      <c r="AK571" s="81">
        <v>0</v>
      </c>
      <c r="AL571" s="81">
        <v>0</v>
      </c>
      <c r="AM571" s="81">
        <v>115455197.8758003</v>
      </c>
      <c r="AN571" s="81">
        <v>0</v>
      </c>
      <c r="AO571" s="81">
        <v>0</v>
      </c>
      <c r="AP571" s="82"/>
      <c r="AQ571" s="81">
        <v>27016</v>
      </c>
      <c r="AR571" s="81">
        <v>6222</v>
      </c>
      <c r="AS571" s="81">
        <v>6</v>
      </c>
      <c r="AT571" s="81">
        <v>3</v>
      </c>
      <c r="AU571" s="81">
        <v>0</v>
      </c>
      <c r="AV571" s="81">
        <v>3</v>
      </c>
      <c r="AW571" s="81" t="s">
        <v>564</v>
      </c>
      <c r="AX571" s="82"/>
      <c r="AY571" s="81">
        <v>124158.38800000001</v>
      </c>
      <c r="AZ571" s="81">
        <v>318918.59999999998</v>
      </c>
      <c r="BA571" s="81">
        <v>42650</v>
      </c>
      <c r="BB571" s="81">
        <v>172.7</v>
      </c>
      <c r="BC571" s="81">
        <v>0</v>
      </c>
      <c r="BD571" s="81">
        <v>14140</v>
      </c>
      <c r="BE571" s="81" t="s">
        <v>564</v>
      </c>
      <c r="BF571" s="82"/>
      <c r="BG571" s="81">
        <v>6.569</v>
      </c>
      <c r="BH571" s="81">
        <v>0</v>
      </c>
      <c r="BI571" s="81">
        <v>1727.8409999999999</v>
      </c>
      <c r="BJ571" s="81">
        <v>101.557</v>
      </c>
      <c r="BK571" s="81">
        <v>185.03499999999997</v>
      </c>
      <c r="BL571" s="81">
        <v>0</v>
      </c>
      <c r="BM571" s="82"/>
      <c r="BN571" s="81">
        <v>1</v>
      </c>
      <c r="BO571" s="81">
        <v>0</v>
      </c>
      <c r="BP571" s="81">
        <v>83</v>
      </c>
      <c r="BQ571" s="81">
        <v>1</v>
      </c>
      <c r="BR571" s="81">
        <v>27</v>
      </c>
      <c r="BS571" s="81">
        <v>0</v>
      </c>
      <c r="BT571"/>
      <c r="BU571" s="80">
        <v>1954.8689999999999</v>
      </c>
      <c r="BV571" s="80">
        <v>45.725999999999999</v>
      </c>
      <c r="BW571" s="80">
        <v>20.407</v>
      </c>
      <c r="BX571" s="80">
        <v>0</v>
      </c>
      <c r="BY571" s="80">
        <v>0</v>
      </c>
      <c r="BZ571" s="80">
        <v>0</v>
      </c>
      <c r="CA571" s="80">
        <v>0</v>
      </c>
      <c r="CB571" s="80">
        <v>0</v>
      </c>
      <c r="CC571" s="80">
        <v>0</v>
      </c>
    </row>
    <row r="572" spans="1:81">
      <c r="A572" s="80" t="s">
        <v>2353</v>
      </c>
      <c r="B572" s="80">
        <v>523</v>
      </c>
      <c r="C572" s="80">
        <v>13</v>
      </c>
      <c r="D572" s="80">
        <v>31</v>
      </c>
      <c r="E572" s="80">
        <v>2016</v>
      </c>
      <c r="F572" s="80" t="s">
        <v>92</v>
      </c>
      <c r="G572" s="80" t="s">
        <v>2340</v>
      </c>
      <c r="H572" s="80" t="s">
        <v>2341</v>
      </c>
      <c r="I572" s="177"/>
      <c r="J572" s="81">
        <v>1536.911393911525</v>
      </c>
      <c r="K572" s="81">
        <v>58.30423822531818</v>
      </c>
      <c r="L572" s="81">
        <v>364.30960639507498</v>
      </c>
      <c r="M572" s="81">
        <v>1148.9477707209871</v>
      </c>
      <c r="N572" s="81">
        <v>1205.4859089129031</v>
      </c>
      <c r="O572" s="81">
        <v>875.35607561152119</v>
      </c>
      <c r="P572" s="81">
        <v>734.94971463376089</v>
      </c>
      <c r="Q572" s="81">
        <v>59.188014802753912</v>
      </c>
      <c r="R572" s="81">
        <v>28.850452266730628</v>
      </c>
      <c r="S572" s="81">
        <v>117.69062525557931</v>
      </c>
      <c r="T572" s="82"/>
      <c r="U572" s="81">
        <v>179088082</v>
      </c>
      <c r="V572" s="81">
        <v>27144</v>
      </c>
      <c r="W572" s="81">
        <v>3342</v>
      </c>
      <c r="X572" s="81">
        <v>294295</v>
      </c>
      <c r="Y572" s="81">
        <v>328015</v>
      </c>
      <c r="Z572" s="81">
        <v>514827</v>
      </c>
      <c r="AA572" s="81">
        <v>151264</v>
      </c>
      <c r="AB572" s="81">
        <v>837977</v>
      </c>
      <c r="AC572" s="81">
        <v>4927373.2583063431</v>
      </c>
      <c r="AD572" s="81">
        <v>117.69062525557931</v>
      </c>
      <c r="AE572" s="82"/>
      <c r="AF572" s="81">
        <v>1952081909.5689559</v>
      </c>
      <c r="AG572" s="81">
        <v>43800233.241880082</v>
      </c>
      <c r="AH572" s="81">
        <v>390810821.78082502</v>
      </c>
      <c r="AI572" s="81">
        <v>1830305340.8338821</v>
      </c>
      <c r="AJ572" s="81">
        <v>2039985512.7214689</v>
      </c>
      <c r="AK572" s="81"/>
      <c r="AL572" s="81"/>
      <c r="AM572" s="81">
        <v>114930453.0383563</v>
      </c>
      <c r="AN572" s="81"/>
      <c r="AO572" s="81"/>
      <c r="AP572" s="82"/>
      <c r="AQ572" s="81">
        <v>28679</v>
      </c>
      <c r="AR572" s="81">
        <v>6997</v>
      </c>
      <c r="AS572" s="81">
        <v>6</v>
      </c>
      <c r="AT572" s="81">
        <v>4</v>
      </c>
      <c r="AU572" s="81">
        <v>0</v>
      </c>
      <c r="AV572" s="81">
        <v>3</v>
      </c>
      <c r="AW572" s="81" t="s">
        <v>564</v>
      </c>
      <c r="AX572" s="82"/>
      <c r="AY572" s="81">
        <v>133867.91800000001</v>
      </c>
      <c r="AZ572" s="81">
        <v>373178.29999999987</v>
      </c>
      <c r="BA572" s="81">
        <v>42650</v>
      </c>
      <c r="BB572" s="81">
        <v>368.7</v>
      </c>
      <c r="BC572" s="81">
        <v>0</v>
      </c>
      <c r="BD572" s="81">
        <v>14140</v>
      </c>
      <c r="BE572" s="81" t="s">
        <v>564</v>
      </c>
      <c r="BF572" s="82"/>
      <c r="BG572" s="81">
        <v>5.7210000000000001</v>
      </c>
      <c r="BH572" s="81">
        <v>0</v>
      </c>
      <c r="BI572" s="81">
        <v>1623.1790000000001</v>
      </c>
      <c r="BJ572" s="81">
        <v>97.721999999999994</v>
      </c>
      <c r="BK572" s="81">
        <v>164.05500000000001</v>
      </c>
      <c r="BL572" s="81">
        <v>0</v>
      </c>
      <c r="BM572" s="82"/>
      <c r="BN572" s="81">
        <v>1</v>
      </c>
      <c r="BO572" s="81">
        <v>0</v>
      </c>
      <c r="BP572" s="81">
        <v>84</v>
      </c>
      <c r="BQ572" s="81">
        <v>1</v>
      </c>
      <c r="BR572" s="81">
        <v>24</v>
      </c>
      <c r="BS572" s="81">
        <v>0</v>
      </c>
      <c r="BT572"/>
      <c r="BU572" s="80">
        <v>1809.06</v>
      </c>
      <c r="BV572" s="80">
        <v>53.965000000000003</v>
      </c>
      <c r="BW572" s="80">
        <v>22.733000000000001</v>
      </c>
      <c r="BX572" s="80">
        <v>0</v>
      </c>
      <c r="BY572" s="80">
        <v>4.9189999999999996</v>
      </c>
      <c r="BZ572" s="80">
        <v>0</v>
      </c>
      <c r="CA572" s="80">
        <v>0</v>
      </c>
      <c r="CB572" s="80">
        <v>0</v>
      </c>
      <c r="CC572" s="80">
        <v>0</v>
      </c>
    </row>
    <row r="573" spans="1:81">
      <c r="A573" s="80" t="s">
        <v>2354</v>
      </c>
      <c r="B573" s="80">
        <v>524</v>
      </c>
      <c r="C573" s="80">
        <v>14</v>
      </c>
      <c r="D573" s="80">
        <v>31</v>
      </c>
      <c r="E573" s="80">
        <v>2017</v>
      </c>
      <c r="F573" s="80" t="s">
        <v>71</v>
      </c>
      <c r="G573" s="80" t="s">
        <v>2340</v>
      </c>
      <c r="H573" s="80" t="s">
        <v>2341</v>
      </c>
      <c r="I573" s="177"/>
      <c r="J573" s="81">
        <v>1579.6820832444409</v>
      </c>
      <c r="K573" s="81">
        <v>56.092826672501218</v>
      </c>
      <c r="L573" s="81">
        <v>190.09849098460805</v>
      </c>
      <c r="M573" s="81">
        <v>1065.7119966944222</v>
      </c>
      <c r="N573" s="81">
        <v>1233.1424310438567</v>
      </c>
      <c r="O573" s="81">
        <v>868.12046323075447</v>
      </c>
      <c r="P573" s="81">
        <v>724.693655980524</v>
      </c>
      <c r="Q573" s="81">
        <v>56.913026614130999</v>
      </c>
      <c r="R573" s="81">
        <v>26.255411347398546</v>
      </c>
      <c r="S573" s="81">
        <v>100.71148538537386</v>
      </c>
      <c r="T573" s="82"/>
      <c r="U573" s="81">
        <v>186555088</v>
      </c>
      <c r="V573" s="81">
        <v>27144</v>
      </c>
      <c r="W573" s="81">
        <v>3342</v>
      </c>
      <c r="X573" s="81">
        <v>294295</v>
      </c>
      <c r="Y573" s="81">
        <v>330790</v>
      </c>
      <c r="Z573" s="81">
        <v>519041</v>
      </c>
      <c r="AA573" s="81">
        <v>150104</v>
      </c>
      <c r="AB573" s="81">
        <v>833272</v>
      </c>
      <c r="AC573" s="81">
        <v>4573140.9999999991</v>
      </c>
      <c r="AD573" s="81">
        <v>100.7114853853739</v>
      </c>
      <c r="AE573" s="82"/>
      <c r="AF573" s="81">
        <v>2146516129.987128</v>
      </c>
      <c r="AG573" s="81">
        <v>43151112.246927723</v>
      </c>
      <c r="AH573" s="81">
        <v>40890135.788478047</v>
      </c>
      <c r="AI573" s="81">
        <v>1817861403.080363</v>
      </c>
      <c r="AJ573" s="81">
        <v>2195187488.4095392</v>
      </c>
      <c r="AK573" s="81"/>
      <c r="AL573" s="81"/>
      <c r="AM573" s="81">
        <v>114463976.6440841</v>
      </c>
      <c r="AN573" s="81"/>
      <c r="AO573" s="81"/>
      <c r="AP573" s="82"/>
      <c r="AQ573" s="81">
        <v>30103</v>
      </c>
      <c r="AR573" s="81">
        <v>7418</v>
      </c>
      <c r="AS573" s="81">
        <v>11</v>
      </c>
      <c r="AT573" s="81">
        <v>5</v>
      </c>
      <c r="AU573" s="81">
        <v>0</v>
      </c>
      <c r="AV573" s="81">
        <v>3</v>
      </c>
      <c r="AW573" s="81" t="s">
        <v>564</v>
      </c>
      <c r="AX573" s="82"/>
      <c r="AY573" s="81">
        <v>141903.33799999999</v>
      </c>
      <c r="AZ573" s="81">
        <v>405563.1999999999</v>
      </c>
      <c r="BA573" s="81">
        <v>46688.6</v>
      </c>
      <c r="BB573" s="81">
        <v>417.7</v>
      </c>
      <c r="BC573" s="81">
        <v>0</v>
      </c>
      <c r="BD573" s="81">
        <v>14140</v>
      </c>
      <c r="BE573" s="81" t="s">
        <v>564</v>
      </c>
      <c r="BF573" s="82"/>
      <c r="BG573" s="81">
        <v>5.19</v>
      </c>
      <c r="BH573" s="81">
        <v>0</v>
      </c>
      <c r="BI573" s="81">
        <v>1518.3579999999999</v>
      </c>
      <c r="BJ573" s="81">
        <v>121.654</v>
      </c>
      <c r="BK573" s="81">
        <v>169.37100000000001</v>
      </c>
      <c r="BL573" s="81">
        <v>0</v>
      </c>
      <c r="BM573" s="82"/>
      <c r="BN573" s="81">
        <v>1</v>
      </c>
      <c r="BO573" s="81">
        <v>0</v>
      </c>
      <c r="BP573" s="81">
        <v>83</v>
      </c>
      <c r="BQ573" s="81">
        <v>1</v>
      </c>
      <c r="BR573" s="81">
        <v>27</v>
      </c>
      <c r="BS573" s="81">
        <v>0</v>
      </c>
      <c r="BT573"/>
      <c r="BU573" s="80">
        <v>1743.1579999999999</v>
      </c>
      <c r="BV573" s="80">
        <v>44.377000000000002</v>
      </c>
      <c r="BW573" s="80">
        <v>22.05</v>
      </c>
      <c r="BX573" s="80">
        <v>0</v>
      </c>
      <c r="BY573" s="80">
        <v>4.9880000000000004</v>
      </c>
      <c r="BZ573" s="80">
        <v>0</v>
      </c>
      <c r="CA573" s="80">
        <v>0</v>
      </c>
      <c r="CB573" s="80">
        <v>0</v>
      </c>
      <c r="CC573" s="80">
        <v>0</v>
      </c>
    </row>
    <row r="574" spans="1:81">
      <c r="A574" s="80" t="s">
        <v>2355</v>
      </c>
      <c r="B574" s="80">
        <v>525</v>
      </c>
      <c r="C574" s="80">
        <v>15</v>
      </c>
      <c r="D574" s="80">
        <v>31</v>
      </c>
      <c r="E574" s="80">
        <v>2018</v>
      </c>
      <c r="F574" s="80" t="s">
        <v>93</v>
      </c>
      <c r="G574" s="80" t="s">
        <v>2340</v>
      </c>
      <c r="H574" s="80" t="s">
        <v>2341</v>
      </c>
      <c r="I574" s="177"/>
      <c r="J574" s="81">
        <v>1323.4608679391258</v>
      </c>
      <c r="K574" s="81">
        <v>48.674573167940061</v>
      </c>
      <c r="L574" s="81">
        <v>177.04245535057069</v>
      </c>
      <c r="M574" s="81">
        <v>884.97120756302138</v>
      </c>
      <c r="N574" s="81">
        <v>770.83041008889666</v>
      </c>
      <c r="O574" s="81">
        <v>856.21022641155798</v>
      </c>
      <c r="P574" s="81">
        <v>712.88163378585296</v>
      </c>
      <c r="Q574" s="81">
        <v>52.527778907401519</v>
      </c>
      <c r="R574" s="81">
        <v>30.007142994484767</v>
      </c>
      <c r="S574" s="81">
        <v>100.13210290901723</v>
      </c>
      <c r="T574" s="82"/>
      <c r="U574" s="81">
        <v>206487039</v>
      </c>
      <c r="V574" s="81">
        <v>27144</v>
      </c>
      <c r="W574" s="81">
        <v>3342</v>
      </c>
      <c r="X574" s="81">
        <v>294295</v>
      </c>
      <c r="Y574" s="81">
        <v>333689</v>
      </c>
      <c r="Z574" s="81">
        <v>521722</v>
      </c>
      <c r="AA574" s="81">
        <v>149142</v>
      </c>
      <c r="AB574" s="81">
        <v>828781</v>
      </c>
      <c r="AC574" s="81">
        <v>5206130</v>
      </c>
      <c r="AD574" s="81">
        <v>100.13210290901721</v>
      </c>
      <c r="AE574" s="82"/>
      <c r="AF574" s="81">
        <v>2059737074.0514901</v>
      </c>
      <c r="AG574" s="81">
        <v>38164069.726490758</v>
      </c>
      <c r="AH574" s="81">
        <v>51128706.365754157</v>
      </c>
      <c r="AI574" s="81">
        <v>1705155619.652983</v>
      </c>
      <c r="AJ574" s="81">
        <v>1857921706.164947</v>
      </c>
      <c r="AK574" s="81"/>
      <c r="AL574" s="81"/>
      <c r="AM574" s="81">
        <v>114082625.1867111</v>
      </c>
      <c r="AN574" s="81"/>
      <c r="AO574" s="81"/>
      <c r="AP574" s="82"/>
      <c r="AQ574" s="81">
        <v>31510</v>
      </c>
      <c r="AR574" s="81">
        <v>7889</v>
      </c>
      <c r="AS574" s="81">
        <v>12</v>
      </c>
      <c r="AT574" s="81">
        <v>8</v>
      </c>
      <c r="AU574" s="81">
        <v>0</v>
      </c>
      <c r="AV574" s="81">
        <v>3</v>
      </c>
      <c r="AW574" s="81" t="s">
        <v>564</v>
      </c>
      <c r="AX574" s="82"/>
      <c r="AY574" s="81">
        <v>150019.66899999999</v>
      </c>
      <c r="AZ574" s="81">
        <v>446838.2</v>
      </c>
      <c r="BA574" s="81">
        <v>44741</v>
      </c>
      <c r="BB574" s="81">
        <v>626</v>
      </c>
      <c r="BC574" s="81">
        <v>0</v>
      </c>
      <c r="BD574" s="81">
        <v>14253</v>
      </c>
      <c r="BE574" s="81" t="s">
        <v>564</v>
      </c>
      <c r="BF574" s="82"/>
      <c r="BG574" s="81">
        <v>4.907</v>
      </c>
      <c r="BH574" s="81">
        <v>0</v>
      </c>
      <c r="BI574" s="81">
        <v>1535.617</v>
      </c>
      <c r="BJ574" s="81">
        <v>50.832000000000001</v>
      </c>
      <c r="BK574" s="81">
        <v>134.17500000000001</v>
      </c>
      <c r="BL574" s="81">
        <v>0</v>
      </c>
      <c r="BM574" s="82"/>
      <c r="BN574" s="81">
        <v>1</v>
      </c>
      <c r="BO574" s="81">
        <v>0</v>
      </c>
      <c r="BP574" s="81">
        <v>81</v>
      </c>
      <c r="BQ574" s="81">
        <v>1</v>
      </c>
      <c r="BR574" s="81">
        <v>24</v>
      </c>
      <c r="BS574" s="81">
        <v>0</v>
      </c>
      <c r="BT574"/>
      <c r="BU574" s="80">
        <v>1676.85</v>
      </c>
      <c r="BV574" s="80">
        <v>22.190999999999999</v>
      </c>
      <c r="BW574" s="80">
        <v>21.710999999999999</v>
      </c>
      <c r="BX574" s="80">
        <v>0</v>
      </c>
      <c r="BY574" s="80">
        <v>4.7789999999999999</v>
      </c>
      <c r="BZ574" s="80">
        <v>0</v>
      </c>
      <c r="CA574" s="80">
        <v>0</v>
      </c>
      <c r="CB574" s="80">
        <v>0</v>
      </c>
      <c r="CC574" s="80">
        <v>0</v>
      </c>
    </row>
    <row r="575" spans="1:81">
      <c r="A575" s="80" t="s">
        <v>2356</v>
      </c>
      <c r="B575" s="80">
        <v>526</v>
      </c>
      <c r="C575" s="80">
        <v>16</v>
      </c>
      <c r="D575" s="80">
        <v>31</v>
      </c>
      <c r="E575" s="80">
        <v>2019</v>
      </c>
      <c r="F575" s="80" t="s">
        <v>73</v>
      </c>
      <c r="G575" s="80" t="s">
        <v>2340</v>
      </c>
      <c r="H575" s="80" t="s">
        <v>2341</v>
      </c>
      <c r="I575" s="177"/>
      <c r="J575" s="81">
        <v>1296.4685289488755</v>
      </c>
      <c r="K575" s="81">
        <v>45.858843079912894</v>
      </c>
      <c r="L575" s="81">
        <v>180.10674626556079</v>
      </c>
      <c r="M575" s="81">
        <v>1124.9238018217834</v>
      </c>
      <c r="N575" s="81">
        <v>961.10948718795862</v>
      </c>
      <c r="O575" s="81">
        <v>837.21506741741609</v>
      </c>
      <c r="P575" s="81">
        <v>708.57255946516432</v>
      </c>
      <c r="Q575" s="81">
        <v>50.836318224647364</v>
      </c>
      <c r="R575" s="81">
        <v>32.937876828867779</v>
      </c>
      <c r="S575" s="81">
        <v>94.286008088933698</v>
      </c>
      <c r="T575" s="82"/>
      <c r="U575" s="81">
        <v>204242669</v>
      </c>
      <c r="V575" s="81">
        <v>27144</v>
      </c>
      <c r="W575" s="81">
        <v>3342</v>
      </c>
      <c r="X575" s="81">
        <v>294295</v>
      </c>
      <c r="Y575" s="81">
        <v>336547</v>
      </c>
      <c r="Z575" s="81">
        <v>524154</v>
      </c>
      <c r="AA575" s="81">
        <v>147131</v>
      </c>
      <c r="AB575" s="81">
        <v>823810</v>
      </c>
      <c r="AC575" s="81">
        <v>5808200</v>
      </c>
      <c r="AD575" s="81">
        <v>94.286008088933698</v>
      </c>
      <c r="AE575" s="82"/>
      <c r="AF575" s="81">
        <v>1927872985.2402489</v>
      </c>
      <c r="AG575" s="81">
        <v>36990686.29315035</v>
      </c>
      <c r="AH575" s="81">
        <v>53373299.709179908</v>
      </c>
      <c r="AI575" s="81">
        <v>1908412492.289959</v>
      </c>
      <c r="AJ575" s="81">
        <v>2019343449.009063</v>
      </c>
      <c r="AK575" s="81">
        <v>0</v>
      </c>
      <c r="AL575" s="81">
        <v>0</v>
      </c>
      <c r="AM575" s="81">
        <v>112196720.36164033</v>
      </c>
      <c r="AN575" s="81">
        <v>0</v>
      </c>
      <c r="AO575" s="81">
        <v>0</v>
      </c>
      <c r="AP575" s="82"/>
      <c r="AQ575" s="81">
        <v>33123</v>
      </c>
      <c r="AR575" s="81">
        <v>8330</v>
      </c>
      <c r="AS575" s="81">
        <v>12</v>
      </c>
      <c r="AT575" s="81">
        <v>9</v>
      </c>
      <c r="AU575" s="81">
        <v>0</v>
      </c>
      <c r="AV575" s="81">
        <v>3</v>
      </c>
      <c r="AW575" s="81" t="s">
        <v>564</v>
      </c>
      <c r="AX575" s="82"/>
      <c r="AY575" s="81">
        <v>159145.87899999999</v>
      </c>
      <c r="AZ575" s="81">
        <v>467374.09999999992</v>
      </c>
      <c r="BA575" s="81">
        <v>44740.9</v>
      </c>
      <c r="BB575" s="81">
        <v>1624.7</v>
      </c>
      <c r="BC575" s="81">
        <v>0</v>
      </c>
      <c r="BD575" s="81">
        <v>14253.1</v>
      </c>
      <c r="BE575" s="81" t="s">
        <v>564</v>
      </c>
      <c r="BF575" s="82"/>
      <c r="BG575" s="81">
        <v>0</v>
      </c>
      <c r="BH575" s="81">
        <v>0</v>
      </c>
      <c r="BI575" s="81">
        <v>1214.172</v>
      </c>
      <c r="BJ575" s="81">
        <v>23.343</v>
      </c>
      <c r="BK575" s="81">
        <v>125.04699999999998</v>
      </c>
      <c r="BL575" s="81">
        <v>0</v>
      </c>
      <c r="BM575" s="82"/>
      <c r="BN575" s="81">
        <v>0</v>
      </c>
      <c r="BO575" s="81">
        <v>0</v>
      </c>
      <c r="BP575" s="81">
        <v>80</v>
      </c>
      <c r="BQ575" s="81">
        <v>1</v>
      </c>
      <c r="BR575" s="81">
        <v>25</v>
      </c>
      <c r="BS575" s="81">
        <v>0</v>
      </c>
      <c r="BT575"/>
      <c r="BU575" s="80">
        <v>1302.2439999999999</v>
      </c>
      <c r="BV575" s="80">
        <v>34.264000000000003</v>
      </c>
      <c r="BW575" s="80">
        <v>21.283000000000001</v>
      </c>
      <c r="BX575" s="80">
        <v>0</v>
      </c>
      <c r="BY575" s="80">
        <v>4.7709999999999999</v>
      </c>
      <c r="BZ575" s="80">
        <v>0</v>
      </c>
      <c r="CA575" s="80">
        <v>0</v>
      </c>
      <c r="CB575" s="80">
        <v>0</v>
      </c>
      <c r="CC575" s="80">
        <v>0</v>
      </c>
    </row>
    <row r="576" spans="1:81">
      <c r="A576" s="80" t="s">
        <v>2357</v>
      </c>
      <c r="B576" s="80">
        <v>527</v>
      </c>
      <c r="C576" s="80">
        <v>17</v>
      </c>
      <c r="D576" s="80">
        <v>31</v>
      </c>
      <c r="E576" s="80">
        <v>2020</v>
      </c>
      <c r="F576" s="80" t="s">
        <v>218</v>
      </c>
      <c r="G576" s="80" t="s">
        <v>2340</v>
      </c>
      <c r="H576" s="80" t="s">
        <v>2341</v>
      </c>
      <c r="I576" s="177"/>
      <c r="J576" s="81">
        <v>1322.5151097877258</v>
      </c>
      <c r="K576" s="81">
        <v>52.490513633645413</v>
      </c>
      <c r="L576" s="81">
        <v>185.35873426997318</v>
      </c>
      <c r="M576" s="81">
        <v>1009.1326945068299</v>
      </c>
      <c r="N576" s="81">
        <v>939.01811110476717</v>
      </c>
      <c r="O576" s="81">
        <v>736.47027231246886</v>
      </c>
      <c r="P576" s="81">
        <v>657.83565971926782</v>
      </c>
      <c r="Q576" s="81">
        <v>48.246673676632106</v>
      </c>
      <c r="R576" s="81">
        <v>28.713925763728906</v>
      </c>
      <c r="S576" s="81">
        <v>99.47522304251315</v>
      </c>
      <c r="T576" s="82"/>
      <c r="U576" s="81">
        <v>202834601</v>
      </c>
      <c r="V576" s="81">
        <v>26769</v>
      </c>
      <c r="W576" s="81">
        <v>5579</v>
      </c>
      <c r="X576" s="81">
        <v>298100</v>
      </c>
      <c r="Y576" s="81">
        <v>339161</v>
      </c>
      <c r="Z576" s="81">
        <v>526263</v>
      </c>
      <c r="AA576" s="81">
        <v>148409</v>
      </c>
      <c r="AB576" s="81">
        <v>818251</v>
      </c>
      <c r="AC576" s="81">
        <v>5089772</v>
      </c>
      <c r="AD576" s="81">
        <v>99.47522304251315</v>
      </c>
      <c r="AE576" s="82"/>
      <c r="AF576" s="81">
        <v>1940390494.2048759</v>
      </c>
      <c r="AG576" s="81">
        <v>38636404.996719144</v>
      </c>
      <c r="AH576" s="81">
        <v>45835671.828129932</v>
      </c>
      <c r="AI576" s="81">
        <v>1628524782.8311231</v>
      </c>
      <c r="AJ576" s="81">
        <v>1934789953.7567329</v>
      </c>
      <c r="AK576" s="81">
        <v>0</v>
      </c>
      <c r="AL576" s="81">
        <v>0</v>
      </c>
      <c r="AM576" s="81">
        <v>106790846.45822054</v>
      </c>
      <c r="AN576" s="81">
        <v>0</v>
      </c>
      <c r="AO576" s="81">
        <v>0</v>
      </c>
      <c r="AP576" s="82"/>
      <c r="AQ576" s="81">
        <v>34532</v>
      </c>
      <c r="AR576" s="81">
        <v>8714</v>
      </c>
      <c r="AS576" s="81">
        <v>12</v>
      </c>
      <c r="AT576" s="81">
        <v>10</v>
      </c>
      <c r="AU576" s="81">
        <v>0</v>
      </c>
      <c r="AV576" s="81">
        <v>3</v>
      </c>
      <c r="AW576" s="81">
        <v>12</v>
      </c>
      <c r="AX576" s="82"/>
      <c r="AY576" s="81">
        <v>167326.16300000009</v>
      </c>
      <c r="AZ576" s="81">
        <v>510446.59999999969</v>
      </c>
      <c r="BA576" s="81">
        <v>44740.9</v>
      </c>
      <c r="BB576" s="81">
        <v>1654.7</v>
      </c>
      <c r="BC576" s="81">
        <v>0</v>
      </c>
      <c r="BD576" s="81">
        <v>14253.1</v>
      </c>
      <c r="BE576" s="81">
        <v>44740.9</v>
      </c>
      <c r="BF576" s="82"/>
      <c r="BG576" s="81">
        <v>3.569</v>
      </c>
      <c r="BH576" s="81">
        <v>0</v>
      </c>
      <c r="BI576" s="81">
        <v>1249.3489999999999</v>
      </c>
      <c r="BJ576" s="81">
        <v>16.282</v>
      </c>
      <c r="BK576" s="81">
        <v>144.34</v>
      </c>
      <c r="BL576" s="81">
        <v>0</v>
      </c>
      <c r="BM576" s="82"/>
      <c r="BN576" s="81">
        <v>1</v>
      </c>
      <c r="BO576" s="81">
        <v>0</v>
      </c>
      <c r="BP576" s="81">
        <v>80</v>
      </c>
      <c r="BQ576" s="81">
        <v>1</v>
      </c>
      <c r="BR576" s="81">
        <v>25</v>
      </c>
      <c r="BS576" s="81">
        <v>0</v>
      </c>
      <c r="BT576"/>
      <c r="BU576" s="80">
        <v>1336.306</v>
      </c>
      <c r="BV576" s="80">
        <v>51.643999999999998</v>
      </c>
      <c r="BW576" s="80">
        <v>21.03</v>
      </c>
      <c r="BX576" s="80">
        <v>0</v>
      </c>
      <c r="BY576" s="80">
        <v>4.5599999999999996</v>
      </c>
      <c r="BZ576" s="80">
        <v>0</v>
      </c>
      <c r="CA576" s="80">
        <v>0</v>
      </c>
      <c r="CB576" s="80">
        <v>0</v>
      </c>
      <c r="CC576" s="80">
        <v>0</v>
      </c>
    </row>
    <row r="577" spans="1:81">
      <c r="A577" s="80" t="s">
        <v>2358</v>
      </c>
      <c r="B577" s="80">
        <v>527</v>
      </c>
      <c r="C577" s="80">
        <v>18</v>
      </c>
      <c r="D577" s="80">
        <v>31</v>
      </c>
      <c r="E577" s="80">
        <v>2021</v>
      </c>
      <c r="F577" s="80" t="s">
        <v>75</v>
      </c>
      <c r="G577" s="174" t="s">
        <v>2340</v>
      </c>
      <c r="H577" s="80" t="s">
        <v>2341</v>
      </c>
      <c r="I577" s="177"/>
      <c r="J577" s="81">
        <v>1042.4957461349768</v>
      </c>
      <c r="K577" s="81">
        <v>52.206098159892235</v>
      </c>
      <c r="L577" s="81">
        <v>167.81540662516187</v>
      </c>
      <c r="M577" s="81">
        <v>870.42121102046906</v>
      </c>
      <c r="N577" s="81">
        <v>752.07410531891139</v>
      </c>
      <c r="O577" s="81">
        <v>717.57312827794601</v>
      </c>
      <c r="P577" s="81">
        <v>675.47128571780547</v>
      </c>
      <c r="Q577" s="81">
        <v>48.464187317300542</v>
      </c>
      <c r="R577" s="81">
        <v>26.345802169166983</v>
      </c>
      <c r="S577" s="81">
        <v>94.390723882720792</v>
      </c>
      <c r="T577" s="82"/>
      <c r="U577" s="81">
        <v>210512955</v>
      </c>
      <c r="V577" s="81">
        <v>26769</v>
      </c>
      <c r="W577" s="81">
        <v>5579</v>
      </c>
      <c r="X577" s="81">
        <v>298100</v>
      </c>
      <c r="Y577" s="81">
        <v>340660</v>
      </c>
      <c r="Z577" s="81">
        <v>527981</v>
      </c>
      <c r="AA577" s="81">
        <v>148609</v>
      </c>
      <c r="AB577" s="81">
        <v>812193</v>
      </c>
      <c r="AC577" s="81">
        <v>4526464.9999999991</v>
      </c>
      <c r="AD577" s="81">
        <v>94.390723882720792</v>
      </c>
      <c r="AE577" s="82"/>
      <c r="AF577" s="81">
        <v>1535406865.5534999</v>
      </c>
      <c r="AG577" s="81">
        <v>40433318.89698825</v>
      </c>
      <c r="AH577" s="81">
        <v>50831999.388951756</v>
      </c>
      <c r="AI577" s="81">
        <v>1734961547.529716</v>
      </c>
      <c r="AJ577" s="81">
        <v>1865706817.629606</v>
      </c>
      <c r="AK577" s="81">
        <v>0</v>
      </c>
      <c r="AL577" s="81">
        <v>0</v>
      </c>
      <c r="AM577" s="81">
        <v>106611610.83028288</v>
      </c>
      <c r="AN577" s="81">
        <v>0</v>
      </c>
      <c r="AO577" s="81">
        <v>0</v>
      </c>
      <c r="AP577" s="82"/>
      <c r="AQ577" s="81">
        <v>36000</v>
      </c>
      <c r="AR577" s="81">
        <v>8868</v>
      </c>
      <c r="AS577" s="81">
        <v>13</v>
      </c>
      <c r="AT577" s="81">
        <v>10</v>
      </c>
      <c r="AU577" s="81">
        <v>0</v>
      </c>
      <c r="AV577" s="81">
        <v>3</v>
      </c>
      <c r="AW577" s="81"/>
      <c r="AX577" s="82"/>
      <c r="AY577" s="81">
        <v>176089.56699999719</v>
      </c>
      <c r="AZ577" s="81">
        <v>525633.30000000214</v>
      </c>
      <c r="BA577" s="81">
        <v>71940.899999999994</v>
      </c>
      <c r="BB577" s="81">
        <v>1654.7</v>
      </c>
      <c r="BC577" s="81">
        <v>0</v>
      </c>
      <c r="BD577" s="81">
        <v>14253.1</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2359</v>
      </c>
      <c r="B578" s="80">
        <v>527</v>
      </c>
      <c r="C578" s="80">
        <v>19</v>
      </c>
      <c r="D578" s="80">
        <v>31</v>
      </c>
      <c r="E578" s="80">
        <v>2022</v>
      </c>
      <c r="F578" s="80" t="s">
        <v>568</v>
      </c>
      <c r="G578" s="174" t="s">
        <v>2340</v>
      </c>
      <c r="H578" s="80" t="s">
        <v>2341</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37894</v>
      </c>
      <c r="AR578" s="81">
        <v>9048</v>
      </c>
      <c r="AS578" s="81">
        <v>13</v>
      </c>
      <c r="AT578" s="81">
        <v>11</v>
      </c>
      <c r="AU578" s="81">
        <v>0</v>
      </c>
      <c r="AV578" s="81">
        <v>3</v>
      </c>
      <c r="AW578" s="81"/>
      <c r="AX578" s="82"/>
      <c r="AY578" s="81">
        <v>187722.15199999436</v>
      </c>
      <c r="AZ578" s="81">
        <v>538749.20000000193</v>
      </c>
      <c r="BA578" s="81">
        <v>71940.899999999994</v>
      </c>
      <c r="BB578" s="81">
        <v>1674.6</v>
      </c>
      <c r="BC578" s="81">
        <v>0</v>
      </c>
      <c r="BD578" s="81">
        <v>14253.1</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1683</v>
      </c>
      <c r="B9" s="80">
        <v>1</v>
      </c>
      <c r="C9" s="80">
        <v>1</v>
      </c>
      <c r="D9" s="80">
        <v>1</v>
      </c>
      <c r="E9" s="80">
        <v>1990</v>
      </c>
      <c r="F9" s="80" t="s">
        <v>562</v>
      </c>
      <c r="G9" s="182" t="s">
        <v>1684</v>
      </c>
      <c r="H9" s="80" t="s">
        <v>1685</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1686</v>
      </c>
      <c r="B10" s="80">
        <v>2</v>
      </c>
      <c r="C10" s="80">
        <v>2</v>
      </c>
      <c r="D10" s="80">
        <v>1</v>
      </c>
      <c r="E10" s="80">
        <v>2005</v>
      </c>
      <c r="F10" s="80" t="s">
        <v>565</v>
      </c>
      <c r="G10" s="182" t="s">
        <v>1684</v>
      </c>
      <c r="H10" s="80" t="s">
        <v>1685</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1687</v>
      </c>
      <c r="B11" s="80">
        <v>3</v>
      </c>
      <c r="C11" s="80">
        <v>3</v>
      </c>
      <c r="D11" s="80">
        <v>1</v>
      </c>
      <c r="E11" s="80">
        <v>2006</v>
      </c>
      <c r="F11" s="80" t="s">
        <v>566</v>
      </c>
      <c r="G11" s="182" t="s">
        <v>1684</v>
      </c>
      <c r="H11" s="80" t="s">
        <v>1685</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1688</v>
      </c>
      <c r="B12" s="80">
        <v>4</v>
      </c>
      <c r="C12" s="80">
        <v>4</v>
      </c>
      <c r="D12" s="80">
        <v>1</v>
      </c>
      <c r="E12" s="80">
        <v>2007</v>
      </c>
      <c r="F12" s="80" t="s">
        <v>567</v>
      </c>
      <c r="G12" s="182" t="s">
        <v>1684</v>
      </c>
      <c r="H12" s="80" t="s">
        <v>1685</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1689</v>
      </c>
      <c r="B13" s="80">
        <v>5</v>
      </c>
      <c r="C13" s="80">
        <v>5</v>
      </c>
      <c r="D13" s="80">
        <v>1</v>
      </c>
      <c r="E13" s="80">
        <v>2008</v>
      </c>
      <c r="F13" s="80" t="s">
        <v>84</v>
      </c>
      <c r="G13" s="182" t="s">
        <v>1684</v>
      </c>
      <c r="H13" s="80" t="s">
        <v>1685</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1690</v>
      </c>
      <c r="B14" s="80">
        <v>6</v>
      </c>
      <c r="C14" s="80">
        <v>6</v>
      </c>
      <c r="D14" s="80">
        <v>1</v>
      </c>
      <c r="E14" s="80">
        <v>2009</v>
      </c>
      <c r="F14" s="80" t="s">
        <v>85</v>
      </c>
      <c r="G14" s="182" t="s">
        <v>1684</v>
      </c>
      <c r="H14" s="80" t="s">
        <v>1685</v>
      </c>
      <c r="I14" s="173"/>
      <c r="J14" s="83">
        <v>3.5</v>
      </c>
      <c r="K14" s="83">
        <v>0</v>
      </c>
      <c r="L14" s="83">
        <v>0</v>
      </c>
      <c r="M14" s="83">
        <v>0</v>
      </c>
      <c r="N14" s="83">
        <v>0</v>
      </c>
      <c r="O14" s="83">
        <v>0</v>
      </c>
      <c r="P14" s="83">
        <v>0</v>
      </c>
      <c r="Q14" s="83">
        <v>0</v>
      </c>
      <c r="R14" s="83">
        <v>33.65</v>
      </c>
      <c r="S14" s="83">
        <v>0</v>
      </c>
      <c r="T14" s="83">
        <v>2.62</v>
      </c>
      <c r="U14" s="83">
        <v>0</v>
      </c>
      <c r="V14" s="83">
        <v>0</v>
      </c>
      <c r="W14" s="83">
        <v>0</v>
      </c>
      <c r="X14" s="83">
        <v>0</v>
      </c>
      <c r="Y14" s="83">
        <v>0</v>
      </c>
      <c r="Z14" s="83">
        <v>0</v>
      </c>
      <c r="AA14" s="83">
        <v>0</v>
      </c>
      <c r="AB14" s="83">
        <v>3.26</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3.45</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2.2400000000000002</v>
      </c>
      <c r="CL14" s="83">
        <v>0</v>
      </c>
      <c r="CM14" s="83">
        <v>0</v>
      </c>
      <c r="CN14" s="83">
        <v>0</v>
      </c>
      <c r="CO14" s="83">
        <v>0</v>
      </c>
      <c r="CP14" s="83">
        <v>0</v>
      </c>
      <c r="CQ14" s="83">
        <v>0</v>
      </c>
      <c r="CR14" s="83">
        <v>0</v>
      </c>
      <c r="CS14" s="83">
        <v>7.88</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3.5</v>
      </c>
      <c r="DL14" s="83">
        <v>0</v>
      </c>
      <c r="DM14" s="83">
        <v>0</v>
      </c>
      <c r="DN14" s="83">
        <v>0</v>
      </c>
      <c r="DO14" s="83">
        <v>0</v>
      </c>
      <c r="DP14" s="83">
        <v>0</v>
      </c>
      <c r="DQ14" s="83">
        <v>0</v>
      </c>
      <c r="DR14" s="83">
        <v>0</v>
      </c>
      <c r="DS14" s="83">
        <v>33.65</v>
      </c>
      <c r="DT14" s="83">
        <v>0</v>
      </c>
      <c r="DU14" s="83">
        <v>2.62</v>
      </c>
      <c r="DV14" s="83">
        <v>0</v>
      </c>
      <c r="DW14" s="83">
        <v>0</v>
      </c>
      <c r="DX14" s="83">
        <v>0</v>
      </c>
      <c r="DY14" s="83">
        <v>0</v>
      </c>
      <c r="DZ14" s="83">
        <v>0</v>
      </c>
      <c r="EA14" s="83">
        <v>0</v>
      </c>
      <c r="EB14" s="83">
        <v>0</v>
      </c>
      <c r="EC14" s="83">
        <v>3.26</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3.45</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2.2400000000000002</v>
      </c>
      <c r="GM14" s="83">
        <v>0</v>
      </c>
      <c r="GN14" s="83">
        <v>0</v>
      </c>
      <c r="GO14" s="83">
        <v>0</v>
      </c>
      <c r="GP14" s="83">
        <v>0</v>
      </c>
      <c r="GQ14" s="83">
        <v>0</v>
      </c>
      <c r="GR14" s="83">
        <v>0</v>
      </c>
      <c r="GS14" s="83">
        <v>0</v>
      </c>
      <c r="GT14" s="83">
        <v>7.88</v>
      </c>
      <c r="GU14" s="83">
        <v>0</v>
      </c>
      <c r="GV14" s="83">
        <v>0</v>
      </c>
      <c r="GW14" s="83">
        <v>0</v>
      </c>
      <c r="GX14" s="83">
        <v>0</v>
      </c>
      <c r="GY14" s="83">
        <v>0</v>
      </c>
      <c r="GZ14" s="83">
        <v>0</v>
      </c>
      <c r="HA14" s="83">
        <v>0</v>
      </c>
      <c r="HB14" s="83">
        <v>0</v>
      </c>
      <c r="HC14" s="83">
        <v>0</v>
      </c>
      <c r="HD14" s="83">
        <v>0</v>
      </c>
      <c r="HE14" s="83">
        <v>0</v>
      </c>
      <c r="HF14" s="83">
        <v>0</v>
      </c>
      <c r="HG14" s="83">
        <v>3.5</v>
      </c>
      <c r="HH14" s="83">
        <v>0</v>
      </c>
      <c r="HI14" s="83">
        <v>0</v>
      </c>
      <c r="HJ14" s="83">
        <v>0</v>
      </c>
      <c r="HK14" s="83">
        <v>39.529999999999994</v>
      </c>
      <c r="HL14" s="83">
        <v>0</v>
      </c>
      <c r="HM14" s="83">
        <v>0</v>
      </c>
      <c r="HN14" s="83">
        <v>0</v>
      </c>
      <c r="HO14" s="83">
        <v>3.45</v>
      </c>
      <c r="HP14" s="83">
        <v>0</v>
      </c>
      <c r="HQ14" s="83">
        <v>0</v>
      </c>
      <c r="HR14" s="83">
        <v>0</v>
      </c>
      <c r="HS14" s="83">
        <v>0</v>
      </c>
      <c r="HT14" s="83">
        <v>2.2400000000000002</v>
      </c>
      <c r="HU14" s="83">
        <v>0</v>
      </c>
      <c r="HV14" s="83">
        <v>0</v>
      </c>
      <c r="HW14" s="83">
        <v>0</v>
      </c>
      <c r="HX14" s="83">
        <v>7.88</v>
      </c>
      <c r="HY14" s="83">
        <v>0</v>
      </c>
      <c r="HZ14" s="83">
        <v>0</v>
      </c>
      <c r="IA14" s="83">
        <v>0</v>
      </c>
      <c r="IB14" s="83">
        <v>3.5</v>
      </c>
      <c r="IC14" s="83">
        <v>0</v>
      </c>
      <c r="ID14" s="83">
        <v>0</v>
      </c>
      <c r="IE14" s="83">
        <v>0</v>
      </c>
      <c r="IF14" s="83">
        <v>39.529999999999994</v>
      </c>
      <c r="IG14" s="83">
        <v>0</v>
      </c>
      <c r="IH14" s="83">
        <v>0</v>
      </c>
      <c r="II14" s="83">
        <v>0</v>
      </c>
      <c r="IJ14" s="83">
        <v>3.45</v>
      </c>
      <c r="IK14" s="83">
        <v>0</v>
      </c>
      <c r="IL14" s="83">
        <v>0</v>
      </c>
      <c r="IM14" s="83">
        <v>0</v>
      </c>
      <c r="IN14" s="83">
        <v>0</v>
      </c>
      <c r="IO14" s="83">
        <v>2.2400000000000002</v>
      </c>
      <c r="IP14" s="83">
        <v>0</v>
      </c>
      <c r="IQ14" s="83">
        <v>0</v>
      </c>
      <c r="IR14" s="83">
        <v>0</v>
      </c>
      <c r="IS14" s="83">
        <v>7.88</v>
      </c>
      <c r="IT14" s="83">
        <v>0</v>
      </c>
      <c r="IU14" s="83">
        <v>0</v>
      </c>
      <c r="IV14" s="84"/>
      <c r="IW14" s="81">
        <v>1</v>
      </c>
      <c r="IX14" s="81">
        <v>0</v>
      </c>
      <c r="IY14" s="81">
        <v>0</v>
      </c>
      <c r="IZ14" s="81">
        <v>0</v>
      </c>
      <c r="JA14" s="81">
        <v>0</v>
      </c>
      <c r="JB14" s="81">
        <v>0</v>
      </c>
      <c r="JC14" s="81">
        <v>0</v>
      </c>
      <c r="JD14" s="81">
        <v>0</v>
      </c>
      <c r="JE14" s="81">
        <v>7</v>
      </c>
      <c r="JF14" s="81">
        <v>0</v>
      </c>
      <c r="JG14" s="81">
        <v>1</v>
      </c>
      <c r="JH14" s="81">
        <v>0</v>
      </c>
      <c r="JI14" s="81">
        <v>0</v>
      </c>
      <c r="JJ14" s="81">
        <v>0</v>
      </c>
      <c r="JK14" s="81">
        <v>0</v>
      </c>
      <c r="JL14" s="81">
        <v>0</v>
      </c>
      <c r="JM14" s="81">
        <v>0</v>
      </c>
      <c r="JN14" s="81">
        <v>0</v>
      </c>
      <c r="JO14" s="81">
        <v>1</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1</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1</v>
      </c>
      <c r="LY14" s="81">
        <v>0</v>
      </c>
      <c r="LZ14" s="81">
        <v>0</v>
      </c>
      <c r="MA14" s="81">
        <v>0</v>
      </c>
      <c r="MB14" s="81">
        <v>0</v>
      </c>
      <c r="MC14" s="81">
        <v>0</v>
      </c>
      <c r="MD14" s="81">
        <v>0</v>
      </c>
      <c r="ME14" s="81">
        <v>0</v>
      </c>
      <c r="MF14" s="81">
        <v>1</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1</v>
      </c>
      <c r="MY14" s="81">
        <v>0</v>
      </c>
      <c r="MZ14" s="81">
        <v>0</v>
      </c>
      <c r="NA14" s="81">
        <v>0</v>
      </c>
      <c r="NB14" s="81">
        <v>0</v>
      </c>
      <c r="NC14" s="81">
        <v>0</v>
      </c>
      <c r="ND14" s="81">
        <v>0</v>
      </c>
      <c r="NE14" s="81">
        <v>0</v>
      </c>
      <c r="NF14" s="81">
        <v>7</v>
      </c>
      <c r="NG14" s="81">
        <v>0</v>
      </c>
      <c r="NH14" s="81">
        <v>1</v>
      </c>
      <c r="NI14" s="81">
        <v>0</v>
      </c>
      <c r="NJ14" s="81">
        <v>0</v>
      </c>
      <c r="NK14" s="81">
        <v>0</v>
      </c>
      <c r="NL14" s="81">
        <v>0</v>
      </c>
      <c r="NM14" s="81">
        <v>0</v>
      </c>
      <c r="NN14" s="81">
        <v>0</v>
      </c>
      <c r="NO14" s="81">
        <v>0</v>
      </c>
      <c r="NP14" s="81">
        <v>1</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1</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1</v>
      </c>
      <c r="PZ14" s="81">
        <v>0</v>
      </c>
      <c r="QA14" s="81">
        <v>0</v>
      </c>
      <c r="QB14" s="81">
        <v>0</v>
      </c>
      <c r="QC14" s="81">
        <v>0</v>
      </c>
      <c r="QD14" s="81">
        <v>0</v>
      </c>
      <c r="QE14" s="81">
        <v>0</v>
      </c>
      <c r="QF14" s="81">
        <v>0</v>
      </c>
      <c r="QG14" s="81">
        <v>1</v>
      </c>
      <c r="QH14" s="81">
        <v>0</v>
      </c>
      <c r="QI14" s="81">
        <v>0</v>
      </c>
      <c r="QJ14" s="81">
        <v>0</v>
      </c>
      <c r="QK14" s="81">
        <v>0</v>
      </c>
      <c r="QL14" s="81">
        <v>0</v>
      </c>
      <c r="QM14" s="81">
        <v>0</v>
      </c>
      <c r="QN14" s="81">
        <v>0</v>
      </c>
      <c r="QO14" s="81">
        <v>0</v>
      </c>
      <c r="QP14" s="81">
        <v>0</v>
      </c>
      <c r="QQ14" s="81">
        <v>0</v>
      </c>
      <c r="QR14" s="81">
        <v>0</v>
      </c>
      <c r="QS14" s="81">
        <v>0</v>
      </c>
      <c r="QT14" s="81">
        <v>1</v>
      </c>
      <c r="QU14" s="81">
        <v>0</v>
      </c>
      <c r="QV14" s="81">
        <v>0</v>
      </c>
      <c r="QW14" s="81">
        <v>0</v>
      </c>
      <c r="QX14" s="81">
        <v>9</v>
      </c>
      <c r="QY14" s="81">
        <v>0</v>
      </c>
      <c r="QZ14" s="81">
        <v>0</v>
      </c>
      <c r="RA14" s="81">
        <v>0</v>
      </c>
      <c r="RB14" s="81">
        <v>1</v>
      </c>
      <c r="RC14" s="81">
        <v>0</v>
      </c>
      <c r="RD14" s="81">
        <v>0</v>
      </c>
      <c r="RE14" s="81">
        <v>0</v>
      </c>
      <c r="RF14" s="81">
        <v>0</v>
      </c>
      <c r="RG14" s="81">
        <v>1</v>
      </c>
      <c r="RH14" s="81">
        <v>0</v>
      </c>
      <c r="RI14" s="81">
        <v>0</v>
      </c>
      <c r="RJ14" s="81">
        <v>0</v>
      </c>
      <c r="RK14" s="81">
        <v>1</v>
      </c>
      <c r="RL14" s="81">
        <v>0</v>
      </c>
      <c r="RM14" s="81">
        <v>0</v>
      </c>
      <c r="RN14" s="81">
        <v>0</v>
      </c>
      <c r="RO14" s="81">
        <v>1</v>
      </c>
      <c r="RP14" s="81">
        <v>0</v>
      </c>
      <c r="RQ14" s="81">
        <v>0</v>
      </c>
      <c r="RR14" s="81">
        <v>0</v>
      </c>
      <c r="RS14" s="81">
        <v>9</v>
      </c>
      <c r="RT14" s="81">
        <v>0</v>
      </c>
      <c r="RU14" s="81">
        <v>0</v>
      </c>
      <c r="RV14" s="81">
        <v>0</v>
      </c>
      <c r="RW14" s="81">
        <v>1</v>
      </c>
      <c r="RX14" s="81">
        <v>0</v>
      </c>
      <c r="RY14" s="81">
        <v>0</v>
      </c>
      <c r="RZ14" s="81">
        <v>0</v>
      </c>
      <c r="SA14" s="81">
        <v>0</v>
      </c>
      <c r="SB14" s="81">
        <v>1</v>
      </c>
      <c r="SC14" s="81">
        <v>0</v>
      </c>
      <c r="SD14" s="81">
        <v>0</v>
      </c>
      <c r="SE14" s="81">
        <v>0</v>
      </c>
      <c r="SF14" s="81">
        <v>1</v>
      </c>
      <c r="SG14" s="81">
        <v>0</v>
      </c>
      <c r="SH14" s="81">
        <v>0</v>
      </c>
    </row>
    <row r="15" spans="1:503">
      <c r="A15" s="18" t="s">
        <v>1691</v>
      </c>
      <c r="B15" s="80">
        <v>7</v>
      </c>
      <c r="C15" s="80">
        <v>7</v>
      </c>
      <c r="D15" s="80">
        <v>1</v>
      </c>
      <c r="E15" s="80">
        <v>2010</v>
      </c>
      <c r="F15" s="80" t="s">
        <v>86</v>
      </c>
      <c r="G15" s="182" t="s">
        <v>1684</v>
      </c>
      <c r="H15" s="80" t="s">
        <v>1685</v>
      </c>
      <c r="I15" s="173"/>
      <c r="J15" s="83">
        <v>3.24</v>
      </c>
      <c r="K15" s="83">
        <v>0</v>
      </c>
      <c r="L15" s="83">
        <v>0</v>
      </c>
      <c r="M15" s="83">
        <v>0</v>
      </c>
      <c r="N15" s="83">
        <v>0</v>
      </c>
      <c r="O15" s="83">
        <v>0</v>
      </c>
      <c r="P15" s="83">
        <v>0</v>
      </c>
      <c r="Q15" s="83">
        <v>0</v>
      </c>
      <c r="R15" s="83">
        <v>27.959</v>
      </c>
      <c r="S15" s="83">
        <v>0</v>
      </c>
      <c r="T15" s="83">
        <v>2.7509999999999999</v>
      </c>
      <c r="U15" s="83">
        <v>0</v>
      </c>
      <c r="V15" s="83">
        <v>0</v>
      </c>
      <c r="W15" s="83">
        <v>0</v>
      </c>
      <c r="X15" s="83">
        <v>0</v>
      </c>
      <c r="Y15" s="83">
        <v>0</v>
      </c>
      <c r="Z15" s="83">
        <v>0</v>
      </c>
      <c r="AA15" s="83">
        <v>0</v>
      </c>
      <c r="AB15" s="83">
        <v>3.7250000000000001</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2.5110000000000001</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2.222</v>
      </c>
      <c r="CL15" s="83">
        <v>0</v>
      </c>
      <c r="CM15" s="83">
        <v>0</v>
      </c>
      <c r="CN15" s="83">
        <v>0</v>
      </c>
      <c r="CO15" s="83">
        <v>0</v>
      </c>
      <c r="CP15" s="83">
        <v>0</v>
      </c>
      <c r="CQ15" s="83">
        <v>0</v>
      </c>
      <c r="CR15" s="83">
        <v>0</v>
      </c>
      <c r="CS15" s="83">
        <v>14.68</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3.24</v>
      </c>
      <c r="DL15" s="83">
        <v>0</v>
      </c>
      <c r="DM15" s="83">
        <v>0</v>
      </c>
      <c r="DN15" s="83">
        <v>0</v>
      </c>
      <c r="DO15" s="83">
        <v>0</v>
      </c>
      <c r="DP15" s="83">
        <v>0</v>
      </c>
      <c r="DQ15" s="83">
        <v>0</v>
      </c>
      <c r="DR15" s="83">
        <v>0</v>
      </c>
      <c r="DS15" s="83">
        <v>27.959</v>
      </c>
      <c r="DT15" s="83">
        <v>0</v>
      </c>
      <c r="DU15" s="83">
        <v>2.7509999999999999</v>
      </c>
      <c r="DV15" s="83">
        <v>0</v>
      </c>
      <c r="DW15" s="83">
        <v>0</v>
      </c>
      <c r="DX15" s="83">
        <v>0</v>
      </c>
      <c r="DY15" s="83">
        <v>0</v>
      </c>
      <c r="DZ15" s="83">
        <v>0</v>
      </c>
      <c r="EA15" s="83">
        <v>0</v>
      </c>
      <c r="EB15" s="83">
        <v>0</v>
      </c>
      <c r="EC15" s="83">
        <v>3.7250000000000001</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2.5110000000000001</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2.222</v>
      </c>
      <c r="GM15" s="83">
        <v>0</v>
      </c>
      <c r="GN15" s="83">
        <v>0</v>
      </c>
      <c r="GO15" s="83">
        <v>0</v>
      </c>
      <c r="GP15" s="83">
        <v>0</v>
      </c>
      <c r="GQ15" s="83">
        <v>0</v>
      </c>
      <c r="GR15" s="83">
        <v>0</v>
      </c>
      <c r="GS15" s="83">
        <v>0</v>
      </c>
      <c r="GT15" s="83">
        <v>14.68</v>
      </c>
      <c r="GU15" s="83">
        <v>0</v>
      </c>
      <c r="GV15" s="83">
        <v>0</v>
      </c>
      <c r="GW15" s="83">
        <v>0</v>
      </c>
      <c r="GX15" s="83">
        <v>0</v>
      </c>
      <c r="GY15" s="83">
        <v>0</v>
      </c>
      <c r="GZ15" s="83">
        <v>0</v>
      </c>
      <c r="HA15" s="83">
        <v>0</v>
      </c>
      <c r="HB15" s="83">
        <v>0</v>
      </c>
      <c r="HC15" s="83">
        <v>0</v>
      </c>
      <c r="HD15" s="83">
        <v>0</v>
      </c>
      <c r="HE15" s="83">
        <v>0</v>
      </c>
      <c r="HF15" s="83">
        <v>0</v>
      </c>
      <c r="HG15" s="83">
        <v>3.24</v>
      </c>
      <c r="HH15" s="83">
        <v>0</v>
      </c>
      <c r="HI15" s="83">
        <v>0</v>
      </c>
      <c r="HJ15" s="83">
        <v>0</v>
      </c>
      <c r="HK15" s="83">
        <v>34.435000000000002</v>
      </c>
      <c r="HL15" s="83">
        <v>0</v>
      </c>
      <c r="HM15" s="83">
        <v>0</v>
      </c>
      <c r="HN15" s="83">
        <v>0</v>
      </c>
      <c r="HO15" s="83">
        <v>2.5110000000000001</v>
      </c>
      <c r="HP15" s="83">
        <v>0</v>
      </c>
      <c r="HQ15" s="83">
        <v>0</v>
      </c>
      <c r="HR15" s="83">
        <v>0</v>
      </c>
      <c r="HS15" s="83">
        <v>0</v>
      </c>
      <c r="HT15" s="83">
        <v>2.222</v>
      </c>
      <c r="HU15" s="83">
        <v>0</v>
      </c>
      <c r="HV15" s="83">
        <v>0</v>
      </c>
      <c r="HW15" s="83">
        <v>0</v>
      </c>
      <c r="HX15" s="83">
        <v>14.68</v>
      </c>
      <c r="HY15" s="83">
        <v>0</v>
      </c>
      <c r="HZ15" s="83">
        <v>0</v>
      </c>
      <c r="IA15" s="83">
        <v>0</v>
      </c>
      <c r="IB15" s="83">
        <v>3.24</v>
      </c>
      <c r="IC15" s="83">
        <v>0</v>
      </c>
      <c r="ID15" s="83">
        <v>0</v>
      </c>
      <c r="IE15" s="83">
        <v>0</v>
      </c>
      <c r="IF15" s="83">
        <v>34.435000000000002</v>
      </c>
      <c r="IG15" s="83">
        <v>0</v>
      </c>
      <c r="IH15" s="83">
        <v>0</v>
      </c>
      <c r="II15" s="83">
        <v>0</v>
      </c>
      <c r="IJ15" s="83">
        <v>2.5110000000000001</v>
      </c>
      <c r="IK15" s="83">
        <v>0</v>
      </c>
      <c r="IL15" s="83">
        <v>0</v>
      </c>
      <c r="IM15" s="83">
        <v>0</v>
      </c>
      <c r="IN15" s="83">
        <v>0</v>
      </c>
      <c r="IO15" s="83">
        <v>2.222</v>
      </c>
      <c r="IP15" s="83">
        <v>0</v>
      </c>
      <c r="IQ15" s="83">
        <v>0</v>
      </c>
      <c r="IR15" s="83">
        <v>0</v>
      </c>
      <c r="IS15" s="83">
        <v>14.68</v>
      </c>
      <c r="IT15" s="83">
        <v>0</v>
      </c>
      <c r="IU15" s="83">
        <v>0</v>
      </c>
      <c r="IV15" s="84">
        <v>0</v>
      </c>
      <c r="IW15" s="81">
        <v>1</v>
      </c>
      <c r="IX15" s="81">
        <v>0</v>
      </c>
      <c r="IY15" s="81">
        <v>0</v>
      </c>
      <c r="IZ15" s="81">
        <v>0</v>
      </c>
      <c r="JA15" s="81">
        <v>0</v>
      </c>
      <c r="JB15" s="81">
        <v>0</v>
      </c>
      <c r="JC15" s="81">
        <v>0</v>
      </c>
      <c r="JD15" s="81">
        <v>0</v>
      </c>
      <c r="JE15" s="81">
        <v>6</v>
      </c>
      <c r="JF15" s="81">
        <v>0</v>
      </c>
      <c r="JG15" s="81">
        <v>1</v>
      </c>
      <c r="JH15" s="81">
        <v>0</v>
      </c>
      <c r="JI15" s="81">
        <v>0</v>
      </c>
      <c r="JJ15" s="81">
        <v>0</v>
      </c>
      <c r="JK15" s="81">
        <v>0</v>
      </c>
      <c r="JL15" s="81">
        <v>0</v>
      </c>
      <c r="JM15" s="81">
        <v>0</v>
      </c>
      <c r="JN15" s="81">
        <v>0</v>
      </c>
      <c r="JO15" s="81">
        <v>1</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1</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1</v>
      </c>
      <c r="LY15" s="81">
        <v>0</v>
      </c>
      <c r="LZ15" s="81">
        <v>0</v>
      </c>
      <c r="MA15" s="81">
        <v>0</v>
      </c>
      <c r="MB15" s="81">
        <v>0</v>
      </c>
      <c r="MC15" s="81">
        <v>0</v>
      </c>
      <c r="MD15" s="81">
        <v>0</v>
      </c>
      <c r="ME15" s="81">
        <v>0</v>
      </c>
      <c r="MF15" s="81">
        <v>1</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1</v>
      </c>
      <c r="MY15" s="81">
        <v>0</v>
      </c>
      <c r="MZ15" s="81">
        <v>0</v>
      </c>
      <c r="NA15" s="81">
        <v>0</v>
      </c>
      <c r="NB15" s="81">
        <v>0</v>
      </c>
      <c r="NC15" s="81">
        <v>0</v>
      </c>
      <c r="ND15" s="81">
        <v>0</v>
      </c>
      <c r="NE15" s="81">
        <v>0</v>
      </c>
      <c r="NF15" s="81">
        <v>6</v>
      </c>
      <c r="NG15" s="81">
        <v>0</v>
      </c>
      <c r="NH15" s="81">
        <v>1</v>
      </c>
      <c r="NI15" s="81">
        <v>0</v>
      </c>
      <c r="NJ15" s="81">
        <v>0</v>
      </c>
      <c r="NK15" s="81">
        <v>0</v>
      </c>
      <c r="NL15" s="81">
        <v>0</v>
      </c>
      <c r="NM15" s="81">
        <v>0</v>
      </c>
      <c r="NN15" s="81">
        <v>0</v>
      </c>
      <c r="NO15" s="81">
        <v>0</v>
      </c>
      <c r="NP15" s="81">
        <v>1</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1</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1</v>
      </c>
      <c r="PZ15" s="81">
        <v>0</v>
      </c>
      <c r="QA15" s="81">
        <v>0</v>
      </c>
      <c r="QB15" s="81">
        <v>0</v>
      </c>
      <c r="QC15" s="81">
        <v>0</v>
      </c>
      <c r="QD15" s="81">
        <v>0</v>
      </c>
      <c r="QE15" s="81">
        <v>0</v>
      </c>
      <c r="QF15" s="81">
        <v>0</v>
      </c>
      <c r="QG15" s="81">
        <v>1</v>
      </c>
      <c r="QH15" s="81">
        <v>0</v>
      </c>
      <c r="QI15" s="81">
        <v>0</v>
      </c>
      <c r="QJ15" s="81">
        <v>0</v>
      </c>
      <c r="QK15" s="81">
        <v>0</v>
      </c>
      <c r="QL15" s="81">
        <v>0</v>
      </c>
      <c r="QM15" s="81">
        <v>0</v>
      </c>
      <c r="QN15" s="81">
        <v>0</v>
      </c>
      <c r="QO15" s="81">
        <v>0</v>
      </c>
      <c r="QP15" s="81">
        <v>0</v>
      </c>
      <c r="QQ15" s="81">
        <v>0</v>
      </c>
      <c r="QR15" s="81">
        <v>0</v>
      </c>
      <c r="QS15" s="81">
        <v>0</v>
      </c>
      <c r="QT15" s="81">
        <v>1</v>
      </c>
      <c r="QU15" s="81">
        <v>0</v>
      </c>
      <c r="QV15" s="81">
        <v>0</v>
      </c>
      <c r="QW15" s="81">
        <v>0</v>
      </c>
      <c r="QX15" s="81">
        <v>8</v>
      </c>
      <c r="QY15" s="81">
        <v>0</v>
      </c>
      <c r="QZ15" s="81">
        <v>0</v>
      </c>
      <c r="RA15" s="81">
        <v>0</v>
      </c>
      <c r="RB15" s="81">
        <v>1</v>
      </c>
      <c r="RC15" s="81">
        <v>0</v>
      </c>
      <c r="RD15" s="81">
        <v>0</v>
      </c>
      <c r="RE15" s="81">
        <v>0</v>
      </c>
      <c r="RF15" s="81">
        <v>0</v>
      </c>
      <c r="RG15" s="81">
        <v>1</v>
      </c>
      <c r="RH15" s="81">
        <v>0</v>
      </c>
      <c r="RI15" s="81">
        <v>0</v>
      </c>
      <c r="RJ15" s="81">
        <v>0</v>
      </c>
      <c r="RK15" s="81">
        <v>1</v>
      </c>
      <c r="RL15" s="81">
        <v>0</v>
      </c>
      <c r="RM15" s="81">
        <v>0</v>
      </c>
      <c r="RN15" s="81">
        <v>0</v>
      </c>
      <c r="RO15" s="81">
        <v>1</v>
      </c>
      <c r="RP15" s="81">
        <v>0</v>
      </c>
      <c r="RQ15" s="81">
        <v>0</v>
      </c>
      <c r="RR15" s="81">
        <v>0</v>
      </c>
      <c r="RS15" s="81">
        <v>8</v>
      </c>
      <c r="RT15" s="81">
        <v>0</v>
      </c>
      <c r="RU15" s="81">
        <v>0</v>
      </c>
      <c r="RV15" s="81">
        <v>0</v>
      </c>
      <c r="RW15" s="81">
        <v>1</v>
      </c>
      <c r="RX15" s="81">
        <v>0</v>
      </c>
      <c r="RY15" s="81">
        <v>0</v>
      </c>
      <c r="RZ15" s="81">
        <v>0</v>
      </c>
      <c r="SA15" s="81">
        <v>0</v>
      </c>
      <c r="SB15" s="81">
        <v>1</v>
      </c>
      <c r="SC15" s="81">
        <v>0</v>
      </c>
      <c r="SD15" s="81">
        <v>0</v>
      </c>
      <c r="SE15" s="81">
        <v>0</v>
      </c>
      <c r="SF15" s="81">
        <v>1</v>
      </c>
      <c r="SG15" s="81">
        <v>0</v>
      </c>
      <c r="SH15" s="81">
        <v>0</v>
      </c>
    </row>
    <row r="16" spans="1:503">
      <c r="A16" s="18" t="s">
        <v>1692</v>
      </c>
      <c r="B16" s="80">
        <v>8</v>
      </c>
      <c r="C16" s="80">
        <v>8</v>
      </c>
      <c r="D16" s="80">
        <v>1</v>
      </c>
      <c r="E16" s="80">
        <v>2011</v>
      </c>
      <c r="F16" s="80" t="s">
        <v>87</v>
      </c>
      <c r="G16" s="182" t="s">
        <v>1684</v>
      </c>
      <c r="H16" s="80" t="s">
        <v>1685</v>
      </c>
      <c r="I16" s="173"/>
      <c r="J16" s="83">
        <v>4.6660000000000004</v>
      </c>
      <c r="K16" s="83">
        <v>0</v>
      </c>
      <c r="L16" s="83">
        <v>0</v>
      </c>
      <c r="M16" s="83">
        <v>0</v>
      </c>
      <c r="N16" s="83">
        <v>0</v>
      </c>
      <c r="O16" s="83">
        <v>0</v>
      </c>
      <c r="P16" s="83">
        <v>0</v>
      </c>
      <c r="Q16" s="83">
        <v>0</v>
      </c>
      <c r="R16" s="83">
        <v>36.22</v>
      </c>
      <c r="S16" s="83">
        <v>0</v>
      </c>
      <c r="T16" s="83">
        <v>3.24</v>
      </c>
      <c r="U16" s="83">
        <v>0</v>
      </c>
      <c r="V16" s="83">
        <v>0</v>
      </c>
      <c r="W16" s="83">
        <v>0</v>
      </c>
      <c r="X16" s="83">
        <v>0</v>
      </c>
      <c r="Y16" s="83">
        <v>0</v>
      </c>
      <c r="Z16" s="83">
        <v>0</v>
      </c>
      <c r="AA16" s="83">
        <v>0</v>
      </c>
      <c r="AB16" s="83">
        <v>3.222</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2.2879999999999998</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2.1320000000000001</v>
      </c>
      <c r="CL16" s="83">
        <v>0</v>
      </c>
      <c r="CM16" s="83">
        <v>0</v>
      </c>
      <c r="CN16" s="83">
        <v>0</v>
      </c>
      <c r="CO16" s="83">
        <v>0</v>
      </c>
      <c r="CP16" s="83">
        <v>0</v>
      </c>
      <c r="CQ16" s="83">
        <v>0</v>
      </c>
      <c r="CR16" s="83">
        <v>0</v>
      </c>
      <c r="CS16" s="83">
        <v>15.342000000000001</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4.6660000000000004</v>
      </c>
      <c r="DL16" s="83">
        <v>0</v>
      </c>
      <c r="DM16" s="83">
        <v>0</v>
      </c>
      <c r="DN16" s="83">
        <v>0</v>
      </c>
      <c r="DO16" s="83">
        <v>0</v>
      </c>
      <c r="DP16" s="83">
        <v>0</v>
      </c>
      <c r="DQ16" s="83">
        <v>0</v>
      </c>
      <c r="DR16" s="83">
        <v>0</v>
      </c>
      <c r="DS16" s="83">
        <v>36.22</v>
      </c>
      <c r="DT16" s="83">
        <v>0</v>
      </c>
      <c r="DU16" s="83">
        <v>3.24</v>
      </c>
      <c r="DV16" s="83">
        <v>0</v>
      </c>
      <c r="DW16" s="83">
        <v>0</v>
      </c>
      <c r="DX16" s="83">
        <v>0</v>
      </c>
      <c r="DY16" s="83">
        <v>0</v>
      </c>
      <c r="DZ16" s="83">
        <v>0</v>
      </c>
      <c r="EA16" s="83">
        <v>0</v>
      </c>
      <c r="EB16" s="83">
        <v>0</v>
      </c>
      <c r="EC16" s="83">
        <v>3.222</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2.2879999999999998</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2.1320000000000001</v>
      </c>
      <c r="GM16" s="83">
        <v>0</v>
      </c>
      <c r="GN16" s="83">
        <v>0</v>
      </c>
      <c r="GO16" s="83">
        <v>0</v>
      </c>
      <c r="GP16" s="83">
        <v>0</v>
      </c>
      <c r="GQ16" s="83">
        <v>0</v>
      </c>
      <c r="GR16" s="83">
        <v>0</v>
      </c>
      <c r="GS16" s="83">
        <v>0</v>
      </c>
      <c r="GT16" s="83">
        <v>15.342000000000001</v>
      </c>
      <c r="GU16" s="83">
        <v>0</v>
      </c>
      <c r="GV16" s="83">
        <v>0</v>
      </c>
      <c r="GW16" s="83">
        <v>0</v>
      </c>
      <c r="GX16" s="83">
        <v>0</v>
      </c>
      <c r="GY16" s="83">
        <v>0</v>
      </c>
      <c r="GZ16" s="83">
        <v>0</v>
      </c>
      <c r="HA16" s="83">
        <v>0</v>
      </c>
      <c r="HB16" s="83">
        <v>0</v>
      </c>
      <c r="HC16" s="83">
        <v>0</v>
      </c>
      <c r="HD16" s="83">
        <v>0</v>
      </c>
      <c r="HE16" s="83">
        <v>0</v>
      </c>
      <c r="HF16" s="83">
        <v>0</v>
      </c>
      <c r="HG16" s="83">
        <v>4.6660000000000004</v>
      </c>
      <c r="HH16" s="83">
        <v>0</v>
      </c>
      <c r="HI16" s="83">
        <v>0</v>
      </c>
      <c r="HJ16" s="83">
        <v>0</v>
      </c>
      <c r="HK16" s="83">
        <v>42.682000000000002</v>
      </c>
      <c r="HL16" s="83">
        <v>0</v>
      </c>
      <c r="HM16" s="83">
        <v>0</v>
      </c>
      <c r="HN16" s="83">
        <v>0</v>
      </c>
      <c r="HO16" s="83">
        <v>2.2879999999999998</v>
      </c>
      <c r="HP16" s="83">
        <v>0</v>
      </c>
      <c r="HQ16" s="83">
        <v>0</v>
      </c>
      <c r="HR16" s="83">
        <v>0</v>
      </c>
      <c r="HS16" s="83">
        <v>0</v>
      </c>
      <c r="HT16" s="83">
        <v>2.1320000000000001</v>
      </c>
      <c r="HU16" s="83">
        <v>0</v>
      </c>
      <c r="HV16" s="83">
        <v>0</v>
      </c>
      <c r="HW16" s="83">
        <v>0</v>
      </c>
      <c r="HX16" s="83">
        <v>15.342000000000001</v>
      </c>
      <c r="HY16" s="83">
        <v>0</v>
      </c>
      <c r="HZ16" s="83">
        <v>0</v>
      </c>
      <c r="IA16" s="83">
        <v>0</v>
      </c>
      <c r="IB16" s="83">
        <v>4.6660000000000004</v>
      </c>
      <c r="IC16" s="83">
        <v>0</v>
      </c>
      <c r="ID16" s="83">
        <v>0</v>
      </c>
      <c r="IE16" s="83">
        <v>0</v>
      </c>
      <c r="IF16" s="83">
        <v>42.682000000000002</v>
      </c>
      <c r="IG16" s="83">
        <v>0</v>
      </c>
      <c r="IH16" s="83">
        <v>0</v>
      </c>
      <c r="II16" s="83">
        <v>0</v>
      </c>
      <c r="IJ16" s="83">
        <v>2.2879999999999998</v>
      </c>
      <c r="IK16" s="83">
        <v>0</v>
      </c>
      <c r="IL16" s="83">
        <v>0</v>
      </c>
      <c r="IM16" s="83">
        <v>0</v>
      </c>
      <c r="IN16" s="83">
        <v>0</v>
      </c>
      <c r="IO16" s="83">
        <v>2.1320000000000001</v>
      </c>
      <c r="IP16" s="83">
        <v>0</v>
      </c>
      <c r="IQ16" s="83">
        <v>0</v>
      </c>
      <c r="IR16" s="83">
        <v>0</v>
      </c>
      <c r="IS16" s="83">
        <v>15.342000000000001</v>
      </c>
      <c r="IT16" s="83">
        <v>0</v>
      </c>
      <c r="IU16" s="83">
        <v>0</v>
      </c>
      <c r="IV16" s="84">
        <v>0</v>
      </c>
      <c r="IW16" s="81">
        <v>1</v>
      </c>
      <c r="IX16" s="81">
        <v>0</v>
      </c>
      <c r="IY16" s="81">
        <v>0</v>
      </c>
      <c r="IZ16" s="81">
        <v>0</v>
      </c>
      <c r="JA16" s="81">
        <v>0</v>
      </c>
      <c r="JB16" s="81">
        <v>0</v>
      </c>
      <c r="JC16" s="81">
        <v>0</v>
      </c>
      <c r="JD16" s="81">
        <v>0</v>
      </c>
      <c r="JE16" s="81">
        <v>7</v>
      </c>
      <c r="JF16" s="81">
        <v>0</v>
      </c>
      <c r="JG16" s="81">
        <v>1</v>
      </c>
      <c r="JH16" s="81">
        <v>0</v>
      </c>
      <c r="JI16" s="81">
        <v>0</v>
      </c>
      <c r="JJ16" s="81">
        <v>0</v>
      </c>
      <c r="JK16" s="81">
        <v>0</v>
      </c>
      <c r="JL16" s="81">
        <v>0</v>
      </c>
      <c r="JM16" s="81">
        <v>0</v>
      </c>
      <c r="JN16" s="81">
        <v>0</v>
      </c>
      <c r="JO16" s="81">
        <v>1</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1</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1</v>
      </c>
      <c r="LY16" s="81">
        <v>0</v>
      </c>
      <c r="LZ16" s="81">
        <v>0</v>
      </c>
      <c r="MA16" s="81">
        <v>0</v>
      </c>
      <c r="MB16" s="81">
        <v>0</v>
      </c>
      <c r="MC16" s="81">
        <v>0</v>
      </c>
      <c r="MD16" s="81">
        <v>0</v>
      </c>
      <c r="ME16" s="81">
        <v>0</v>
      </c>
      <c r="MF16" s="81">
        <v>1</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1</v>
      </c>
      <c r="MY16" s="81">
        <v>0</v>
      </c>
      <c r="MZ16" s="81">
        <v>0</v>
      </c>
      <c r="NA16" s="81">
        <v>0</v>
      </c>
      <c r="NB16" s="81">
        <v>0</v>
      </c>
      <c r="NC16" s="81">
        <v>0</v>
      </c>
      <c r="ND16" s="81">
        <v>0</v>
      </c>
      <c r="NE16" s="81">
        <v>0</v>
      </c>
      <c r="NF16" s="81">
        <v>7</v>
      </c>
      <c r="NG16" s="81">
        <v>0</v>
      </c>
      <c r="NH16" s="81">
        <v>1</v>
      </c>
      <c r="NI16" s="81">
        <v>0</v>
      </c>
      <c r="NJ16" s="81">
        <v>0</v>
      </c>
      <c r="NK16" s="81">
        <v>0</v>
      </c>
      <c r="NL16" s="81">
        <v>0</v>
      </c>
      <c r="NM16" s="81">
        <v>0</v>
      </c>
      <c r="NN16" s="81">
        <v>0</v>
      </c>
      <c r="NO16" s="81">
        <v>0</v>
      </c>
      <c r="NP16" s="81">
        <v>1</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1</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1</v>
      </c>
      <c r="PZ16" s="81">
        <v>0</v>
      </c>
      <c r="QA16" s="81">
        <v>0</v>
      </c>
      <c r="QB16" s="81">
        <v>0</v>
      </c>
      <c r="QC16" s="81">
        <v>0</v>
      </c>
      <c r="QD16" s="81">
        <v>0</v>
      </c>
      <c r="QE16" s="81">
        <v>0</v>
      </c>
      <c r="QF16" s="81">
        <v>0</v>
      </c>
      <c r="QG16" s="81">
        <v>1</v>
      </c>
      <c r="QH16" s="81">
        <v>0</v>
      </c>
      <c r="QI16" s="81">
        <v>0</v>
      </c>
      <c r="QJ16" s="81">
        <v>0</v>
      </c>
      <c r="QK16" s="81">
        <v>0</v>
      </c>
      <c r="QL16" s="81">
        <v>0</v>
      </c>
      <c r="QM16" s="81">
        <v>0</v>
      </c>
      <c r="QN16" s="81">
        <v>0</v>
      </c>
      <c r="QO16" s="81">
        <v>0</v>
      </c>
      <c r="QP16" s="81">
        <v>0</v>
      </c>
      <c r="QQ16" s="81">
        <v>0</v>
      </c>
      <c r="QR16" s="81">
        <v>0</v>
      </c>
      <c r="QS16" s="81">
        <v>0</v>
      </c>
      <c r="QT16" s="81">
        <v>1</v>
      </c>
      <c r="QU16" s="81">
        <v>0</v>
      </c>
      <c r="QV16" s="81">
        <v>0</v>
      </c>
      <c r="QW16" s="81">
        <v>0</v>
      </c>
      <c r="QX16" s="81">
        <v>9</v>
      </c>
      <c r="QY16" s="81">
        <v>0</v>
      </c>
      <c r="QZ16" s="81">
        <v>0</v>
      </c>
      <c r="RA16" s="81">
        <v>0</v>
      </c>
      <c r="RB16" s="81">
        <v>1</v>
      </c>
      <c r="RC16" s="81">
        <v>0</v>
      </c>
      <c r="RD16" s="81">
        <v>0</v>
      </c>
      <c r="RE16" s="81">
        <v>0</v>
      </c>
      <c r="RF16" s="81">
        <v>0</v>
      </c>
      <c r="RG16" s="81">
        <v>1</v>
      </c>
      <c r="RH16" s="81">
        <v>0</v>
      </c>
      <c r="RI16" s="81">
        <v>0</v>
      </c>
      <c r="RJ16" s="81">
        <v>0</v>
      </c>
      <c r="RK16" s="81">
        <v>1</v>
      </c>
      <c r="RL16" s="81">
        <v>0</v>
      </c>
      <c r="RM16" s="81">
        <v>0</v>
      </c>
      <c r="RN16" s="81">
        <v>0</v>
      </c>
      <c r="RO16" s="81">
        <v>1</v>
      </c>
      <c r="RP16" s="81">
        <v>0</v>
      </c>
      <c r="RQ16" s="81">
        <v>0</v>
      </c>
      <c r="RR16" s="81">
        <v>0</v>
      </c>
      <c r="RS16" s="81">
        <v>9</v>
      </c>
      <c r="RT16" s="81">
        <v>0</v>
      </c>
      <c r="RU16" s="81">
        <v>0</v>
      </c>
      <c r="RV16" s="81">
        <v>0</v>
      </c>
      <c r="RW16" s="81">
        <v>1</v>
      </c>
      <c r="RX16" s="81">
        <v>0</v>
      </c>
      <c r="RY16" s="81">
        <v>0</v>
      </c>
      <c r="RZ16" s="81">
        <v>0</v>
      </c>
      <c r="SA16" s="81">
        <v>0</v>
      </c>
      <c r="SB16" s="81">
        <v>1</v>
      </c>
      <c r="SC16" s="81">
        <v>0</v>
      </c>
      <c r="SD16" s="81">
        <v>0</v>
      </c>
      <c r="SE16" s="81">
        <v>0</v>
      </c>
      <c r="SF16" s="81">
        <v>1</v>
      </c>
      <c r="SG16" s="81">
        <v>0</v>
      </c>
      <c r="SH16" s="81">
        <v>0</v>
      </c>
    </row>
    <row r="17" spans="1:502">
      <c r="A17" s="18" t="s">
        <v>1693</v>
      </c>
      <c r="B17" s="80">
        <v>9</v>
      </c>
      <c r="C17" s="80">
        <v>9</v>
      </c>
      <c r="D17" s="80">
        <v>1</v>
      </c>
      <c r="E17" s="80">
        <v>2012</v>
      </c>
      <c r="F17" s="80" t="s">
        <v>88</v>
      </c>
      <c r="G17" s="182" t="s">
        <v>1684</v>
      </c>
      <c r="H17" s="80" t="s">
        <v>1685</v>
      </c>
      <c r="I17" s="173"/>
      <c r="J17" s="83">
        <v>3.5910000000000002</v>
      </c>
      <c r="K17" s="83">
        <v>0</v>
      </c>
      <c r="L17" s="83">
        <v>0</v>
      </c>
      <c r="M17" s="83">
        <v>0</v>
      </c>
      <c r="N17" s="83">
        <v>0</v>
      </c>
      <c r="O17" s="83">
        <v>0</v>
      </c>
      <c r="P17" s="83">
        <v>0</v>
      </c>
      <c r="Q17" s="83">
        <v>0</v>
      </c>
      <c r="R17" s="83">
        <v>40.780999999999999</v>
      </c>
      <c r="S17" s="83">
        <v>0</v>
      </c>
      <c r="T17" s="83">
        <v>4.0069999999999997</v>
      </c>
      <c r="U17" s="83">
        <v>0</v>
      </c>
      <c r="V17" s="83">
        <v>0</v>
      </c>
      <c r="W17" s="83">
        <v>0</v>
      </c>
      <c r="X17" s="83">
        <v>0</v>
      </c>
      <c r="Y17" s="83">
        <v>0</v>
      </c>
      <c r="Z17" s="83">
        <v>0</v>
      </c>
      <c r="AA17" s="83">
        <v>0</v>
      </c>
      <c r="AB17" s="83">
        <v>3.8119999999999998</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2.617</v>
      </c>
      <c r="CL17" s="83">
        <v>0</v>
      </c>
      <c r="CM17" s="83">
        <v>0</v>
      </c>
      <c r="CN17" s="83">
        <v>0</v>
      </c>
      <c r="CO17" s="83">
        <v>0</v>
      </c>
      <c r="CP17" s="83">
        <v>0</v>
      </c>
      <c r="CQ17" s="83">
        <v>0</v>
      </c>
      <c r="CR17" s="83">
        <v>0</v>
      </c>
      <c r="CS17" s="83">
        <v>3.7269999999999999</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3.5910000000000002</v>
      </c>
      <c r="DL17" s="83">
        <v>0</v>
      </c>
      <c r="DM17" s="83">
        <v>0</v>
      </c>
      <c r="DN17" s="83">
        <v>0</v>
      </c>
      <c r="DO17" s="83">
        <v>0</v>
      </c>
      <c r="DP17" s="83">
        <v>0</v>
      </c>
      <c r="DQ17" s="83">
        <v>0</v>
      </c>
      <c r="DR17" s="83">
        <v>0</v>
      </c>
      <c r="DS17" s="83">
        <v>40.780999999999999</v>
      </c>
      <c r="DT17" s="83">
        <v>0</v>
      </c>
      <c r="DU17" s="83">
        <v>4.0069999999999997</v>
      </c>
      <c r="DV17" s="83">
        <v>0</v>
      </c>
      <c r="DW17" s="83">
        <v>0</v>
      </c>
      <c r="DX17" s="83">
        <v>0</v>
      </c>
      <c r="DY17" s="83">
        <v>0</v>
      </c>
      <c r="DZ17" s="83">
        <v>0</v>
      </c>
      <c r="EA17" s="83">
        <v>0</v>
      </c>
      <c r="EB17" s="83">
        <v>0</v>
      </c>
      <c r="EC17" s="83">
        <v>3.8119999999999998</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2.617</v>
      </c>
      <c r="GM17" s="83">
        <v>0</v>
      </c>
      <c r="GN17" s="83">
        <v>0</v>
      </c>
      <c r="GO17" s="83">
        <v>0</v>
      </c>
      <c r="GP17" s="83">
        <v>0</v>
      </c>
      <c r="GQ17" s="83">
        <v>0</v>
      </c>
      <c r="GR17" s="83">
        <v>0</v>
      </c>
      <c r="GS17" s="83">
        <v>0</v>
      </c>
      <c r="GT17" s="83">
        <v>3.7269999999999999</v>
      </c>
      <c r="GU17" s="83">
        <v>0</v>
      </c>
      <c r="GV17" s="83">
        <v>0</v>
      </c>
      <c r="GW17" s="83">
        <v>0</v>
      </c>
      <c r="GX17" s="83">
        <v>0</v>
      </c>
      <c r="GY17" s="83">
        <v>0</v>
      </c>
      <c r="GZ17" s="83">
        <v>0</v>
      </c>
      <c r="HA17" s="83">
        <v>0</v>
      </c>
      <c r="HB17" s="83">
        <v>0</v>
      </c>
      <c r="HC17" s="83">
        <v>0</v>
      </c>
      <c r="HD17" s="83">
        <v>0</v>
      </c>
      <c r="HE17" s="83">
        <v>0</v>
      </c>
      <c r="HF17" s="83">
        <v>0</v>
      </c>
      <c r="HG17" s="83">
        <v>3.5910000000000002</v>
      </c>
      <c r="HH17" s="83">
        <v>0</v>
      </c>
      <c r="HI17" s="83">
        <v>0</v>
      </c>
      <c r="HJ17" s="83">
        <v>0</v>
      </c>
      <c r="HK17" s="83">
        <v>48.6</v>
      </c>
      <c r="HL17" s="83">
        <v>0</v>
      </c>
      <c r="HM17" s="83">
        <v>0</v>
      </c>
      <c r="HN17" s="83">
        <v>0</v>
      </c>
      <c r="HO17" s="83">
        <v>0</v>
      </c>
      <c r="HP17" s="83">
        <v>0</v>
      </c>
      <c r="HQ17" s="83">
        <v>0</v>
      </c>
      <c r="HR17" s="83">
        <v>0</v>
      </c>
      <c r="HS17" s="83">
        <v>0</v>
      </c>
      <c r="HT17" s="83">
        <v>2.617</v>
      </c>
      <c r="HU17" s="83">
        <v>0</v>
      </c>
      <c r="HV17" s="83">
        <v>0</v>
      </c>
      <c r="HW17" s="83">
        <v>0</v>
      </c>
      <c r="HX17" s="83">
        <v>3.7269999999999999</v>
      </c>
      <c r="HY17" s="83">
        <v>0</v>
      </c>
      <c r="HZ17" s="83">
        <v>0</v>
      </c>
      <c r="IA17" s="83">
        <v>0</v>
      </c>
      <c r="IB17" s="83">
        <v>3.5910000000000002</v>
      </c>
      <c r="IC17" s="83">
        <v>0</v>
      </c>
      <c r="ID17" s="83">
        <v>0</v>
      </c>
      <c r="IE17" s="83">
        <v>0</v>
      </c>
      <c r="IF17" s="83">
        <v>48.6</v>
      </c>
      <c r="IG17" s="83">
        <v>0</v>
      </c>
      <c r="IH17" s="83">
        <v>0</v>
      </c>
      <c r="II17" s="83">
        <v>0</v>
      </c>
      <c r="IJ17" s="83">
        <v>0</v>
      </c>
      <c r="IK17" s="83">
        <v>0</v>
      </c>
      <c r="IL17" s="83">
        <v>0</v>
      </c>
      <c r="IM17" s="83">
        <v>0</v>
      </c>
      <c r="IN17" s="83">
        <v>0</v>
      </c>
      <c r="IO17" s="83">
        <v>2.617</v>
      </c>
      <c r="IP17" s="83">
        <v>0</v>
      </c>
      <c r="IQ17" s="83">
        <v>0</v>
      </c>
      <c r="IR17" s="83">
        <v>0</v>
      </c>
      <c r="IS17" s="83">
        <v>3.7269999999999999</v>
      </c>
      <c r="IT17" s="83">
        <v>0</v>
      </c>
      <c r="IU17" s="83">
        <v>0</v>
      </c>
      <c r="IV17" s="84">
        <v>0</v>
      </c>
      <c r="IW17" s="81">
        <v>1</v>
      </c>
      <c r="IX17" s="81">
        <v>0</v>
      </c>
      <c r="IY17" s="81">
        <v>0</v>
      </c>
      <c r="IZ17" s="81">
        <v>0</v>
      </c>
      <c r="JA17" s="81">
        <v>0</v>
      </c>
      <c r="JB17" s="81">
        <v>0</v>
      </c>
      <c r="JC17" s="81">
        <v>0</v>
      </c>
      <c r="JD17" s="81">
        <v>0</v>
      </c>
      <c r="JE17" s="81">
        <v>7</v>
      </c>
      <c r="JF17" s="81">
        <v>0</v>
      </c>
      <c r="JG17" s="81">
        <v>1</v>
      </c>
      <c r="JH17" s="81">
        <v>0</v>
      </c>
      <c r="JI17" s="81">
        <v>0</v>
      </c>
      <c r="JJ17" s="81">
        <v>0</v>
      </c>
      <c r="JK17" s="81">
        <v>0</v>
      </c>
      <c r="JL17" s="81">
        <v>0</v>
      </c>
      <c r="JM17" s="81">
        <v>0</v>
      </c>
      <c r="JN17" s="81">
        <v>0</v>
      </c>
      <c r="JO17" s="81">
        <v>1</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1</v>
      </c>
      <c r="LY17" s="81">
        <v>0</v>
      </c>
      <c r="LZ17" s="81">
        <v>0</v>
      </c>
      <c r="MA17" s="81">
        <v>0</v>
      </c>
      <c r="MB17" s="81">
        <v>0</v>
      </c>
      <c r="MC17" s="81">
        <v>0</v>
      </c>
      <c r="MD17" s="81">
        <v>0</v>
      </c>
      <c r="ME17" s="81">
        <v>0</v>
      </c>
      <c r="MF17" s="81">
        <v>1</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1</v>
      </c>
      <c r="MY17" s="81">
        <v>0</v>
      </c>
      <c r="MZ17" s="81">
        <v>0</v>
      </c>
      <c r="NA17" s="81">
        <v>0</v>
      </c>
      <c r="NB17" s="81">
        <v>0</v>
      </c>
      <c r="NC17" s="81">
        <v>0</v>
      </c>
      <c r="ND17" s="81">
        <v>0</v>
      </c>
      <c r="NE17" s="81">
        <v>0</v>
      </c>
      <c r="NF17" s="81">
        <v>7</v>
      </c>
      <c r="NG17" s="81">
        <v>0</v>
      </c>
      <c r="NH17" s="81">
        <v>1</v>
      </c>
      <c r="NI17" s="81">
        <v>0</v>
      </c>
      <c r="NJ17" s="81">
        <v>0</v>
      </c>
      <c r="NK17" s="81">
        <v>0</v>
      </c>
      <c r="NL17" s="81">
        <v>0</v>
      </c>
      <c r="NM17" s="81">
        <v>0</v>
      </c>
      <c r="NN17" s="81">
        <v>0</v>
      </c>
      <c r="NO17" s="81">
        <v>0</v>
      </c>
      <c r="NP17" s="81">
        <v>1</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1</v>
      </c>
      <c r="PZ17" s="81">
        <v>0</v>
      </c>
      <c r="QA17" s="81">
        <v>0</v>
      </c>
      <c r="QB17" s="81">
        <v>0</v>
      </c>
      <c r="QC17" s="81">
        <v>0</v>
      </c>
      <c r="QD17" s="81">
        <v>0</v>
      </c>
      <c r="QE17" s="81">
        <v>0</v>
      </c>
      <c r="QF17" s="81">
        <v>0</v>
      </c>
      <c r="QG17" s="81">
        <v>1</v>
      </c>
      <c r="QH17" s="81">
        <v>0</v>
      </c>
      <c r="QI17" s="81">
        <v>0</v>
      </c>
      <c r="QJ17" s="81">
        <v>0</v>
      </c>
      <c r="QK17" s="81">
        <v>0</v>
      </c>
      <c r="QL17" s="81">
        <v>0</v>
      </c>
      <c r="QM17" s="81">
        <v>0</v>
      </c>
      <c r="QN17" s="81">
        <v>0</v>
      </c>
      <c r="QO17" s="81">
        <v>0</v>
      </c>
      <c r="QP17" s="81">
        <v>0</v>
      </c>
      <c r="QQ17" s="81">
        <v>0</v>
      </c>
      <c r="QR17" s="81">
        <v>0</v>
      </c>
      <c r="QS17" s="81">
        <v>0</v>
      </c>
      <c r="QT17" s="81">
        <v>1</v>
      </c>
      <c r="QU17" s="81">
        <v>0</v>
      </c>
      <c r="QV17" s="81">
        <v>0</v>
      </c>
      <c r="QW17" s="81">
        <v>0</v>
      </c>
      <c r="QX17" s="81">
        <v>9</v>
      </c>
      <c r="QY17" s="81">
        <v>0</v>
      </c>
      <c r="QZ17" s="81">
        <v>0</v>
      </c>
      <c r="RA17" s="81">
        <v>0</v>
      </c>
      <c r="RB17" s="81">
        <v>0</v>
      </c>
      <c r="RC17" s="81">
        <v>0</v>
      </c>
      <c r="RD17" s="81">
        <v>0</v>
      </c>
      <c r="RE17" s="81">
        <v>0</v>
      </c>
      <c r="RF17" s="81">
        <v>0</v>
      </c>
      <c r="RG17" s="81">
        <v>1</v>
      </c>
      <c r="RH17" s="81">
        <v>0</v>
      </c>
      <c r="RI17" s="81">
        <v>0</v>
      </c>
      <c r="RJ17" s="81">
        <v>0</v>
      </c>
      <c r="RK17" s="81">
        <v>1</v>
      </c>
      <c r="RL17" s="81">
        <v>0</v>
      </c>
      <c r="RM17" s="81">
        <v>0</v>
      </c>
      <c r="RN17" s="81">
        <v>0</v>
      </c>
      <c r="RO17" s="81">
        <v>1</v>
      </c>
      <c r="RP17" s="81">
        <v>0</v>
      </c>
      <c r="RQ17" s="81">
        <v>0</v>
      </c>
      <c r="RR17" s="81">
        <v>0</v>
      </c>
      <c r="RS17" s="81">
        <v>9</v>
      </c>
      <c r="RT17" s="81">
        <v>0</v>
      </c>
      <c r="RU17" s="81">
        <v>0</v>
      </c>
      <c r="RV17" s="81">
        <v>0</v>
      </c>
      <c r="RW17" s="81">
        <v>0</v>
      </c>
      <c r="RX17" s="81">
        <v>0</v>
      </c>
      <c r="RY17" s="81">
        <v>0</v>
      </c>
      <c r="RZ17" s="81">
        <v>0</v>
      </c>
      <c r="SA17" s="81">
        <v>0</v>
      </c>
      <c r="SB17" s="81">
        <v>1</v>
      </c>
      <c r="SC17" s="81">
        <v>0</v>
      </c>
      <c r="SD17" s="81">
        <v>0</v>
      </c>
      <c r="SE17" s="81">
        <v>0</v>
      </c>
      <c r="SF17" s="81">
        <v>1</v>
      </c>
      <c r="SG17" s="81">
        <v>0</v>
      </c>
      <c r="SH17" s="81">
        <v>0</v>
      </c>
    </row>
    <row r="18" spans="1:502">
      <c r="A18" s="18" t="s">
        <v>1694</v>
      </c>
      <c r="B18" s="80">
        <v>10</v>
      </c>
      <c r="C18" s="80">
        <v>10</v>
      </c>
      <c r="D18" s="80">
        <v>1</v>
      </c>
      <c r="E18" s="80">
        <v>2013</v>
      </c>
      <c r="F18" s="80" t="s">
        <v>89</v>
      </c>
      <c r="G18" s="182" t="s">
        <v>1684</v>
      </c>
      <c r="H18" s="80" t="s">
        <v>1685</v>
      </c>
      <c r="I18" s="173"/>
      <c r="J18" s="83">
        <v>9.0630000000000006</v>
      </c>
      <c r="K18" s="83">
        <v>0</v>
      </c>
      <c r="L18" s="83">
        <v>0</v>
      </c>
      <c r="M18" s="83">
        <v>0</v>
      </c>
      <c r="N18" s="83">
        <v>0</v>
      </c>
      <c r="O18" s="83">
        <v>0</v>
      </c>
      <c r="P18" s="83">
        <v>0</v>
      </c>
      <c r="Q18" s="83">
        <v>0</v>
      </c>
      <c r="R18" s="83">
        <v>45.401000000000003</v>
      </c>
      <c r="S18" s="83">
        <v>0</v>
      </c>
      <c r="T18" s="83">
        <v>4.1689999999999996</v>
      </c>
      <c r="U18" s="83">
        <v>0</v>
      </c>
      <c r="V18" s="83">
        <v>0</v>
      </c>
      <c r="W18" s="83">
        <v>0</v>
      </c>
      <c r="X18" s="83">
        <v>0</v>
      </c>
      <c r="Y18" s="83">
        <v>4.0460000000000003</v>
      </c>
      <c r="Z18" s="83">
        <v>0</v>
      </c>
      <c r="AA18" s="83">
        <v>0</v>
      </c>
      <c r="AB18" s="83">
        <v>3.863</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3.5739999999999998</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9.0630000000000006</v>
      </c>
      <c r="DL18" s="83">
        <v>0</v>
      </c>
      <c r="DM18" s="83">
        <v>0</v>
      </c>
      <c r="DN18" s="83">
        <v>0</v>
      </c>
      <c r="DO18" s="83">
        <v>0</v>
      </c>
      <c r="DP18" s="83">
        <v>0</v>
      </c>
      <c r="DQ18" s="83">
        <v>0</v>
      </c>
      <c r="DR18" s="83">
        <v>0</v>
      </c>
      <c r="DS18" s="83">
        <v>45.401000000000003</v>
      </c>
      <c r="DT18" s="83">
        <v>0</v>
      </c>
      <c r="DU18" s="83">
        <v>4.1689999999999996</v>
      </c>
      <c r="DV18" s="83">
        <v>0</v>
      </c>
      <c r="DW18" s="83">
        <v>0</v>
      </c>
      <c r="DX18" s="83">
        <v>0</v>
      </c>
      <c r="DY18" s="83">
        <v>0</v>
      </c>
      <c r="DZ18" s="83">
        <v>4.0460000000000003</v>
      </c>
      <c r="EA18" s="83">
        <v>0</v>
      </c>
      <c r="EB18" s="83">
        <v>0</v>
      </c>
      <c r="EC18" s="83">
        <v>3.863</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3.5739999999999998</v>
      </c>
      <c r="GU18" s="83">
        <v>0</v>
      </c>
      <c r="GV18" s="83">
        <v>0</v>
      </c>
      <c r="GW18" s="83">
        <v>0</v>
      </c>
      <c r="GX18" s="83">
        <v>0</v>
      </c>
      <c r="GY18" s="83">
        <v>0</v>
      </c>
      <c r="GZ18" s="83">
        <v>0</v>
      </c>
      <c r="HA18" s="83">
        <v>0</v>
      </c>
      <c r="HB18" s="83">
        <v>0</v>
      </c>
      <c r="HC18" s="83">
        <v>0</v>
      </c>
      <c r="HD18" s="83">
        <v>0</v>
      </c>
      <c r="HE18" s="83">
        <v>0</v>
      </c>
      <c r="HF18" s="83">
        <v>0</v>
      </c>
      <c r="HG18" s="83">
        <v>9.0630000000000006</v>
      </c>
      <c r="HH18" s="83">
        <v>0</v>
      </c>
      <c r="HI18" s="83">
        <v>0</v>
      </c>
      <c r="HJ18" s="83">
        <v>0</v>
      </c>
      <c r="HK18" s="83">
        <v>57.478999999999999</v>
      </c>
      <c r="HL18" s="83">
        <v>0</v>
      </c>
      <c r="HM18" s="83">
        <v>0</v>
      </c>
      <c r="HN18" s="83">
        <v>0</v>
      </c>
      <c r="HO18" s="83">
        <v>0</v>
      </c>
      <c r="HP18" s="83">
        <v>0</v>
      </c>
      <c r="HQ18" s="83">
        <v>0</v>
      </c>
      <c r="HR18" s="83">
        <v>0</v>
      </c>
      <c r="HS18" s="83">
        <v>0</v>
      </c>
      <c r="HT18" s="83">
        <v>0</v>
      </c>
      <c r="HU18" s="83">
        <v>0</v>
      </c>
      <c r="HV18" s="83">
        <v>0</v>
      </c>
      <c r="HW18" s="83">
        <v>0</v>
      </c>
      <c r="HX18" s="83">
        <v>3.5739999999999998</v>
      </c>
      <c r="HY18" s="83">
        <v>0</v>
      </c>
      <c r="HZ18" s="83">
        <v>0</v>
      </c>
      <c r="IA18" s="83">
        <v>0</v>
      </c>
      <c r="IB18" s="83">
        <v>9.0630000000000006</v>
      </c>
      <c r="IC18" s="83">
        <v>0</v>
      </c>
      <c r="ID18" s="83">
        <v>0</v>
      </c>
      <c r="IE18" s="83">
        <v>0</v>
      </c>
      <c r="IF18" s="83">
        <v>57.478999999999999</v>
      </c>
      <c r="IG18" s="83">
        <v>0</v>
      </c>
      <c r="IH18" s="83">
        <v>0</v>
      </c>
      <c r="II18" s="83">
        <v>0</v>
      </c>
      <c r="IJ18" s="83">
        <v>0</v>
      </c>
      <c r="IK18" s="83">
        <v>0</v>
      </c>
      <c r="IL18" s="83">
        <v>0</v>
      </c>
      <c r="IM18" s="83">
        <v>0</v>
      </c>
      <c r="IN18" s="83">
        <v>0</v>
      </c>
      <c r="IO18" s="83">
        <v>0</v>
      </c>
      <c r="IP18" s="83">
        <v>0</v>
      </c>
      <c r="IQ18" s="83">
        <v>0</v>
      </c>
      <c r="IR18" s="83">
        <v>0</v>
      </c>
      <c r="IS18" s="83">
        <v>3.5739999999999998</v>
      </c>
      <c r="IT18" s="83">
        <v>0</v>
      </c>
      <c r="IU18" s="83">
        <v>0</v>
      </c>
      <c r="IV18" s="84">
        <v>0</v>
      </c>
      <c r="IW18" s="81">
        <v>1</v>
      </c>
      <c r="IX18" s="81">
        <v>0</v>
      </c>
      <c r="IY18" s="81">
        <v>0</v>
      </c>
      <c r="IZ18" s="81">
        <v>0</v>
      </c>
      <c r="JA18" s="81">
        <v>0</v>
      </c>
      <c r="JB18" s="81">
        <v>0</v>
      </c>
      <c r="JC18" s="81">
        <v>0</v>
      </c>
      <c r="JD18" s="81">
        <v>0</v>
      </c>
      <c r="JE18" s="81">
        <v>7</v>
      </c>
      <c r="JF18" s="81">
        <v>0</v>
      </c>
      <c r="JG18" s="81">
        <v>1</v>
      </c>
      <c r="JH18" s="81">
        <v>0</v>
      </c>
      <c r="JI18" s="81">
        <v>0</v>
      </c>
      <c r="JJ18" s="81">
        <v>0</v>
      </c>
      <c r="JK18" s="81">
        <v>0</v>
      </c>
      <c r="JL18" s="81">
        <v>1</v>
      </c>
      <c r="JM18" s="81">
        <v>0</v>
      </c>
      <c r="JN18" s="81">
        <v>0</v>
      </c>
      <c r="JO18" s="81">
        <v>1</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1</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1</v>
      </c>
      <c r="MY18" s="81">
        <v>0</v>
      </c>
      <c r="MZ18" s="81">
        <v>0</v>
      </c>
      <c r="NA18" s="81">
        <v>0</v>
      </c>
      <c r="NB18" s="81">
        <v>0</v>
      </c>
      <c r="NC18" s="81">
        <v>0</v>
      </c>
      <c r="ND18" s="81">
        <v>0</v>
      </c>
      <c r="NE18" s="81">
        <v>0</v>
      </c>
      <c r="NF18" s="81">
        <v>7</v>
      </c>
      <c r="NG18" s="81">
        <v>0</v>
      </c>
      <c r="NH18" s="81">
        <v>1</v>
      </c>
      <c r="NI18" s="81">
        <v>0</v>
      </c>
      <c r="NJ18" s="81">
        <v>0</v>
      </c>
      <c r="NK18" s="81">
        <v>0</v>
      </c>
      <c r="NL18" s="81">
        <v>0</v>
      </c>
      <c r="NM18" s="81">
        <v>1</v>
      </c>
      <c r="NN18" s="81">
        <v>0</v>
      </c>
      <c r="NO18" s="81">
        <v>0</v>
      </c>
      <c r="NP18" s="81">
        <v>1</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1</v>
      </c>
      <c r="QH18" s="81">
        <v>0</v>
      </c>
      <c r="QI18" s="81">
        <v>0</v>
      </c>
      <c r="QJ18" s="81">
        <v>0</v>
      </c>
      <c r="QK18" s="81">
        <v>0</v>
      </c>
      <c r="QL18" s="81">
        <v>0</v>
      </c>
      <c r="QM18" s="81">
        <v>0</v>
      </c>
      <c r="QN18" s="81">
        <v>0</v>
      </c>
      <c r="QO18" s="81">
        <v>0</v>
      </c>
      <c r="QP18" s="81">
        <v>0</v>
      </c>
      <c r="QQ18" s="81">
        <v>0</v>
      </c>
      <c r="QR18" s="81">
        <v>0</v>
      </c>
      <c r="QS18" s="81">
        <v>0</v>
      </c>
      <c r="QT18" s="81">
        <v>1</v>
      </c>
      <c r="QU18" s="81">
        <v>0</v>
      </c>
      <c r="QV18" s="81">
        <v>0</v>
      </c>
      <c r="QW18" s="81">
        <v>0</v>
      </c>
      <c r="QX18" s="81">
        <v>10</v>
      </c>
      <c r="QY18" s="81">
        <v>0</v>
      </c>
      <c r="QZ18" s="81">
        <v>0</v>
      </c>
      <c r="RA18" s="81">
        <v>0</v>
      </c>
      <c r="RB18" s="81">
        <v>0</v>
      </c>
      <c r="RC18" s="81">
        <v>0</v>
      </c>
      <c r="RD18" s="81">
        <v>0</v>
      </c>
      <c r="RE18" s="81">
        <v>0</v>
      </c>
      <c r="RF18" s="81">
        <v>0</v>
      </c>
      <c r="RG18" s="81">
        <v>0</v>
      </c>
      <c r="RH18" s="81">
        <v>0</v>
      </c>
      <c r="RI18" s="81">
        <v>0</v>
      </c>
      <c r="RJ18" s="81">
        <v>0</v>
      </c>
      <c r="RK18" s="81">
        <v>1</v>
      </c>
      <c r="RL18" s="81">
        <v>0</v>
      </c>
      <c r="RM18" s="81">
        <v>0</v>
      </c>
      <c r="RN18" s="81">
        <v>0</v>
      </c>
      <c r="RO18" s="81">
        <v>1</v>
      </c>
      <c r="RP18" s="81">
        <v>0</v>
      </c>
      <c r="RQ18" s="81">
        <v>0</v>
      </c>
      <c r="RR18" s="81">
        <v>0</v>
      </c>
      <c r="RS18" s="81">
        <v>10</v>
      </c>
      <c r="RT18" s="81">
        <v>0</v>
      </c>
      <c r="RU18" s="81">
        <v>0</v>
      </c>
      <c r="RV18" s="81">
        <v>0</v>
      </c>
      <c r="RW18" s="81">
        <v>0</v>
      </c>
      <c r="RX18" s="81">
        <v>0</v>
      </c>
      <c r="RY18" s="81">
        <v>0</v>
      </c>
      <c r="RZ18" s="81">
        <v>0</v>
      </c>
      <c r="SA18" s="81">
        <v>0</v>
      </c>
      <c r="SB18" s="81">
        <v>0</v>
      </c>
      <c r="SC18" s="81">
        <v>0</v>
      </c>
      <c r="SD18" s="81">
        <v>0</v>
      </c>
      <c r="SE18" s="81">
        <v>0</v>
      </c>
      <c r="SF18" s="81">
        <v>1</v>
      </c>
      <c r="SG18" s="81">
        <v>0</v>
      </c>
      <c r="SH18" s="81">
        <v>0</v>
      </c>
    </row>
    <row r="19" spans="1:502">
      <c r="A19" s="18" t="s">
        <v>1695</v>
      </c>
      <c r="B19" s="80">
        <v>11</v>
      </c>
      <c r="C19" s="80">
        <v>11</v>
      </c>
      <c r="D19" s="80">
        <v>1</v>
      </c>
      <c r="E19" s="80">
        <v>2014</v>
      </c>
      <c r="F19" s="80" t="s">
        <v>90</v>
      </c>
      <c r="G19" s="182" t="s">
        <v>1684</v>
      </c>
      <c r="H19" s="80" t="s">
        <v>1685</v>
      </c>
      <c r="I19" s="173"/>
      <c r="J19" s="83">
        <v>6.9560000000000004</v>
      </c>
      <c r="K19" s="83">
        <v>0</v>
      </c>
      <c r="L19" s="83">
        <v>0</v>
      </c>
      <c r="M19" s="83">
        <v>0</v>
      </c>
      <c r="N19" s="83">
        <v>0</v>
      </c>
      <c r="O19" s="83">
        <v>0</v>
      </c>
      <c r="P19" s="83">
        <v>0</v>
      </c>
      <c r="Q19" s="83">
        <v>0</v>
      </c>
      <c r="R19" s="83">
        <v>45.732999999999997</v>
      </c>
      <c r="S19" s="83">
        <v>0</v>
      </c>
      <c r="T19" s="83">
        <v>3.2749999999999999</v>
      </c>
      <c r="U19" s="83">
        <v>0</v>
      </c>
      <c r="V19" s="83">
        <v>0</v>
      </c>
      <c r="W19" s="83">
        <v>0</v>
      </c>
      <c r="X19" s="83">
        <v>0</v>
      </c>
      <c r="Y19" s="83">
        <v>4.0460000000000003</v>
      </c>
      <c r="Z19" s="83">
        <v>0</v>
      </c>
      <c r="AA19" s="83">
        <v>0</v>
      </c>
      <c r="AB19" s="83">
        <v>3.7189999999999999</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4.2839999999999998</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6.9560000000000004</v>
      </c>
      <c r="DL19" s="83">
        <v>0</v>
      </c>
      <c r="DM19" s="83">
        <v>0</v>
      </c>
      <c r="DN19" s="83">
        <v>0</v>
      </c>
      <c r="DO19" s="83">
        <v>0</v>
      </c>
      <c r="DP19" s="83">
        <v>0</v>
      </c>
      <c r="DQ19" s="83">
        <v>0</v>
      </c>
      <c r="DR19" s="83">
        <v>0</v>
      </c>
      <c r="DS19" s="83">
        <v>45.732999999999997</v>
      </c>
      <c r="DT19" s="83">
        <v>0</v>
      </c>
      <c r="DU19" s="83">
        <v>3.2749999999999999</v>
      </c>
      <c r="DV19" s="83">
        <v>0</v>
      </c>
      <c r="DW19" s="83">
        <v>0</v>
      </c>
      <c r="DX19" s="83">
        <v>0</v>
      </c>
      <c r="DY19" s="83">
        <v>0</v>
      </c>
      <c r="DZ19" s="83">
        <v>4.0460000000000003</v>
      </c>
      <c r="EA19" s="83">
        <v>0</v>
      </c>
      <c r="EB19" s="83">
        <v>0</v>
      </c>
      <c r="EC19" s="83">
        <v>3.7189999999999999</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4.2839999999999998</v>
      </c>
      <c r="GU19" s="83">
        <v>0</v>
      </c>
      <c r="GV19" s="83">
        <v>0</v>
      </c>
      <c r="GW19" s="83">
        <v>0</v>
      </c>
      <c r="GX19" s="83">
        <v>0</v>
      </c>
      <c r="GY19" s="83">
        <v>0</v>
      </c>
      <c r="GZ19" s="83">
        <v>0</v>
      </c>
      <c r="HA19" s="83">
        <v>0</v>
      </c>
      <c r="HB19" s="83">
        <v>0</v>
      </c>
      <c r="HC19" s="83">
        <v>0</v>
      </c>
      <c r="HD19" s="83">
        <v>0</v>
      </c>
      <c r="HE19" s="83">
        <v>0</v>
      </c>
      <c r="HF19" s="83">
        <v>0</v>
      </c>
      <c r="HG19" s="83">
        <v>6.9560000000000004</v>
      </c>
      <c r="HH19" s="83">
        <v>0</v>
      </c>
      <c r="HI19" s="83">
        <v>0</v>
      </c>
      <c r="HJ19" s="83">
        <v>0</v>
      </c>
      <c r="HK19" s="83">
        <v>56.773000000000003</v>
      </c>
      <c r="HL19" s="83">
        <v>0</v>
      </c>
      <c r="HM19" s="83">
        <v>0</v>
      </c>
      <c r="HN19" s="83">
        <v>0</v>
      </c>
      <c r="HO19" s="83">
        <v>0</v>
      </c>
      <c r="HP19" s="83">
        <v>0</v>
      </c>
      <c r="HQ19" s="83">
        <v>0</v>
      </c>
      <c r="HR19" s="83">
        <v>0</v>
      </c>
      <c r="HS19" s="83">
        <v>0</v>
      </c>
      <c r="HT19" s="83">
        <v>0</v>
      </c>
      <c r="HU19" s="83">
        <v>0</v>
      </c>
      <c r="HV19" s="83">
        <v>0</v>
      </c>
      <c r="HW19" s="83">
        <v>0</v>
      </c>
      <c r="HX19" s="83">
        <v>4.2839999999999998</v>
      </c>
      <c r="HY19" s="83">
        <v>0</v>
      </c>
      <c r="HZ19" s="83">
        <v>0</v>
      </c>
      <c r="IA19" s="83">
        <v>0</v>
      </c>
      <c r="IB19" s="83">
        <v>6.9560000000000004</v>
      </c>
      <c r="IC19" s="83">
        <v>0</v>
      </c>
      <c r="ID19" s="83">
        <v>0</v>
      </c>
      <c r="IE19" s="83">
        <v>0</v>
      </c>
      <c r="IF19" s="83">
        <v>56.773000000000003</v>
      </c>
      <c r="IG19" s="83">
        <v>0</v>
      </c>
      <c r="IH19" s="83">
        <v>0</v>
      </c>
      <c r="II19" s="83">
        <v>0</v>
      </c>
      <c r="IJ19" s="83">
        <v>0</v>
      </c>
      <c r="IK19" s="83">
        <v>0</v>
      </c>
      <c r="IL19" s="83">
        <v>0</v>
      </c>
      <c r="IM19" s="83">
        <v>0</v>
      </c>
      <c r="IN19" s="83">
        <v>0</v>
      </c>
      <c r="IO19" s="83">
        <v>0</v>
      </c>
      <c r="IP19" s="83">
        <v>0</v>
      </c>
      <c r="IQ19" s="83">
        <v>0</v>
      </c>
      <c r="IR19" s="83">
        <v>0</v>
      </c>
      <c r="IS19" s="83">
        <v>4.2839999999999998</v>
      </c>
      <c r="IT19" s="83">
        <v>0</v>
      </c>
      <c r="IU19" s="83">
        <v>0</v>
      </c>
      <c r="IV19" s="84">
        <v>0</v>
      </c>
      <c r="IW19" s="81">
        <v>1</v>
      </c>
      <c r="IX19" s="81">
        <v>0</v>
      </c>
      <c r="IY19" s="81">
        <v>0</v>
      </c>
      <c r="IZ19" s="81">
        <v>0</v>
      </c>
      <c r="JA19" s="81">
        <v>0</v>
      </c>
      <c r="JB19" s="81">
        <v>0</v>
      </c>
      <c r="JC19" s="81">
        <v>0</v>
      </c>
      <c r="JD19" s="81">
        <v>0</v>
      </c>
      <c r="JE19" s="81">
        <v>7</v>
      </c>
      <c r="JF19" s="81">
        <v>0</v>
      </c>
      <c r="JG19" s="81">
        <v>1</v>
      </c>
      <c r="JH19" s="81">
        <v>0</v>
      </c>
      <c r="JI19" s="81">
        <v>0</v>
      </c>
      <c r="JJ19" s="81">
        <v>0</v>
      </c>
      <c r="JK19" s="81">
        <v>0</v>
      </c>
      <c r="JL19" s="81">
        <v>1</v>
      </c>
      <c r="JM19" s="81">
        <v>0</v>
      </c>
      <c r="JN19" s="81">
        <v>0</v>
      </c>
      <c r="JO19" s="81">
        <v>1</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1</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1</v>
      </c>
      <c r="MY19" s="81">
        <v>0</v>
      </c>
      <c r="MZ19" s="81">
        <v>0</v>
      </c>
      <c r="NA19" s="81">
        <v>0</v>
      </c>
      <c r="NB19" s="81">
        <v>0</v>
      </c>
      <c r="NC19" s="81">
        <v>0</v>
      </c>
      <c r="ND19" s="81">
        <v>0</v>
      </c>
      <c r="NE19" s="81">
        <v>0</v>
      </c>
      <c r="NF19" s="81">
        <v>7</v>
      </c>
      <c r="NG19" s="81">
        <v>0</v>
      </c>
      <c r="NH19" s="81">
        <v>1</v>
      </c>
      <c r="NI19" s="81">
        <v>0</v>
      </c>
      <c r="NJ19" s="81">
        <v>0</v>
      </c>
      <c r="NK19" s="81">
        <v>0</v>
      </c>
      <c r="NL19" s="81">
        <v>0</v>
      </c>
      <c r="NM19" s="81">
        <v>1</v>
      </c>
      <c r="NN19" s="81">
        <v>0</v>
      </c>
      <c r="NO19" s="81">
        <v>0</v>
      </c>
      <c r="NP19" s="81">
        <v>1</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1</v>
      </c>
      <c r="QH19" s="81">
        <v>0</v>
      </c>
      <c r="QI19" s="81">
        <v>0</v>
      </c>
      <c r="QJ19" s="81">
        <v>0</v>
      </c>
      <c r="QK19" s="81">
        <v>0</v>
      </c>
      <c r="QL19" s="81">
        <v>0</v>
      </c>
      <c r="QM19" s="81">
        <v>0</v>
      </c>
      <c r="QN19" s="81">
        <v>0</v>
      </c>
      <c r="QO19" s="81">
        <v>0</v>
      </c>
      <c r="QP19" s="81">
        <v>0</v>
      </c>
      <c r="QQ19" s="81">
        <v>0</v>
      </c>
      <c r="QR19" s="81">
        <v>0</v>
      </c>
      <c r="QS19" s="81">
        <v>0</v>
      </c>
      <c r="QT19" s="81">
        <v>1</v>
      </c>
      <c r="QU19" s="81">
        <v>0</v>
      </c>
      <c r="QV19" s="81">
        <v>0</v>
      </c>
      <c r="QW19" s="81">
        <v>0</v>
      </c>
      <c r="QX19" s="81">
        <v>10</v>
      </c>
      <c r="QY19" s="81">
        <v>0</v>
      </c>
      <c r="QZ19" s="81">
        <v>0</v>
      </c>
      <c r="RA19" s="81">
        <v>0</v>
      </c>
      <c r="RB19" s="81">
        <v>0</v>
      </c>
      <c r="RC19" s="81">
        <v>0</v>
      </c>
      <c r="RD19" s="81">
        <v>0</v>
      </c>
      <c r="RE19" s="81">
        <v>0</v>
      </c>
      <c r="RF19" s="81">
        <v>0</v>
      </c>
      <c r="RG19" s="81">
        <v>0</v>
      </c>
      <c r="RH19" s="81">
        <v>0</v>
      </c>
      <c r="RI19" s="81">
        <v>0</v>
      </c>
      <c r="RJ19" s="81">
        <v>0</v>
      </c>
      <c r="RK19" s="81">
        <v>1</v>
      </c>
      <c r="RL19" s="81">
        <v>0</v>
      </c>
      <c r="RM19" s="81">
        <v>0</v>
      </c>
      <c r="RN19" s="81">
        <v>0</v>
      </c>
      <c r="RO19" s="81">
        <v>1</v>
      </c>
      <c r="RP19" s="81">
        <v>0</v>
      </c>
      <c r="RQ19" s="81">
        <v>0</v>
      </c>
      <c r="RR19" s="81">
        <v>0</v>
      </c>
      <c r="RS19" s="81">
        <v>10</v>
      </c>
      <c r="RT19" s="81">
        <v>0</v>
      </c>
      <c r="RU19" s="81">
        <v>0</v>
      </c>
      <c r="RV19" s="81">
        <v>0</v>
      </c>
      <c r="RW19" s="81">
        <v>0</v>
      </c>
      <c r="RX19" s="81">
        <v>0</v>
      </c>
      <c r="RY19" s="81">
        <v>0</v>
      </c>
      <c r="RZ19" s="81">
        <v>0</v>
      </c>
      <c r="SA19" s="81">
        <v>0</v>
      </c>
      <c r="SB19" s="81">
        <v>0</v>
      </c>
      <c r="SC19" s="81">
        <v>0</v>
      </c>
      <c r="SD19" s="81">
        <v>0</v>
      </c>
      <c r="SE19" s="81">
        <v>0</v>
      </c>
      <c r="SF19" s="81">
        <v>1</v>
      </c>
      <c r="SG19" s="81">
        <v>0</v>
      </c>
      <c r="SH19" s="81">
        <v>0</v>
      </c>
    </row>
    <row r="20" spans="1:502">
      <c r="A20" s="18" t="s">
        <v>1696</v>
      </c>
      <c r="B20" s="80">
        <v>12</v>
      </c>
      <c r="C20" s="80">
        <v>12</v>
      </c>
      <c r="D20" s="80">
        <v>1</v>
      </c>
      <c r="E20" s="80">
        <v>2015</v>
      </c>
      <c r="F20" s="80" t="s">
        <v>91</v>
      </c>
      <c r="G20" s="182" t="s">
        <v>1684</v>
      </c>
      <c r="H20" s="80" t="s">
        <v>1685</v>
      </c>
      <c r="I20" s="173"/>
      <c r="J20" s="83">
        <v>6.569</v>
      </c>
      <c r="K20" s="83">
        <v>0</v>
      </c>
      <c r="L20" s="83">
        <v>0</v>
      </c>
      <c r="M20" s="83">
        <v>0</v>
      </c>
      <c r="N20" s="83">
        <v>0</v>
      </c>
      <c r="O20" s="83">
        <v>0</v>
      </c>
      <c r="P20" s="83">
        <v>0</v>
      </c>
      <c r="Q20" s="83">
        <v>0</v>
      </c>
      <c r="R20" s="83">
        <v>44.915999999999997</v>
      </c>
      <c r="S20" s="83">
        <v>0</v>
      </c>
      <c r="T20" s="83">
        <v>0</v>
      </c>
      <c r="U20" s="83">
        <v>0</v>
      </c>
      <c r="V20" s="83">
        <v>0</v>
      </c>
      <c r="W20" s="83">
        <v>0</v>
      </c>
      <c r="X20" s="83">
        <v>0</v>
      </c>
      <c r="Y20" s="83">
        <v>3.9159999999999999</v>
      </c>
      <c r="Z20" s="83">
        <v>0</v>
      </c>
      <c r="AA20" s="83">
        <v>0</v>
      </c>
      <c r="AB20" s="83">
        <v>3.4079999999999999</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3.948</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6.569</v>
      </c>
      <c r="DL20" s="83">
        <v>0</v>
      </c>
      <c r="DM20" s="83">
        <v>0</v>
      </c>
      <c r="DN20" s="83">
        <v>0</v>
      </c>
      <c r="DO20" s="83">
        <v>0</v>
      </c>
      <c r="DP20" s="83">
        <v>0</v>
      </c>
      <c r="DQ20" s="83">
        <v>0</v>
      </c>
      <c r="DR20" s="83">
        <v>0</v>
      </c>
      <c r="DS20" s="83">
        <v>44.915999999999997</v>
      </c>
      <c r="DT20" s="83">
        <v>0</v>
      </c>
      <c r="DU20" s="83">
        <v>0</v>
      </c>
      <c r="DV20" s="83">
        <v>0</v>
      </c>
      <c r="DW20" s="83">
        <v>0</v>
      </c>
      <c r="DX20" s="83">
        <v>0</v>
      </c>
      <c r="DY20" s="83">
        <v>0</v>
      </c>
      <c r="DZ20" s="83">
        <v>3.9159999999999999</v>
      </c>
      <c r="EA20" s="83">
        <v>0</v>
      </c>
      <c r="EB20" s="83">
        <v>0</v>
      </c>
      <c r="EC20" s="83">
        <v>3.4079999999999999</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3.948</v>
      </c>
      <c r="GU20" s="83">
        <v>0</v>
      </c>
      <c r="GV20" s="83">
        <v>0</v>
      </c>
      <c r="GW20" s="83">
        <v>0</v>
      </c>
      <c r="GX20" s="83">
        <v>0</v>
      </c>
      <c r="GY20" s="83">
        <v>0</v>
      </c>
      <c r="GZ20" s="83">
        <v>0</v>
      </c>
      <c r="HA20" s="83">
        <v>0</v>
      </c>
      <c r="HB20" s="83">
        <v>0</v>
      </c>
      <c r="HC20" s="83">
        <v>0</v>
      </c>
      <c r="HD20" s="83">
        <v>0</v>
      </c>
      <c r="HE20" s="83">
        <v>0</v>
      </c>
      <c r="HF20" s="83">
        <v>0</v>
      </c>
      <c r="HG20" s="83">
        <v>6.569</v>
      </c>
      <c r="HH20" s="83">
        <v>0</v>
      </c>
      <c r="HI20" s="83">
        <v>0</v>
      </c>
      <c r="HJ20" s="83">
        <v>0</v>
      </c>
      <c r="HK20" s="83">
        <v>52.24</v>
      </c>
      <c r="HL20" s="83">
        <v>0</v>
      </c>
      <c r="HM20" s="83">
        <v>0</v>
      </c>
      <c r="HN20" s="83">
        <v>0</v>
      </c>
      <c r="HO20" s="83">
        <v>0</v>
      </c>
      <c r="HP20" s="83">
        <v>0</v>
      </c>
      <c r="HQ20" s="83">
        <v>0</v>
      </c>
      <c r="HR20" s="83">
        <v>0</v>
      </c>
      <c r="HS20" s="83">
        <v>0</v>
      </c>
      <c r="HT20" s="83">
        <v>0</v>
      </c>
      <c r="HU20" s="83">
        <v>0</v>
      </c>
      <c r="HV20" s="83">
        <v>0</v>
      </c>
      <c r="HW20" s="83">
        <v>0</v>
      </c>
      <c r="HX20" s="83">
        <v>3.948</v>
      </c>
      <c r="HY20" s="83">
        <v>0</v>
      </c>
      <c r="HZ20" s="83">
        <v>0</v>
      </c>
      <c r="IA20" s="83">
        <v>0</v>
      </c>
      <c r="IB20" s="83">
        <v>6.569</v>
      </c>
      <c r="IC20" s="83">
        <v>0</v>
      </c>
      <c r="ID20" s="83">
        <v>0</v>
      </c>
      <c r="IE20" s="83">
        <v>0</v>
      </c>
      <c r="IF20" s="83">
        <v>52.24</v>
      </c>
      <c r="IG20" s="83">
        <v>0</v>
      </c>
      <c r="IH20" s="83">
        <v>0</v>
      </c>
      <c r="II20" s="83">
        <v>0</v>
      </c>
      <c r="IJ20" s="83">
        <v>0</v>
      </c>
      <c r="IK20" s="83">
        <v>0</v>
      </c>
      <c r="IL20" s="83">
        <v>0</v>
      </c>
      <c r="IM20" s="83">
        <v>0</v>
      </c>
      <c r="IN20" s="83">
        <v>0</v>
      </c>
      <c r="IO20" s="83">
        <v>0</v>
      </c>
      <c r="IP20" s="83">
        <v>0</v>
      </c>
      <c r="IQ20" s="83">
        <v>0</v>
      </c>
      <c r="IR20" s="83">
        <v>0</v>
      </c>
      <c r="IS20" s="83">
        <v>3.948</v>
      </c>
      <c r="IT20" s="83">
        <v>0</v>
      </c>
      <c r="IU20" s="83">
        <v>0</v>
      </c>
      <c r="IV20" s="84">
        <v>0</v>
      </c>
      <c r="IW20" s="81">
        <v>1</v>
      </c>
      <c r="IX20" s="81">
        <v>0</v>
      </c>
      <c r="IY20" s="81">
        <v>0</v>
      </c>
      <c r="IZ20" s="81">
        <v>0</v>
      </c>
      <c r="JA20" s="81">
        <v>0</v>
      </c>
      <c r="JB20" s="81">
        <v>0</v>
      </c>
      <c r="JC20" s="81">
        <v>0</v>
      </c>
      <c r="JD20" s="81">
        <v>0</v>
      </c>
      <c r="JE20" s="81">
        <v>7</v>
      </c>
      <c r="JF20" s="81">
        <v>0</v>
      </c>
      <c r="JG20" s="81">
        <v>0</v>
      </c>
      <c r="JH20" s="81">
        <v>0</v>
      </c>
      <c r="JI20" s="81">
        <v>0</v>
      </c>
      <c r="JJ20" s="81">
        <v>0</v>
      </c>
      <c r="JK20" s="81">
        <v>0</v>
      </c>
      <c r="JL20" s="81">
        <v>1</v>
      </c>
      <c r="JM20" s="81">
        <v>0</v>
      </c>
      <c r="JN20" s="81">
        <v>0</v>
      </c>
      <c r="JO20" s="81">
        <v>1</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1</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1</v>
      </c>
      <c r="MY20" s="81">
        <v>0</v>
      </c>
      <c r="MZ20" s="81">
        <v>0</v>
      </c>
      <c r="NA20" s="81">
        <v>0</v>
      </c>
      <c r="NB20" s="81">
        <v>0</v>
      </c>
      <c r="NC20" s="81">
        <v>0</v>
      </c>
      <c r="ND20" s="81">
        <v>0</v>
      </c>
      <c r="NE20" s="81">
        <v>0</v>
      </c>
      <c r="NF20" s="81">
        <v>7</v>
      </c>
      <c r="NG20" s="81">
        <v>0</v>
      </c>
      <c r="NH20" s="81">
        <v>0</v>
      </c>
      <c r="NI20" s="81">
        <v>0</v>
      </c>
      <c r="NJ20" s="81">
        <v>0</v>
      </c>
      <c r="NK20" s="81">
        <v>0</v>
      </c>
      <c r="NL20" s="81">
        <v>0</v>
      </c>
      <c r="NM20" s="81">
        <v>1</v>
      </c>
      <c r="NN20" s="81">
        <v>0</v>
      </c>
      <c r="NO20" s="81">
        <v>0</v>
      </c>
      <c r="NP20" s="81">
        <v>1</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1</v>
      </c>
      <c r="QH20" s="81">
        <v>0</v>
      </c>
      <c r="QI20" s="81">
        <v>0</v>
      </c>
      <c r="QJ20" s="81">
        <v>0</v>
      </c>
      <c r="QK20" s="81">
        <v>0</v>
      </c>
      <c r="QL20" s="81">
        <v>0</v>
      </c>
      <c r="QM20" s="81">
        <v>0</v>
      </c>
      <c r="QN20" s="81">
        <v>0</v>
      </c>
      <c r="QO20" s="81">
        <v>0</v>
      </c>
      <c r="QP20" s="81">
        <v>0</v>
      </c>
      <c r="QQ20" s="81">
        <v>0</v>
      </c>
      <c r="QR20" s="81">
        <v>0</v>
      </c>
      <c r="QS20" s="81">
        <v>0</v>
      </c>
      <c r="QT20" s="81">
        <v>1</v>
      </c>
      <c r="QU20" s="81">
        <v>0</v>
      </c>
      <c r="QV20" s="81">
        <v>0</v>
      </c>
      <c r="QW20" s="81">
        <v>0</v>
      </c>
      <c r="QX20" s="81">
        <v>9</v>
      </c>
      <c r="QY20" s="81">
        <v>0</v>
      </c>
      <c r="QZ20" s="81">
        <v>0</v>
      </c>
      <c r="RA20" s="81">
        <v>0</v>
      </c>
      <c r="RB20" s="81">
        <v>0</v>
      </c>
      <c r="RC20" s="81">
        <v>0</v>
      </c>
      <c r="RD20" s="81">
        <v>0</v>
      </c>
      <c r="RE20" s="81">
        <v>0</v>
      </c>
      <c r="RF20" s="81">
        <v>0</v>
      </c>
      <c r="RG20" s="81">
        <v>0</v>
      </c>
      <c r="RH20" s="81">
        <v>0</v>
      </c>
      <c r="RI20" s="81">
        <v>0</v>
      </c>
      <c r="RJ20" s="81">
        <v>0</v>
      </c>
      <c r="RK20" s="81">
        <v>1</v>
      </c>
      <c r="RL20" s="81">
        <v>0</v>
      </c>
      <c r="RM20" s="81">
        <v>0</v>
      </c>
      <c r="RN20" s="81">
        <v>0</v>
      </c>
      <c r="RO20" s="81">
        <v>1</v>
      </c>
      <c r="RP20" s="81">
        <v>0</v>
      </c>
      <c r="RQ20" s="81">
        <v>0</v>
      </c>
      <c r="RR20" s="81">
        <v>0</v>
      </c>
      <c r="RS20" s="81">
        <v>9</v>
      </c>
      <c r="RT20" s="81">
        <v>0</v>
      </c>
      <c r="RU20" s="81">
        <v>0</v>
      </c>
      <c r="RV20" s="81">
        <v>0</v>
      </c>
      <c r="RW20" s="81">
        <v>0</v>
      </c>
      <c r="RX20" s="81">
        <v>0</v>
      </c>
      <c r="RY20" s="81">
        <v>0</v>
      </c>
      <c r="RZ20" s="81">
        <v>0</v>
      </c>
      <c r="SA20" s="81">
        <v>0</v>
      </c>
      <c r="SB20" s="81">
        <v>0</v>
      </c>
      <c r="SC20" s="81">
        <v>0</v>
      </c>
      <c r="SD20" s="81">
        <v>0</v>
      </c>
      <c r="SE20" s="81">
        <v>0</v>
      </c>
      <c r="SF20" s="81">
        <v>1</v>
      </c>
      <c r="SG20" s="81">
        <v>0</v>
      </c>
      <c r="SH20" s="81">
        <v>0</v>
      </c>
    </row>
    <row r="21" spans="1:502">
      <c r="A21" s="18" t="s">
        <v>1697</v>
      </c>
      <c r="B21" s="80">
        <v>13</v>
      </c>
      <c r="C21" s="80">
        <v>13</v>
      </c>
      <c r="D21" s="80">
        <v>1</v>
      </c>
      <c r="E21" s="80">
        <v>2016</v>
      </c>
      <c r="F21" s="80" t="s">
        <v>92</v>
      </c>
      <c r="G21" s="182" t="s">
        <v>1684</v>
      </c>
      <c r="H21" s="80" t="s">
        <v>1685</v>
      </c>
      <c r="I21" s="173"/>
      <c r="J21" s="83">
        <v>5.7210000000000001</v>
      </c>
      <c r="K21" s="83">
        <v>0</v>
      </c>
      <c r="L21" s="83">
        <v>0</v>
      </c>
      <c r="M21" s="83">
        <v>0</v>
      </c>
      <c r="N21" s="83">
        <v>0</v>
      </c>
      <c r="O21" s="83">
        <v>0</v>
      </c>
      <c r="P21" s="83">
        <v>0</v>
      </c>
      <c r="Q21" s="83">
        <v>0</v>
      </c>
      <c r="R21" s="83">
        <v>42.948</v>
      </c>
      <c r="S21" s="83">
        <v>0</v>
      </c>
      <c r="T21" s="83">
        <v>0</v>
      </c>
      <c r="U21" s="83">
        <v>0</v>
      </c>
      <c r="V21" s="83">
        <v>0</v>
      </c>
      <c r="W21" s="83">
        <v>0</v>
      </c>
      <c r="X21" s="83">
        <v>0</v>
      </c>
      <c r="Y21" s="83">
        <v>3.7130000000000001</v>
      </c>
      <c r="Z21" s="83">
        <v>0</v>
      </c>
      <c r="AA21" s="83">
        <v>0</v>
      </c>
      <c r="AB21" s="83">
        <v>3.2549999999999999</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26.231999999999999</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5.7210000000000001</v>
      </c>
      <c r="DL21" s="83">
        <v>0</v>
      </c>
      <c r="DM21" s="83">
        <v>0</v>
      </c>
      <c r="DN21" s="83">
        <v>0</v>
      </c>
      <c r="DO21" s="83">
        <v>0</v>
      </c>
      <c r="DP21" s="83">
        <v>0</v>
      </c>
      <c r="DQ21" s="83">
        <v>0</v>
      </c>
      <c r="DR21" s="83">
        <v>0</v>
      </c>
      <c r="DS21" s="83">
        <v>42.948</v>
      </c>
      <c r="DT21" s="83">
        <v>0</v>
      </c>
      <c r="DU21" s="83">
        <v>0</v>
      </c>
      <c r="DV21" s="83">
        <v>0</v>
      </c>
      <c r="DW21" s="83">
        <v>0</v>
      </c>
      <c r="DX21" s="83">
        <v>0</v>
      </c>
      <c r="DY21" s="83">
        <v>0</v>
      </c>
      <c r="DZ21" s="83">
        <v>3.7130000000000001</v>
      </c>
      <c r="EA21" s="83">
        <v>0</v>
      </c>
      <c r="EB21" s="83">
        <v>0</v>
      </c>
      <c r="EC21" s="83">
        <v>3.2549999999999999</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26.231999999999999</v>
      </c>
      <c r="GU21" s="83">
        <v>0</v>
      </c>
      <c r="GV21" s="83">
        <v>0</v>
      </c>
      <c r="GW21" s="83">
        <v>0</v>
      </c>
      <c r="GX21" s="83">
        <v>0</v>
      </c>
      <c r="GY21" s="83">
        <v>0</v>
      </c>
      <c r="GZ21" s="83">
        <v>0</v>
      </c>
      <c r="HA21" s="83">
        <v>0</v>
      </c>
      <c r="HB21" s="83">
        <v>0</v>
      </c>
      <c r="HC21" s="83">
        <v>0</v>
      </c>
      <c r="HD21" s="83">
        <v>0</v>
      </c>
      <c r="HE21" s="83">
        <v>0</v>
      </c>
      <c r="HF21" s="83">
        <v>0</v>
      </c>
      <c r="HG21" s="83">
        <v>5.7210000000000001</v>
      </c>
      <c r="HH21" s="83">
        <v>0</v>
      </c>
      <c r="HI21" s="83">
        <v>0</v>
      </c>
      <c r="HJ21" s="83">
        <v>0</v>
      </c>
      <c r="HK21" s="83">
        <v>49.915999999999997</v>
      </c>
      <c r="HL21" s="83">
        <v>0</v>
      </c>
      <c r="HM21" s="83">
        <v>0</v>
      </c>
      <c r="HN21" s="83">
        <v>0</v>
      </c>
      <c r="HO21" s="83">
        <v>0</v>
      </c>
      <c r="HP21" s="83">
        <v>0</v>
      </c>
      <c r="HQ21" s="83">
        <v>0</v>
      </c>
      <c r="HR21" s="83">
        <v>0</v>
      </c>
      <c r="HS21" s="83">
        <v>0</v>
      </c>
      <c r="HT21" s="83">
        <v>0</v>
      </c>
      <c r="HU21" s="83">
        <v>0</v>
      </c>
      <c r="HV21" s="83">
        <v>0</v>
      </c>
      <c r="HW21" s="83">
        <v>0</v>
      </c>
      <c r="HX21" s="83">
        <v>26.231999999999999</v>
      </c>
      <c r="HY21" s="83">
        <v>0</v>
      </c>
      <c r="HZ21" s="83">
        <v>0</v>
      </c>
      <c r="IA21" s="83">
        <v>0</v>
      </c>
      <c r="IB21" s="83">
        <v>5.7210000000000001</v>
      </c>
      <c r="IC21" s="83">
        <v>0</v>
      </c>
      <c r="ID21" s="83">
        <v>0</v>
      </c>
      <c r="IE21" s="83">
        <v>0</v>
      </c>
      <c r="IF21" s="83">
        <v>49.915999999999997</v>
      </c>
      <c r="IG21" s="83">
        <v>0</v>
      </c>
      <c r="IH21" s="83">
        <v>0</v>
      </c>
      <c r="II21" s="83">
        <v>0</v>
      </c>
      <c r="IJ21" s="83">
        <v>0</v>
      </c>
      <c r="IK21" s="83">
        <v>0</v>
      </c>
      <c r="IL21" s="83">
        <v>0</v>
      </c>
      <c r="IM21" s="83">
        <v>0</v>
      </c>
      <c r="IN21" s="83">
        <v>0</v>
      </c>
      <c r="IO21" s="83">
        <v>0</v>
      </c>
      <c r="IP21" s="83">
        <v>0</v>
      </c>
      <c r="IQ21" s="83">
        <v>0</v>
      </c>
      <c r="IR21" s="83">
        <v>0</v>
      </c>
      <c r="IS21" s="83">
        <v>26.231999999999999</v>
      </c>
      <c r="IT21" s="83">
        <v>0</v>
      </c>
      <c r="IU21" s="83">
        <v>0</v>
      </c>
      <c r="IV21" s="84">
        <v>0</v>
      </c>
      <c r="IW21" s="81">
        <v>1</v>
      </c>
      <c r="IX21" s="81">
        <v>0</v>
      </c>
      <c r="IY21" s="81">
        <v>0</v>
      </c>
      <c r="IZ21" s="81">
        <v>0</v>
      </c>
      <c r="JA21" s="81">
        <v>0</v>
      </c>
      <c r="JB21" s="81">
        <v>0</v>
      </c>
      <c r="JC21" s="81">
        <v>0</v>
      </c>
      <c r="JD21" s="81">
        <v>0</v>
      </c>
      <c r="JE21" s="81">
        <v>7</v>
      </c>
      <c r="JF21" s="81">
        <v>0</v>
      </c>
      <c r="JG21" s="81">
        <v>0</v>
      </c>
      <c r="JH21" s="81">
        <v>0</v>
      </c>
      <c r="JI21" s="81">
        <v>0</v>
      </c>
      <c r="JJ21" s="81">
        <v>0</v>
      </c>
      <c r="JK21" s="81">
        <v>0</v>
      </c>
      <c r="JL21" s="81">
        <v>1</v>
      </c>
      <c r="JM21" s="81">
        <v>0</v>
      </c>
      <c r="JN21" s="81">
        <v>0</v>
      </c>
      <c r="JO21" s="81">
        <v>1</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1</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1</v>
      </c>
      <c r="MY21" s="81">
        <v>0</v>
      </c>
      <c r="MZ21" s="81">
        <v>0</v>
      </c>
      <c r="NA21" s="81">
        <v>0</v>
      </c>
      <c r="NB21" s="81">
        <v>0</v>
      </c>
      <c r="NC21" s="81">
        <v>0</v>
      </c>
      <c r="ND21" s="81">
        <v>0</v>
      </c>
      <c r="NE21" s="81">
        <v>0</v>
      </c>
      <c r="NF21" s="81">
        <v>7</v>
      </c>
      <c r="NG21" s="81">
        <v>0</v>
      </c>
      <c r="NH21" s="81">
        <v>0</v>
      </c>
      <c r="NI21" s="81">
        <v>0</v>
      </c>
      <c r="NJ21" s="81">
        <v>0</v>
      </c>
      <c r="NK21" s="81">
        <v>0</v>
      </c>
      <c r="NL21" s="81">
        <v>0</v>
      </c>
      <c r="NM21" s="81">
        <v>1</v>
      </c>
      <c r="NN21" s="81">
        <v>0</v>
      </c>
      <c r="NO21" s="81">
        <v>0</v>
      </c>
      <c r="NP21" s="81">
        <v>1</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1</v>
      </c>
      <c r="QH21" s="81">
        <v>0</v>
      </c>
      <c r="QI21" s="81">
        <v>0</v>
      </c>
      <c r="QJ21" s="81">
        <v>0</v>
      </c>
      <c r="QK21" s="81">
        <v>0</v>
      </c>
      <c r="QL21" s="81">
        <v>0</v>
      </c>
      <c r="QM21" s="81">
        <v>0</v>
      </c>
      <c r="QN21" s="81">
        <v>0</v>
      </c>
      <c r="QO21" s="81">
        <v>0</v>
      </c>
      <c r="QP21" s="81">
        <v>0</v>
      </c>
      <c r="QQ21" s="81">
        <v>0</v>
      </c>
      <c r="QR21" s="81">
        <v>0</v>
      </c>
      <c r="QS21" s="81">
        <v>0</v>
      </c>
      <c r="QT21" s="81">
        <v>1</v>
      </c>
      <c r="QU21" s="81">
        <v>0</v>
      </c>
      <c r="QV21" s="81">
        <v>0</v>
      </c>
      <c r="QW21" s="81">
        <v>0</v>
      </c>
      <c r="QX21" s="81">
        <v>9</v>
      </c>
      <c r="QY21" s="81">
        <v>0</v>
      </c>
      <c r="QZ21" s="81">
        <v>0</v>
      </c>
      <c r="RA21" s="81">
        <v>0</v>
      </c>
      <c r="RB21" s="81">
        <v>0</v>
      </c>
      <c r="RC21" s="81">
        <v>0</v>
      </c>
      <c r="RD21" s="81">
        <v>0</v>
      </c>
      <c r="RE21" s="81">
        <v>0</v>
      </c>
      <c r="RF21" s="81">
        <v>0</v>
      </c>
      <c r="RG21" s="81">
        <v>0</v>
      </c>
      <c r="RH21" s="81">
        <v>0</v>
      </c>
      <c r="RI21" s="81">
        <v>0</v>
      </c>
      <c r="RJ21" s="81">
        <v>0</v>
      </c>
      <c r="RK21" s="81">
        <v>1</v>
      </c>
      <c r="RL21" s="81">
        <v>0</v>
      </c>
      <c r="RM21" s="81">
        <v>0</v>
      </c>
      <c r="RN21" s="81">
        <v>0</v>
      </c>
      <c r="RO21" s="81">
        <v>1</v>
      </c>
      <c r="RP21" s="81">
        <v>0</v>
      </c>
      <c r="RQ21" s="81">
        <v>0</v>
      </c>
      <c r="RR21" s="81">
        <v>0</v>
      </c>
      <c r="RS21" s="81">
        <v>9</v>
      </c>
      <c r="RT21" s="81">
        <v>0</v>
      </c>
      <c r="RU21" s="81">
        <v>0</v>
      </c>
      <c r="RV21" s="81">
        <v>0</v>
      </c>
      <c r="RW21" s="81">
        <v>0</v>
      </c>
      <c r="RX21" s="81">
        <v>0</v>
      </c>
      <c r="RY21" s="81">
        <v>0</v>
      </c>
      <c r="RZ21" s="81">
        <v>0</v>
      </c>
      <c r="SA21" s="81">
        <v>0</v>
      </c>
      <c r="SB21" s="81">
        <v>0</v>
      </c>
      <c r="SC21" s="81">
        <v>0</v>
      </c>
      <c r="SD21" s="81">
        <v>0</v>
      </c>
      <c r="SE21" s="81">
        <v>0</v>
      </c>
      <c r="SF21" s="81">
        <v>1</v>
      </c>
      <c r="SG21" s="81">
        <v>0</v>
      </c>
      <c r="SH21" s="81">
        <v>0</v>
      </c>
    </row>
    <row r="22" spans="1:502">
      <c r="A22" s="18" t="s">
        <v>1698</v>
      </c>
      <c r="B22" s="80">
        <v>14</v>
      </c>
      <c r="C22" s="80">
        <v>14</v>
      </c>
      <c r="D22" s="80">
        <v>1</v>
      </c>
      <c r="E22" s="80">
        <v>2017</v>
      </c>
      <c r="F22" s="80" t="s">
        <v>71</v>
      </c>
      <c r="G22" s="182" t="s">
        <v>1684</v>
      </c>
      <c r="H22" s="80" t="s">
        <v>1685</v>
      </c>
      <c r="I22" s="173"/>
      <c r="J22" s="83">
        <v>5.19</v>
      </c>
      <c r="K22" s="83">
        <v>0</v>
      </c>
      <c r="L22" s="83">
        <v>0</v>
      </c>
      <c r="M22" s="83">
        <v>0</v>
      </c>
      <c r="N22" s="83">
        <v>0</v>
      </c>
      <c r="O22" s="83">
        <v>0</v>
      </c>
      <c r="P22" s="83">
        <v>0</v>
      </c>
      <c r="Q22" s="83">
        <v>0</v>
      </c>
      <c r="R22" s="83">
        <v>41.610999999999997</v>
      </c>
      <c r="S22" s="83">
        <v>0</v>
      </c>
      <c r="T22" s="83">
        <v>0</v>
      </c>
      <c r="U22" s="83">
        <v>0</v>
      </c>
      <c r="V22" s="83">
        <v>0</v>
      </c>
      <c r="W22" s="83">
        <v>0</v>
      </c>
      <c r="X22" s="83">
        <v>0</v>
      </c>
      <c r="Y22" s="83">
        <v>3.323</v>
      </c>
      <c r="Z22" s="83">
        <v>0</v>
      </c>
      <c r="AA22" s="83">
        <v>0</v>
      </c>
      <c r="AB22" s="83">
        <v>3.141</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3.13</v>
      </c>
      <c r="CO22" s="83">
        <v>0</v>
      </c>
      <c r="CP22" s="83">
        <v>0</v>
      </c>
      <c r="CQ22" s="83">
        <v>0</v>
      </c>
      <c r="CR22" s="83">
        <v>0</v>
      </c>
      <c r="CS22" s="83">
        <v>2.6659999999999999</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5.19</v>
      </c>
      <c r="DL22" s="83">
        <v>0</v>
      </c>
      <c r="DM22" s="83">
        <v>0</v>
      </c>
      <c r="DN22" s="83">
        <v>0</v>
      </c>
      <c r="DO22" s="83">
        <v>0</v>
      </c>
      <c r="DP22" s="83">
        <v>0</v>
      </c>
      <c r="DQ22" s="83">
        <v>0</v>
      </c>
      <c r="DR22" s="83">
        <v>0</v>
      </c>
      <c r="DS22" s="83">
        <v>41.610999999999997</v>
      </c>
      <c r="DT22" s="83">
        <v>0</v>
      </c>
      <c r="DU22" s="83">
        <v>0</v>
      </c>
      <c r="DV22" s="83">
        <v>0</v>
      </c>
      <c r="DW22" s="83">
        <v>0</v>
      </c>
      <c r="DX22" s="83">
        <v>0</v>
      </c>
      <c r="DY22" s="83">
        <v>0</v>
      </c>
      <c r="DZ22" s="83">
        <v>3.323</v>
      </c>
      <c r="EA22" s="83">
        <v>0</v>
      </c>
      <c r="EB22" s="83">
        <v>0</v>
      </c>
      <c r="EC22" s="83">
        <v>3.141</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3.13</v>
      </c>
      <c r="GP22" s="83">
        <v>0</v>
      </c>
      <c r="GQ22" s="83">
        <v>0</v>
      </c>
      <c r="GR22" s="83">
        <v>0</v>
      </c>
      <c r="GS22" s="83">
        <v>0</v>
      </c>
      <c r="GT22" s="83">
        <v>2.6659999999999999</v>
      </c>
      <c r="GU22" s="83">
        <v>0</v>
      </c>
      <c r="GV22" s="83">
        <v>0</v>
      </c>
      <c r="GW22" s="83">
        <v>0</v>
      </c>
      <c r="GX22" s="83">
        <v>0</v>
      </c>
      <c r="GY22" s="83">
        <v>0</v>
      </c>
      <c r="GZ22" s="83">
        <v>0</v>
      </c>
      <c r="HA22" s="83">
        <v>0</v>
      </c>
      <c r="HB22" s="83">
        <v>0</v>
      </c>
      <c r="HC22" s="83">
        <v>0</v>
      </c>
      <c r="HD22" s="83">
        <v>0</v>
      </c>
      <c r="HE22" s="83">
        <v>0</v>
      </c>
      <c r="HF22" s="83">
        <v>0</v>
      </c>
      <c r="HG22" s="83">
        <v>5.19</v>
      </c>
      <c r="HH22" s="83">
        <v>0</v>
      </c>
      <c r="HI22" s="83">
        <v>0</v>
      </c>
      <c r="HJ22" s="83">
        <v>0</v>
      </c>
      <c r="HK22" s="83">
        <v>48.075000000000003</v>
      </c>
      <c r="HL22" s="83">
        <v>0</v>
      </c>
      <c r="HM22" s="83">
        <v>0</v>
      </c>
      <c r="HN22" s="83">
        <v>0</v>
      </c>
      <c r="HO22" s="83">
        <v>0</v>
      </c>
      <c r="HP22" s="83">
        <v>0</v>
      </c>
      <c r="HQ22" s="83">
        <v>0</v>
      </c>
      <c r="HR22" s="83">
        <v>0</v>
      </c>
      <c r="HS22" s="83">
        <v>0</v>
      </c>
      <c r="HT22" s="83">
        <v>0</v>
      </c>
      <c r="HU22" s="83">
        <v>0</v>
      </c>
      <c r="HV22" s="83">
        <v>3.13</v>
      </c>
      <c r="HW22" s="83">
        <v>0</v>
      </c>
      <c r="HX22" s="83">
        <v>2.6659999999999999</v>
      </c>
      <c r="HY22" s="83">
        <v>0</v>
      </c>
      <c r="HZ22" s="83">
        <v>0</v>
      </c>
      <c r="IA22" s="83">
        <v>0</v>
      </c>
      <c r="IB22" s="83">
        <v>5.19</v>
      </c>
      <c r="IC22" s="83">
        <v>0</v>
      </c>
      <c r="ID22" s="83">
        <v>0</v>
      </c>
      <c r="IE22" s="83">
        <v>0</v>
      </c>
      <c r="IF22" s="83">
        <v>48.075000000000003</v>
      </c>
      <c r="IG22" s="83">
        <v>0</v>
      </c>
      <c r="IH22" s="83">
        <v>0</v>
      </c>
      <c r="II22" s="83">
        <v>0</v>
      </c>
      <c r="IJ22" s="83">
        <v>0</v>
      </c>
      <c r="IK22" s="83">
        <v>0</v>
      </c>
      <c r="IL22" s="83">
        <v>0</v>
      </c>
      <c r="IM22" s="83">
        <v>0</v>
      </c>
      <c r="IN22" s="83">
        <v>0</v>
      </c>
      <c r="IO22" s="83">
        <v>0</v>
      </c>
      <c r="IP22" s="83">
        <v>0</v>
      </c>
      <c r="IQ22" s="83">
        <v>3.13</v>
      </c>
      <c r="IR22" s="83">
        <v>0</v>
      </c>
      <c r="IS22" s="83">
        <v>2.6659999999999999</v>
      </c>
      <c r="IT22" s="83">
        <v>0</v>
      </c>
      <c r="IU22" s="83">
        <v>0</v>
      </c>
      <c r="IV22" s="84">
        <v>0</v>
      </c>
      <c r="IW22" s="81">
        <v>1</v>
      </c>
      <c r="IX22" s="81">
        <v>0</v>
      </c>
      <c r="IY22" s="81">
        <v>0</v>
      </c>
      <c r="IZ22" s="81">
        <v>0</v>
      </c>
      <c r="JA22" s="81">
        <v>0</v>
      </c>
      <c r="JB22" s="81">
        <v>0</v>
      </c>
      <c r="JC22" s="81">
        <v>0</v>
      </c>
      <c r="JD22" s="81">
        <v>0</v>
      </c>
      <c r="JE22" s="81">
        <v>7</v>
      </c>
      <c r="JF22" s="81">
        <v>0</v>
      </c>
      <c r="JG22" s="81">
        <v>0</v>
      </c>
      <c r="JH22" s="81">
        <v>0</v>
      </c>
      <c r="JI22" s="81">
        <v>0</v>
      </c>
      <c r="JJ22" s="81">
        <v>0</v>
      </c>
      <c r="JK22" s="81">
        <v>0</v>
      </c>
      <c r="JL22" s="81">
        <v>1</v>
      </c>
      <c r="JM22" s="81">
        <v>0</v>
      </c>
      <c r="JN22" s="81">
        <v>0</v>
      </c>
      <c r="JO22" s="81">
        <v>1</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1</v>
      </c>
      <c r="MB22" s="81">
        <v>0</v>
      </c>
      <c r="MC22" s="81">
        <v>0</v>
      </c>
      <c r="MD22" s="81">
        <v>0</v>
      </c>
      <c r="ME22" s="81">
        <v>0</v>
      </c>
      <c r="MF22" s="81">
        <v>1</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1</v>
      </c>
      <c r="MY22" s="81">
        <v>0</v>
      </c>
      <c r="MZ22" s="81">
        <v>0</v>
      </c>
      <c r="NA22" s="81">
        <v>0</v>
      </c>
      <c r="NB22" s="81">
        <v>0</v>
      </c>
      <c r="NC22" s="81">
        <v>0</v>
      </c>
      <c r="ND22" s="81">
        <v>0</v>
      </c>
      <c r="NE22" s="81">
        <v>0</v>
      </c>
      <c r="NF22" s="81">
        <v>7</v>
      </c>
      <c r="NG22" s="81">
        <v>0</v>
      </c>
      <c r="NH22" s="81">
        <v>0</v>
      </c>
      <c r="NI22" s="81">
        <v>0</v>
      </c>
      <c r="NJ22" s="81">
        <v>0</v>
      </c>
      <c r="NK22" s="81">
        <v>0</v>
      </c>
      <c r="NL22" s="81">
        <v>0</v>
      </c>
      <c r="NM22" s="81">
        <v>1</v>
      </c>
      <c r="NN22" s="81">
        <v>0</v>
      </c>
      <c r="NO22" s="81">
        <v>0</v>
      </c>
      <c r="NP22" s="81">
        <v>1</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1</v>
      </c>
      <c r="QC22" s="81">
        <v>0</v>
      </c>
      <c r="QD22" s="81">
        <v>0</v>
      </c>
      <c r="QE22" s="81">
        <v>0</v>
      </c>
      <c r="QF22" s="81">
        <v>0</v>
      </c>
      <c r="QG22" s="81">
        <v>1</v>
      </c>
      <c r="QH22" s="81">
        <v>0</v>
      </c>
      <c r="QI22" s="81">
        <v>0</v>
      </c>
      <c r="QJ22" s="81">
        <v>0</v>
      </c>
      <c r="QK22" s="81">
        <v>0</v>
      </c>
      <c r="QL22" s="81">
        <v>0</v>
      </c>
      <c r="QM22" s="81">
        <v>0</v>
      </c>
      <c r="QN22" s="81">
        <v>0</v>
      </c>
      <c r="QO22" s="81">
        <v>0</v>
      </c>
      <c r="QP22" s="81">
        <v>0</v>
      </c>
      <c r="QQ22" s="81">
        <v>0</v>
      </c>
      <c r="QR22" s="81">
        <v>0</v>
      </c>
      <c r="QS22" s="81">
        <v>0</v>
      </c>
      <c r="QT22" s="81">
        <v>1</v>
      </c>
      <c r="QU22" s="81">
        <v>0</v>
      </c>
      <c r="QV22" s="81">
        <v>0</v>
      </c>
      <c r="QW22" s="81">
        <v>0</v>
      </c>
      <c r="QX22" s="81">
        <v>9</v>
      </c>
      <c r="QY22" s="81">
        <v>0</v>
      </c>
      <c r="QZ22" s="81">
        <v>0</v>
      </c>
      <c r="RA22" s="81">
        <v>0</v>
      </c>
      <c r="RB22" s="81">
        <v>0</v>
      </c>
      <c r="RC22" s="81">
        <v>0</v>
      </c>
      <c r="RD22" s="81">
        <v>0</v>
      </c>
      <c r="RE22" s="81">
        <v>0</v>
      </c>
      <c r="RF22" s="81">
        <v>0</v>
      </c>
      <c r="RG22" s="81">
        <v>0</v>
      </c>
      <c r="RH22" s="81">
        <v>0</v>
      </c>
      <c r="RI22" s="81">
        <v>1</v>
      </c>
      <c r="RJ22" s="81">
        <v>0</v>
      </c>
      <c r="RK22" s="81">
        <v>1</v>
      </c>
      <c r="RL22" s="81">
        <v>0</v>
      </c>
      <c r="RM22" s="81">
        <v>0</v>
      </c>
      <c r="RN22" s="81">
        <v>0</v>
      </c>
      <c r="RO22" s="81">
        <v>1</v>
      </c>
      <c r="RP22" s="81">
        <v>0</v>
      </c>
      <c r="RQ22" s="81">
        <v>0</v>
      </c>
      <c r="RR22" s="81">
        <v>0</v>
      </c>
      <c r="RS22" s="81">
        <v>9</v>
      </c>
      <c r="RT22" s="81">
        <v>0</v>
      </c>
      <c r="RU22" s="81">
        <v>0</v>
      </c>
      <c r="RV22" s="81">
        <v>0</v>
      </c>
      <c r="RW22" s="81">
        <v>0</v>
      </c>
      <c r="RX22" s="81">
        <v>0</v>
      </c>
      <c r="RY22" s="81">
        <v>0</v>
      </c>
      <c r="RZ22" s="81">
        <v>0</v>
      </c>
      <c r="SA22" s="81">
        <v>0</v>
      </c>
      <c r="SB22" s="81">
        <v>0</v>
      </c>
      <c r="SC22" s="81">
        <v>0</v>
      </c>
      <c r="SD22" s="81">
        <v>1</v>
      </c>
      <c r="SE22" s="81">
        <v>0</v>
      </c>
      <c r="SF22" s="81">
        <v>1</v>
      </c>
      <c r="SG22" s="81">
        <v>0</v>
      </c>
      <c r="SH22" s="81">
        <v>0</v>
      </c>
    </row>
    <row r="23" spans="1:502">
      <c r="A23" s="18" t="s">
        <v>1699</v>
      </c>
      <c r="B23" s="80">
        <v>15</v>
      </c>
      <c r="C23" s="80">
        <v>15</v>
      </c>
      <c r="D23" s="80">
        <v>1</v>
      </c>
      <c r="E23" s="80">
        <v>2018</v>
      </c>
      <c r="F23" s="80" t="s">
        <v>93</v>
      </c>
      <c r="G23" s="182" t="s">
        <v>1684</v>
      </c>
      <c r="H23" s="80" t="s">
        <v>1685</v>
      </c>
      <c r="I23" s="173"/>
      <c r="J23" s="83">
        <v>4.907</v>
      </c>
      <c r="K23" s="83">
        <v>0</v>
      </c>
      <c r="L23" s="83">
        <v>0</v>
      </c>
      <c r="M23" s="83">
        <v>0</v>
      </c>
      <c r="N23" s="83">
        <v>0</v>
      </c>
      <c r="O23" s="83">
        <v>0</v>
      </c>
      <c r="P23" s="83">
        <v>0</v>
      </c>
      <c r="Q23" s="83">
        <v>0</v>
      </c>
      <c r="R23" s="83">
        <v>38.622999999999998</v>
      </c>
      <c r="S23" s="83">
        <v>0</v>
      </c>
      <c r="T23" s="83">
        <v>0</v>
      </c>
      <c r="U23" s="83">
        <v>0</v>
      </c>
      <c r="V23" s="83">
        <v>0</v>
      </c>
      <c r="W23" s="83">
        <v>0</v>
      </c>
      <c r="X23" s="83">
        <v>0</v>
      </c>
      <c r="Y23" s="83">
        <v>3.508</v>
      </c>
      <c r="Z23" s="83">
        <v>0</v>
      </c>
      <c r="AA23" s="83">
        <v>0</v>
      </c>
      <c r="AB23" s="83">
        <v>3.077</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2.8740000000000001</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4.907</v>
      </c>
      <c r="DL23" s="83">
        <v>0</v>
      </c>
      <c r="DM23" s="83">
        <v>0</v>
      </c>
      <c r="DN23" s="83">
        <v>0</v>
      </c>
      <c r="DO23" s="83">
        <v>0</v>
      </c>
      <c r="DP23" s="83">
        <v>0</v>
      </c>
      <c r="DQ23" s="83">
        <v>0</v>
      </c>
      <c r="DR23" s="83">
        <v>0</v>
      </c>
      <c r="DS23" s="83">
        <v>38.622999999999998</v>
      </c>
      <c r="DT23" s="83">
        <v>0</v>
      </c>
      <c r="DU23" s="83">
        <v>0</v>
      </c>
      <c r="DV23" s="83">
        <v>0</v>
      </c>
      <c r="DW23" s="83">
        <v>0</v>
      </c>
      <c r="DX23" s="83">
        <v>0</v>
      </c>
      <c r="DY23" s="83">
        <v>0</v>
      </c>
      <c r="DZ23" s="83">
        <v>3.508</v>
      </c>
      <c r="EA23" s="83">
        <v>0</v>
      </c>
      <c r="EB23" s="83">
        <v>0</v>
      </c>
      <c r="EC23" s="83">
        <v>3.077</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2.8740000000000001</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4.907</v>
      </c>
      <c r="HH23" s="83">
        <v>0</v>
      </c>
      <c r="HI23" s="83">
        <v>0</v>
      </c>
      <c r="HJ23" s="83">
        <v>0</v>
      </c>
      <c r="HK23" s="83">
        <v>45.207999999999998</v>
      </c>
      <c r="HL23" s="83">
        <v>0</v>
      </c>
      <c r="HM23" s="83">
        <v>0</v>
      </c>
      <c r="HN23" s="83">
        <v>0</v>
      </c>
      <c r="HO23" s="83">
        <v>0</v>
      </c>
      <c r="HP23" s="83">
        <v>0</v>
      </c>
      <c r="HQ23" s="83">
        <v>0</v>
      </c>
      <c r="HR23" s="83">
        <v>0</v>
      </c>
      <c r="HS23" s="83">
        <v>0</v>
      </c>
      <c r="HT23" s="83">
        <v>0</v>
      </c>
      <c r="HU23" s="83">
        <v>0</v>
      </c>
      <c r="HV23" s="83">
        <v>2.8740000000000001</v>
      </c>
      <c r="HW23" s="83">
        <v>0</v>
      </c>
      <c r="HX23" s="83">
        <v>0</v>
      </c>
      <c r="HY23" s="83">
        <v>0</v>
      </c>
      <c r="HZ23" s="83">
        <v>0</v>
      </c>
      <c r="IA23" s="83">
        <v>0</v>
      </c>
      <c r="IB23" s="83">
        <v>4.907</v>
      </c>
      <c r="IC23" s="83">
        <v>0</v>
      </c>
      <c r="ID23" s="83">
        <v>0</v>
      </c>
      <c r="IE23" s="83">
        <v>0</v>
      </c>
      <c r="IF23" s="83">
        <v>45.207999999999998</v>
      </c>
      <c r="IG23" s="83">
        <v>0</v>
      </c>
      <c r="IH23" s="83">
        <v>0</v>
      </c>
      <c r="II23" s="83">
        <v>0</v>
      </c>
      <c r="IJ23" s="83">
        <v>0</v>
      </c>
      <c r="IK23" s="83">
        <v>0</v>
      </c>
      <c r="IL23" s="83">
        <v>0</v>
      </c>
      <c r="IM23" s="83">
        <v>0</v>
      </c>
      <c r="IN23" s="83">
        <v>0</v>
      </c>
      <c r="IO23" s="83">
        <v>0</v>
      </c>
      <c r="IP23" s="83">
        <v>0</v>
      </c>
      <c r="IQ23" s="83">
        <v>2.8740000000000001</v>
      </c>
      <c r="IR23" s="83">
        <v>0</v>
      </c>
      <c r="IS23" s="83">
        <v>0</v>
      </c>
      <c r="IT23" s="83">
        <v>0</v>
      </c>
      <c r="IU23" s="83">
        <v>0</v>
      </c>
      <c r="IV23" s="84">
        <v>0</v>
      </c>
      <c r="IW23" s="81">
        <v>1</v>
      </c>
      <c r="IX23" s="81">
        <v>0</v>
      </c>
      <c r="IY23" s="81">
        <v>0</v>
      </c>
      <c r="IZ23" s="81">
        <v>0</v>
      </c>
      <c r="JA23" s="81">
        <v>0</v>
      </c>
      <c r="JB23" s="81">
        <v>0</v>
      </c>
      <c r="JC23" s="81">
        <v>0</v>
      </c>
      <c r="JD23" s="81">
        <v>0</v>
      </c>
      <c r="JE23" s="81">
        <v>7</v>
      </c>
      <c r="JF23" s="81">
        <v>0</v>
      </c>
      <c r="JG23" s="81">
        <v>0</v>
      </c>
      <c r="JH23" s="81">
        <v>0</v>
      </c>
      <c r="JI23" s="81">
        <v>0</v>
      </c>
      <c r="JJ23" s="81">
        <v>0</v>
      </c>
      <c r="JK23" s="81">
        <v>0</v>
      </c>
      <c r="JL23" s="81">
        <v>1</v>
      </c>
      <c r="JM23" s="81">
        <v>0</v>
      </c>
      <c r="JN23" s="81">
        <v>0</v>
      </c>
      <c r="JO23" s="81">
        <v>1</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1</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1</v>
      </c>
      <c r="MY23" s="81">
        <v>0</v>
      </c>
      <c r="MZ23" s="81">
        <v>0</v>
      </c>
      <c r="NA23" s="81">
        <v>0</v>
      </c>
      <c r="NB23" s="81">
        <v>0</v>
      </c>
      <c r="NC23" s="81">
        <v>0</v>
      </c>
      <c r="ND23" s="81">
        <v>0</v>
      </c>
      <c r="NE23" s="81">
        <v>0</v>
      </c>
      <c r="NF23" s="81">
        <v>7</v>
      </c>
      <c r="NG23" s="81">
        <v>0</v>
      </c>
      <c r="NH23" s="81">
        <v>0</v>
      </c>
      <c r="NI23" s="81">
        <v>0</v>
      </c>
      <c r="NJ23" s="81">
        <v>0</v>
      </c>
      <c r="NK23" s="81">
        <v>0</v>
      </c>
      <c r="NL23" s="81">
        <v>0</v>
      </c>
      <c r="NM23" s="81">
        <v>1</v>
      </c>
      <c r="NN23" s="81">
        <v>0</v>
      </c>
      <c r="NO23" s="81">
        <v>0</v>
      </c>
      <c r="NP23" s="81">
        <v>1</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1</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1</v>
      </c>
      <c r="QU23" s="81">
        <v>0</v>
      </c>
      <c r="QV23" s="81">
        <v>0</v>
      </c>
      <c r="QW23" s="81">
        <v>0</v>
      </c>
      <c r="QX23" s="81">
        <v>9</v>
      </c>
      <c r="QY23" s="81">
        <v>0</v>
      </c>
      <c r="QZ23" s="81">
        <v>0</v>
      </c>
      <c r="RA23" s="81">
        <v>0</v>
      </c>
      <c r="RB23" s="81">
        <v>0</v>
      </c>
      <c r="RC23" s="81">
        <v>0</v>
      </c>
      <c r="RD23" s="81">
        <v>0</v>
      </c>
      <c r="RE23" s="81">
        <v>0</v>
      </c>
      <c r="RF23" s="81">
        <v>0</v>
      </c>
      <c r="RG23" s="81">
        <v>0</v>
      </c>
      <c r="RH23" s="81">
        <v>0</v>
      </c>
      <c r="RI23" s="81">
        <v>1</v>
      </c>
      <c r="RJ23" s="81">
        <v>0</v>
      </c>
      <c r="RK23" s="81">
        <v>0</v>
      </c>
      <c r="RL23" s="81">
        <v>0</v>
      </c>
      <c r="RM23" s="81">
        <v>0</v>
      </c>
      <c r="RN23" s="81">
        <v>0</v>
      </c>
      <c r="RO23" s="81">
        <v>1</v>
      </c>
      <c r="RP23" s="81">
        <v>0</v>
      </c>
      <c r="RQ23" s="81">
        <v>0</v>
      </c>
      <c r="RR23" s="81">
        <v>0</v>
      </c>
      <c r="RS23" s="81">
        <v>9</v>
      </c>
      <c r="RT23" s="81">
        <v>0</v>
      </c>
      <c r="RU23" s="81">
        <v>0</v>
      </c>
      <c r="RV23" s="81">
        <v>0</v>
      </c>
      <c r="RW23" s="81">
        <v>0</v>
      </c>
      <c r="RX23" s="81">
        <v>0</v>
      </c>
      <c r="RY23" s="81">
        <v>0</v>
      </c>
      <c r="RZ23" s="81">
        <v>0</v>
      </c>
      <c r="SA23" s="81">
        <v>0</v>
      </c>
      <c r="SB23" s="81">
        <v>0</v>
      </c>
      <c r="SC23" s="81">
        <v>0</v>
      </c>
      <c r="SD23" s="81">
        <v>1</v>
      </c>
      <c r="SE23" s="81">
        <v>0</v>
      </c>
      <c r="SF23" s="81">
        <v>0</v>
      </c>
      <c r="SG23" s="81">
        <v>0</v>
      </c>
      <c r="SH23" s="81">
        <v>0</v>
      </c>
    </row>
    <row r="24" spans="1:502">
      <c r="A24" s="18" t="s">
        <v>1700</v>
      </c>
      <c r="B24" s="80">
        <v>16</v>
      </c>
      <c r="C24" s="80">
        <v>16</v>
      </c>
      <c r="D24" s="80">
        <v>1</v>
      </c>
      <c r="E24" s="80">
        <v>2019</v>
      </c>
      <c r="F24" s="80" t="s">
        <v>73</v>
      </c>
      <c r="G24" s="182" t="s">
        <v>1684</v>
      </c>
      <c r="H24" s="80" t="s">
        <v>1685</v>
      </c>
      <c r="I24" s="173"/>
      <c r="J24" s="83">
        <v>0</v>
      </c>
      <c r="K24" s="83">
        <v>0</v>
      </c>
      <c r="L24" s="83">
        <v>0</v>
      </c>
      <c r="M24" s="83">
        <v>0</v>
      </c>
      <c r="N24" s="83">
        <v>0</v>
      </c>
      <c r="O24" s="83">
        <v>0</v>
      </c>
      <c r="P24" s="83">
        <v>0</v>
      </c>
      <c r="Q24" s="83">
        <v>0</v>
      </c>
      <c r="R24" s="83">
        <v>34.438000000000002</v>
      </c>
      <c r="S24" s="83">
        <v>0</v>
      </c>
      <c r="T24" s="83">
        <v>0</v>
      </c>
      <c r="U24" s="83">
        <v>0</v>
      </c>
      <c r="V24" s="83">
        <v>0</v>
      </c>
      <c r="W24" s="83">
        <v>0</v>
      </c>
      <c r="X24" s="83">
        <v>0</v>
      </c>
      <c r="Y24" s="83">
        <v>2.7629999999999999</v>
      </c>
      <c r="Z24" s="83">
        <v>0</v>
      </c>
      <c r="AA24" s="83">
        <v>0</v>
      </c>
      <c r="AB24" s="83">
        <v>2.629</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2.2410000000000001</v>
      </c>
      <c r="DA24" s="83">
        <v>0</v>
      </c>
      <c r="DB24" s="83">
        <v>0</v>
      </c>
      <c r="DC24" s="83">
        <v>3.5720000000000001</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34.438000000000002</v>
      </c>
      <c r="DT24" s="83">
        <v>0</v>
      </c>
      <c r="DU24" s="83">
        <v>0</v>
      </c>
      <c r="DV24" s="83">
        <v>0</v>
      </c>
      <c r="DW24" s="83">
        <v>0</v>
      </c>
      <c r="DX24" s="83">
        <v>0</v>
      </c>
      <c r="DY24" s="83">
        <v>0</v>
      </c>
      <c r="DZ24" s="83">
        <v>2.7629999999999999</v>
      </c>
      <c r="EA24" s="83">
        <v>0</v>
      </c>
      <c r="EB24" s="83">
        <v>0</v>
      </c>
      <c r="EC24" s="83">
        <v>2.629</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2.2410000000000001</v>
      </c>
      <c r="HB24" s="83">
        <v>0</v>
      </c>
      <c r="HC24" s="83">
        <v>0</v>
      </c>
      <c r="HD24" s="83">
        <v>3.5720000000000001</v>
      </c>
      <c r="HE24" s="83">
        <v>0</v>
      </c>
      <c r="HF24" s="83">
        <v>0</v>
      </c>
      <c r="HG24" s="83">
        <v>0</v>
      </c>
      <c r="HH24" s="83">
        <v>0</v>
      </c>
      <c r="HI24" s="83">
        <v>0</v>
      </c>
      <c r="HJ24" s="83">
        <v>0</v>
      </c>
      <c r="HK24" s="83">
        <v>39.83</v>
      </c>
      <c r="HL24" s="83">
        <v>0</v>
      </c>
      <c r="HM24" s="83">
        <v>0</v>
      </c>
      <c r="HN24" s="83">
        <v>0</v>
      </c>
      <c r="HO24" s="83">
        <v>0</v>
      </c>
      <c r="HP24" s="83">
        <v>0</v>
      </c>
      <c r="HQ24" s="83">
        <v>0</v>
      </c>
      <c r="HR24" s="83">
        <v>0</v>
      </c>
      <c r="HS24" s="83">
        <v>0</v>
      </c>
      <c r="HT24" s="83">
        <v>0</v>
      </c>
      <c r="HU24" s="83">
        <v>0</v>
      </c>
      <c r="HV24" s="83">
        <v>0</v>
      </c>
      <c r="HW24" s="83">
        <v>0</v>
      </c>
      <c r="HX24" s="83">
        <v>2.2410000000000001</v>
      </c>
      <c r="HY24" s="83">
        <v>3.5720000000000001</v>
      </c>
      <c r="HZ24" s="83">
        <v>0</v>
      </c>
      <c r="IA24" s="83">
        <v>0</v>
      </c>
      <c r="IB24" s="83">
        <v>0</v>
      </c>
      <c r="IC24" s="83">
        <v>0</v>
      </c>
      <c r="ID24" s="83">
        <v>0</v>
      </c>
      <c r="IE24" s="83">
        <v>0</v>
      </c>
      <c r="IF24" s="83">
        <v>39.83</v>
      </c>
      <c r="IG24" s="83">
        <v>0</v>
      </c>
      <c r="IH24" s="83">
        <v>0</v>
      </c>
      <c r="II24" s="83">
        <v>0</v>
      </c>
      <c r="IJ24" s="83">
        <v>0</v>
      </c>
      <c r="IK24" s="83">
        <v>0</v>
      </c>
      <c r="IL24" s="83">
        <v>0</v>
      </c>
      <c r="IM24" s="83">
        <v>0</v>
      </c>
      <c r="IN24" s="83">
        <v>0</v>
      </c>
      <c r="IO24" s="83">
        <v>0</v>
      </c>
      <c r="IP24" s="83">
        <v>0</v>
      </c>
      <c r="IQ24" s="83">
        <v>0</v>
      </c>
      <c r="IR24" s="83">
        <v>0</v>
      </c>
      <c r="IS24" s="83">
        <v>2.2410000000000001</v>
      </c>
      <c r="IT24" s="83">
        <v>3.5720000000000001</v>
      </c>
      <c r="IU24" s="83">
        <v>0</v>
      </c>
      <c r="IV24" s="84">
        <v>0</v>
      </c>
      <c r="IW24" s="81">
        <v>0</v>
      </c>
      <c r="IX24" s="81">
        <v>0</v>
      </c>
      <c r="IY24" s="81">
        <v>0</v>
      </c>
      <c r="IZ24" s="81">
        <v>0</v>
      </c>
      <c r="JA24" s="81">
        <v>0</v>
      </c>
      <c r="JB24" s="81">
        <v>0</v>
      </c>
      <c r="JC24" s="81">
        <v>0</v>
      </c>
      <c r="JD24" s="81">
        <v>0</v>
      </c>
      <c r="JE24" s="81">
        <v>7</v>
      </c>
      <c r="JF24" s="81">
        <v>0</v>
      </c>
      <c r="JG24" s="81">
        <v>0</v>
      </c>
      <c r="JH24" s="81">
        <v>0</v>
      </c>
      <c r="JI24" s="81">
        <v>0</v>
      </c>
      <c r="JJ24" s="81">
        <v>0</v>
      </c>
      <c r="JK24" s="81">
        <v>0</v>
      </c>
      <c r="JL24" s="81">
        <v>1</v>
      </c>
      <c r="JM24" s="81">
        <v>0</v>
      </c>
      <c r="JN24" s="81">
        <v>0</v>
      </c>
      <c r="JO24" s="81">
        <v>1</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1</v>
      </c>
      <c r="MN24" s="81">
        <v>0</v>
      </c>
      <c r="MO24" s="81">
        <v>0</v>
      </c>
      <c r="MP24" s="81">
        <v>1</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7</v>
      </c>
      <c r="NG24" s="81">
        <v>0</v>
      </c>
      <c r="NH24" s="81">
        <v>0</v>
      </c>
      <c r="NI24" s="81">
        <v>0</v>
      </c>
      <c r="NJ24" s="81">
        <v>0</v>
      </c>
      <c r="NK24" s="81">
        <v>0</v>
      </c>
      <c r="NL24" s="81">
        <v>0</v>
      </c>
      <c r="NM24" s="81">
        <v>1</v>
      </c>
      <c r="NN24" s="81">
        <v>0</v>
      </c>
      <c r="NO24" s="81">
        <v>0</v>
      </c>
      <c r="NP24" s="81">
        <v>1</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1</v>
      </c>
      <c r="QO24" s="81">
        <v>0</v>
      </c>
      <c r="QP24" s="81">
        <v>0</v>
      </c>
      <c r="QQ24" s="81">
        <v>1</v>
      </c>
      <c r="QR24" s="81">
        <v>0</v>
      </c>
      <c r="QS24" s="81">
        <v>0</v>
      </c>
      <c r="QT24" s="81">
        <v>0</v>
      </c>
      <c r="QU24" s="81">
        <v>0</v>
      </c>
      <c r="QV24" s="81">
        <v>0</v>
      </c>
      <c r="QW24" s="81">
        <v>0</v>
      </c>
      <c r="QX24" s="81">
        <v>9</v>
      </c>
      <c r="QY24" s="81">
        <v>0</v>
      </c>
      <c r="QZ24" s="81">
        <v>0</v>
      </c>
      <c r="RA24" s="81">
        <v>0</v>
      </c>
      <c r="RB24" s="81">
        <v>0</v>
      </c>
      <c r="RC24" s="81">
        <v>0</v>
      </c>
      <c r="RD24" s="81">
        <v>0</v>
      </c>
      <c r="RE24" s="81">
        <v>0</v>
      </c>
      <c r="RF24" s="81">
        <v>0</v>
      </c>
      <c r="RG24" s="81">
        <v>0</v>
      </c>
      <c r="RH24" s="81">
        <v>0</v>
      </c>
      <c r="RI24" s="81">
        <v>0</v>
      </c>
      <c r="RJ24" s="81">
        <v>0</v>
      </c>
      <c r="RK24" s="81">
        <v>1</v>
      </c>
      <c r="RL24" s="81">
        <v>1</v>
      </c>
      <c r="RM24" s="81">
        <v>0</v>
      </c>
      <c r="RN24" s="81">
        <v>0</v>
      </c>
      <c r="RO24" s="81">
        <v>0</v>
      </c>
      <c r="RP24" s="81">
        <v>0</v>
      </c>
      <c r="RQ24" s="81">
        <v>0</v>
      </c>
      <c r="RR24" s="81">
        <v>0</v>
      </c>
      <c r="RS24" s="81">
        <v>9</v>
      </c>
      <c r="RT24" s="81">
        <v>0</v>
      </c>
      <c r="RU24" s="81">
        <v>0</v>
      </c>
      <c r="RV24" s="81">
        <v>0</v>
      </c>
      <c r="RW24" s="81">
        <v>0</v>
      </c>
      <c r="RX24" s="81">
        <v>0</v>
      </c>
      <c r="RY24" s="81">
        <v>0</v>
      </c>
      <c r="RZ24" s="81">
        <v>0</v>
      </c>
      <c r="SA24" s="81">
        <v>0</v>
      </c>
      <c r="SB24" s="81">
        <v>0</v>
      </c>
      <c r="SC24" s="81">
        <v>0</v>
      </c>
      <c r="SD24" s="81">
        <v>0</v>
      </c>
      <c r="SE24" s="81">
        <v>0</v>
      </c>
      <c r="SF24" s="81">
        <v>1</v>
      </c>
      <c r="SG24" s="81">
        <v>1</v>
      </c>
      <c r="SH24" s="81">
        <v>0</v>
      </c>
    </row>
    <row r="25" spans="1:502">
      <c r="A25" s="18" t="s">
        <v>1701</v>
      </c>
      <c r="B25" s="80">
        <v>17</v>
      </c>
      <c r="C25" s="80">
        <v>17</v>
      </c>
      <c r="D25" s="80">
        <v>1</v>
      </c>
      <c r="E25" s="80">
        <v>2020</v>
      </c>
      <c r="F25" s="80" t="s">
        <v>218</v>
      </c>
      <c r="G25" s="182" t="s">
        <v>1684</v>
      </c>
      <c r="H25" s="80" t="s">
        <v>1685</v>
      </c>
      <c r="I25" s="173"/>
      <c r="J25" s="83">
        <v>3.569</v>
      </c>
      <c r="K25" s="83">
        <v>0</v>
      </c>
      <c r="L25" s="83">
        <v>0</v>
      </c>
      <c r="M25" s="83">
        <v>0</v>
      </c>
      <c r="N25" s="83">
        <v>0</v>
      </c>
      <c r="O25" s="83">
        <v>0</v>
      </c>
      <c r="P25" s="83">
        <v>0</v>
      </c>
      <c r="Q25" s="83">
        <v>0</v>
      </c>
      <c r="R25" s="83">
        <v>35.284999999999997</v>
      </c>
      <c r="S25" s="83">
        <v>0</v>
      </c>
      <c r="T25" s="83">
        <v>0</v>
      </c>
      <c r="U25" s="83">
        <v>0</v>
      </c>
      <c r="V25" s="83">
        <v>0</v>
      </c>
      <c r="W25" s="83">
        <v>0</v>
      </c>
      <c r="X25" s="83">
        <v>0</v>
      </c>
      <c r="Y25" s="83">
        <v>0</v>
      </c>
      <c r="Z25" s="83">
        <v>0</v>
      </c>
      <c r="AA25" s="83">
        <v>0</v>
      </c>
      <c r="AB25" s="83">
        <v>2.5790000000000002</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2.3210000000000002</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3.569</v>
      </c>
      <c r="DL25" s="83">
        <v>0</v>
      </c>
      <c r="DM25" s="83">
        <v>0</v>
      </c>
      <c r="DN25" s="83">
        <v>0</v>
      </c>
      <c r="DO25" s="83">
        <v>0</v>
      </c>
      <c r="DP25" s="83">
        <v>0</v>
      </c>
      <c r="DQ25" s="83">
        <v>0</v>
      </c>
      <c r="DR25" s="83">
        <v>0</v>
      </c>
      <c r="DS25" s="83">
        <v>35.284999999999997</v>
      </c>
      <c r="DT25" s="83">
        <v>0</v>
      </c>
      <c r="DU25" s="83">
        <v>0</v>
      </c>
      <c r="DV25" s="83">
        <v>0</v>
      </c>
      <c r="DW25" s="83">
        <v>0</v>
      </c>
      <c r="DX25" s="83">
        <v>0</v>
      </c>
      <c r="DY25" s="83">
        <v>0</v>
      </c>
      <c r="DZ25" s="83">
        <v>0</v>
      </c>
      <c r="EA25" s="83">
        <v>0</v>
      </c>
      <c r="EB25" s="83">
        <v>0</v>
      </c>
      <c r="EC25" s="83">
        <v>2.5790000000000002</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2.3210000000000002</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3.569</v>
      </c>
      <c r="HH25" s="83">
        <v>0</v>
      </c>
      <c r="HI25" s="83">
        <v>0</v>
      </c>
      <c r="HJ25" s="83">
        <v>0</v>
      </c>
      <c r="HK25" s="83">
        <v>37.863999999999997</v>
      </c>
      <c r="HL25" s="83">
        <v>0</v>
      </c>
      <c r="HM25" s="83">
        <v>0</v>
      </c>
      <c r="HN25" s="83">
        <v>0</v>
      </c>
      <c r="HO25" s="83">
        <v>0</v>
      </c>
      <c r="HP25" s="83">
        <v>0</v>
      </c>
      <c r="HQ25" s="83">
        <v>0</v>
      </c>
      <c r="HR25" s="83">
        <v>0</v>
      </c>
      <c r="HS25" s="83">
        <v>0</v>
      </c>
      <c r="HT25" s="83">
        <v>0</v>
      </c>
      <c r="HU25" s="83">
        <v>0</v>
      </c>
      <c r="HV25" s="83">
        <v>2.3210000000000002</v>
      </c>
      <c r="HW25" s="83">
        <v>0</v>
      </c>
      <c r="HX25" s="83">
        <v>0</v>
      </c>
      <c r="HY25" s="83">
        <v>0</v>
      </c>
      <c r="HZ25" s="83">
        <v>0</v>
      </c>
      <c r="IA25" s="83">
        <v>0</v>
      </c>
      <c r="IB25" s="83">
        <v>3.569</v>
      </c>
      <c r="IC25" s="83">
        <v>0</v>
      </c>
      <c r="ID25" s="83">
        <v>0</v>
      </c>
      <c r="IE25" s="83">
        <v>0</v>
      </c>
      <c r="IF25" s="83">
        <v>37.863999999999997</v>
      </c>
      <c r="IG25" s="83">
        <v>0</v>
      </c>
      <c r="IH25" s="83">
        <v>0</v>
      </c>
      <c r="II25" s="83">
        <v>0</v>
      </c>
      <c r="IJ25" s="83">
        <v>0</v>
      </c>
      <c r="IK25" s="83">
        <v>0</v>
      </c>
      <c r="IL25" s="83">
        <v>0</v>
      </c>
      <c r="IM25" s="83">
        <v>0</v>
      </c>
      <c r="IN25" s="83">
        <v>0</v>
      </c>
      <c r="IO25" s="83">
        <v>0</v>
      </c>
      <c r="IP25" s="83">
        <v>0</v>
      </c>
      <c r="IQ25" s="83">
        <v>2.3210000000000002</v>
      </c>
      <c r="IR25" s="83">
        <v>0</v>
      </c>
      <c r="IS25" s="83">
        <v>0</v>
      </c>
      <c r="IT25" s="83">
        <v>0</v>
      </c>
      <c r="IU25" s="83">
        <v>0</v>
      </c>
      <c r="IV25" s="84">
        <v>0</v>
      </c>
      <c r="IW25" s="81">
        <v>1</v>
      </c>
      <c r="IX25" s="81">
        <v>0</v>
      </c>
      <c r="IY25" s="81">
        <v>0</v>
      </c>
      <c r="IZ25" s="81">
        <v>0</v>
      </c>
      <c r="JA25" s="81">
        <v>0</v>
      </c>
      <c r="JB25" s="81">
        <v>0</v>
      </c>
      <c r="JC25" s="81">
        <v>0</v>
      </c>
      <c r="JD25" s="81">
        <v>0</v>
      </c>
      <c r="JE25" s="81">
        <v>7</v>
      </c>
      <c r="JF25" s="81">
        <v>0</v>
      </c>
      <c r="JG25" s="81">
        <v>0</v>
      </c>
      <c r="JH25" s="81">
        <v>0</v>
      </c>
      <c r="JI25" s="81">
        <v>0</v>
      </c>
      <c r="JJ25" s="81">
        <v>0</v>
      </c>
      <c r="JK25" s="81">
        <v>0</v>
      </c>
      <c r="JL25" s="81">
        <v>0</v>
      </c>
      <c r="JM25" s="81">
        <v>0</v>
      </c>
      <c r="JN25" s="81">
        <v>0</v>
      </c>
      <c r="JO25" s="81">
        <v>1</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1</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1</v>
      </c>
      <c r="MY25" s="81">
        <v>0</v>
      </c>
      <c r="MZ25" s="81">
        <v>0</v>
      </c>
      <c r="NA25" s="81">
        <v>0</v>
      </c>
      <c r="NB25" s="81">
        <v>0</v>
      </c>
      <c r="NC25" s="81">
        <v>0</v>
      </c>
      <c r="ND25" s="81">
        <v>0</v>
      </c>
      <c r="NE25" s="81">
        <v>0</v>
      </c>
      <c r="NF25" s="81">
        <v>7</v>
      </c>
      <c r="NG25" s="81">
        <v>0</v>
      </c>
      <c r="NH25" s="81">
        <v>0</v>
      </c>
      <c r="NI25" s="81">
        <v>0</v>
      </c>
      <c r="NJ25" s="81">
        <v>0</v>
      </c>
      <c r="NK25" s="81">
        <v>0</v>
      </c>
      <c r="NL25" s="81">
        <v>0</v>
      </c>
      <c r="NM25" s="81">
        <v>0</v>
      </c>
      <c r="NN25" s="81">
        <v>0</v>
      </c>
      <c r="NO25" s="81">
        <v>0</v>
      </c>
      <c r="NP25" s="81">
        <v>1</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1</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1</v>
      </c>
      <c r="QU25" s="81">
        <v>0</v>
      </c>
      <c r="QV25" s="81">
        <v>0</v>
      </c>
      <c r="QW25" s="81">
        <v>0</v>
      </c>
      <c r="QX25" s="81">
        <v>8</v>
      </c>
      <c r="QY25" s="81">
        <v>0</v>
      </c>
      <c r="QZ25" s="81">
        <v>0</v>
      </c>
      <c r="RA25" s="81">
        <v>0</v>
      </c>
      <c r="RB25" s="81">
        <v>0</v>
      </c>
      <c r="RC25" s="81">
        <v>0</v>
      </c>
      <c r="RD25" s="81">
        <v>0</v>
      </c>
      <c r="RE25" s="81">
        <v>0</v>
      </c>
      <c r="RF25" s="81">
        <v>0</v>
      </c>
      <c r="RG25" s="81">
        <v>0</v>
      </c>
      <c r="RH25" s="81">
        <v>0</v>
      </c>
      <c r="RI25" s="81">
        <v>1</v>
      </c>
      <c r="RJ25" s="81">
        <v>0</v>
      </c>
      <c r="RK25" s="81">
        <v>0</v>
      </c>
      <c r="RL25" s="81">
        <v>0</v>
      </c>
      <c r="RM25" s="81">
        <v>0</v>
      </c>
      <c r="RN25" s="81">
        <v>0</v>
      </c>
      <c r="RO25" s="81">
        <v>1</v>
      </c>
      <c r="RP25" s="81">
        <v>0</v>
      </c>
      <c r="RQ25" s="81">
        <v>0</v>
      </c>
      <c r="RR25" s="81">
        <v>0</v>
      </c>
      <c r="RS25" s="81">
        <v>8</v>
      </c>
      <c r="RT25" s="81">
        <v>0</v>
      </c>
      <c r="RU25" s="81">
        <v>0</v>
      </c>
      <c r="RV25" s="81">
        <v>0</v>
      </c>
      <c r="RW25" s="81">
        <v>0</v>
      </c>
      <c r="RX25" s="81">
        <v>0</v>
      </c>
      <c r="RY25" s="81">
        <v>0</v>
      </c>
      <c r="RZ25" s="81">
        <v>0</v>
      </c>
      <c r="SA25" s="81">
        <v>0</v>
      </c>
      <c r="SB25" s="81">
        <v>0</v>
      </c>
      <c r="SC25" s="81">
        <v>0</v>
      </c>
      <c r="SD25" s="81">
        <v>1</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2270</v>
      </c>
      <c r="B10" s="80">
        <v>2</v>
      </c>
      <c r="C10" s="80">
        <v>18</v>
      </c>
      <c r="D10" s="80">
        <v>2</v>
      </c>
      <c r="E10" s="80">
        <v>2022</v>
      </c>
      <c r="F10" s="80" t="s">
        <v>568</v>
      </c>
      <c r="G10" s="182" t="s">
        <v>2267</v>
      </c>
      <c r="H10" s="80" t="s">
        <v>2268</v>
      </c>
      <c r="I10" s="173"/>
      <c r="J10" s="83">
        <v>120834</v>
      </c>
      <c r="K10" s="81">
        <v>154804967</v>
      </c>
      <c r="L10" s="81">
        <v>171562</v>
      </c>
      <c r="M10" s="81">
        <v>219718125</v>
      </c>
      <c r="N10" s="81">
        <v>11600</v>
      </c>
      <c r="O10" s="81">
        <v>24904030</v>
      </c>
      <c r="P10" s="81">
        <v>0</v>
      </c>
      <c r="Q10" s="81">
        <v>0</v>
      </c>
      <c r="R10" s="81">
        <v>0</v>
      </c>
      <c r="S10" s="81">
        <v>0</v>
      </c>
      <c r="T10" s="81">
        <v>0</v>
      </c>
      <c r="U10" s="81">
        <v>0</v>
      </c>
      <c r="V10" s="81">
        <v>0</v>
      </c>
      <c r="W10" s="81">
        <v>0</v>
      </c>
      <c r="X10" s="81">
        <v>0</v>
      </c>
      <c r="Y10" s="81">
        <v>0</v>
      </c>
      <c r="Z10" s="81">
        <v>399427122</v>
      </c>
      <c r="AA10" s="81">
        <v>69442948</v>
      </c>
      <c r="AB10" s="81">
        <v>1084435051</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2334</v>
      </c>
      <c r="B11" s="80">
        <v>3</v>
      </c>
      <c r="C11" s="80">
        <v>18</v>
      </c>
      <c r="D11" s="80">
        <v>3</v>
      </c>
      <c r="E11" s="80">
        <v>2022</v>
      </c>
      <c r="F11" s="80" t="s">
        <v>568</v>
      </c>
      <c r="G11" s="182" t="s">
        <v>2331</v>
      </c>
      <c r="H11" s="80" t="s">
        <v>2332</v>
      </c>
      <c r="I11" s="173"/>
      <c r="J11" s="83">
        <v>321050</v>
      </c>
      <c r="K11" s="81">
        <v>400419711</v>
      </c>
      <c r="L11" s="81">
        <v>854370</v>
      </c>
      <c r="M11" s="81">
        <v>1065556773.9999999</v>
      </c>
      <c r="N11" s="81">
        <v>61300</v>
      </c>
      <c r="O11" s="81">
        <v>137193596</v>
      </c>
      <c r="P11" s="81">
        <v>39319</v>
      </c>
      <c r="Q11" s="81">
        <v>199265</v>
      </c>
      <c r="R11" s="81">
        <v>0</v>
      </c>
      <c r="S11" s="81">
        <v>0</v>
      </c>
      <c r="T11" s="81">
        <v>0</v>
      </c>
      <c r="U11" s="81">
        <v>0</v>
      </c>
      <c r="V11" s="81">
        <v>0</v>
      </c>
      <c r="W11" s="81">
        <v>0</v>
      </c>
      <c r="X11" s="81">
        <v>0</v>
      </c>
      <c r="Y11" s="81">
        <v>0</v>
      </c>
      <c r="Z11" s="81">
        <v>1603369346</v>
      </c>
      <c r="AA11" s="81">
        <v>503343459.99999994</v>
      </c>
      <c r="AB11" s="81">
        <v>2775211544</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2298</v>
      </c>
      <c r="B12" s="80">
        <v>4</v>
      </c>
      <c r="C12" s="80">
        <v>18</v>
      </c>
      <c r="D12" s="80">
        <v>4</v>
      </c>
      <c r="E12" s="80">
        <v>2022</v>
      </c>
      <c r="F12" s="80" t="s">
        <v>568</v>
      </c>
      <c r="G12" s="182" t="s">
        <v>2295</v>
      </c>
      <c r="H12" s="80" t="s">
        <v>2296</v>
      </c>
      <c r="I12" s="173"/>
      <c r="J12" s="83">
        <v>153377</v>
      </c>
      <c r="K12" s="81">
        <v>199109470</v>
      </c>
      <c r="L12" s="81">
        <v>404468</v>
      </c>
      <c r="M12" s="81">
        <v>524750545</v>
      </c>
      <c r="N12" s="81">
        <v>32800</v>
      </c>
      <c r="O12" s="81">
        <v>73181575</v>
      </c>
      <c r="P12" s="81">
        <v>554</v>
      </c>
      <c r="Q12" s="81">
        <v>3292902</v>
      </c>
      <c r="R12" s="81">
        <v>0</v>
      </c>
      <c r="S12" s="81">
        <v>0</v>
      </c>
      <c r="T12" s="81">
        <v>0</v>
      </c>
      <c r="U12" s="81">
        <v>0</v>
      </c>
      <c r="V12" s="81">
        <v>3</v>
      </c>
      <c r="W12" s="81">
        <v>0</v>
      </c>
      <c r="X12" s="81">
        <v>0</v>
      </c>
      <c r="Y12" s="81">
        <v>21339</v>
      </c>
      <c r="Z12" s="81">
        <v>800355831</v>
      </c>
      <c r="AA12" s="81">
        <v>423145351.99999994</v>
      </c>
      <c r="AB12" s="81">
        <v>1961380471</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2310</v>
      </c>
      <c r="B13" s="80">
        <v>5</v>
      </c>
      <c r="C13" s="80">
        <v>18</v>
      </c>
      <c r="D13" s="80">
        <v>5</v>
      </c>
      <c r="E13" s="80">
        <v>2022</v>
      </c>
      <c r="F13" s="80" t="s">
        <v>568</v>
      </c>
      <c r="G13" s="182" t="s">
        <v>2307</v>
      </c>
      <c r="H13" s="80" t="s">
        <v>2308</v>
      </c>
      <c r="I13" s="173"/>
      <c r="J13" s="83">
        <v>39202</v>
      </c>
      <c r="K13" s="81">
        <v>51294654</v>
      </c>
      <c r="L13" s="81">
        <v>43692</v>
      </c>
      <c r="M13" s="81">
        <v>57127455.999999993</v>
      </c>
      <c r="N13" s="81">
        <v>0</v>
      </c>
      <c r="O13" s="81">
        <v>0</v>
      </c>
      <c r="P13" s="81">
        <v>0</v>
      </c>
      <c r="Q13" s="81">
        <v>0</v>
      </c>
      <c r="R13" s="81">
        <v>0</v>
      </c>
      <c r="S13" s="81">
        <v>0</v>
      </c>
      <c r="T13" s="81">
        <v>0</v>
      </c>
      <c r="U13" s="81">
        <v>0</v>
      </c>
      <c r="V13" s="81">
        <v>0</v>
      </c>
      <c r="W13" s="81">
        <v>0</v>
      </c>
      <c r="X13" s="81">
        <v>0</v>
      </c>
      <c r="Y13" s="81">
        <v>0</v>
      </c>
      <c r="Z13" s="81">
        <v>108422110</v>
      </c>
      <c r="AA13" s="81">
        <v>22610013</v>
      </c>
      <c r="AB13" s="81">
        <v>378780863</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2306</v>
      </c>
      <c r="B14" s="80">
        <v>6</v>
      </c>
      <c r="C14" s="80">
        <v>18</v>
      </c>
      <c r="D14" s="80">
        <v>6</v>
      </c>
      <c r="E14" s="80">
        <v>2022</v>
      </c>
      <c r="F14" s="80" t="s">
        <v>568</v>
      </c>
      <c r="G14" s="182" t="s">
        <v>2303</v>
      </c>
      <c r="H14" s="80" t="s">
        <v>2304</v>
      </c>
      <c r="I14" s="173"/>
      <c r="J14" s="83">
        <v>204727</v>
      </c>
      <c r="K14" s="81">
        <v>266714185.99999997</v>
      </c>
      <c r="L14" s="81">
        <v>663092</v>
      </c>
      <c r="M14" s="81">
        <v>863144133</v>
      </c>
      <c r="N14" s="81">
        <v>19100</v>
      </c>
      <c r="O14" s="81">
        <v>39197663</v>
      </c>
      <c r="P14" s="81">
        <v>349</v>
      </c>
      <c r="Q14" s="81">
        <v>2198147</v>
      </c>
      <c r="R14" s="81">
        <v>0</v>
      </c>
      <c r="S14" s="81">
        <v>0</v>
      </c>
      <c r="T14" s="81">
        <v>0</v>
      </c>
      <c r="U14" s="81">
        <v>0</v>
      </c>
      <c r="V14" s="81">
        <v>0</v>
      </c>
      <c r="W14" s="81">
        <v>0</v>
      </c>
      <c r="X14" s="81">
        <v>0</v>
      </c>
      <c r="Y14" s="81">
        <v>0</v>
      </c>
      <c r="Z14" s="81">
        <v>1171254129</v>
      </c>
      <c r="AA14" s="81">
        <v>476295107</v>
      </c>
      <c r="AB14" s="81">
        <v>2702023273</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2314</v>
      </c>
      <c r="B15" s="80">
        <v>7</v>
      </c>
      <c r="C15" s="80">
        <v>18</v>
      </c>
      <c r="D15" s="80">
        <v>7</v>
      </c>
      <c r="E15" s="80">
        <v>2022</v>
      </c>
      <c r="F15" s="80" t="s">
        <v>568</v>
      </c>
      <c r="G15" s="182" t="s">
        <v>2311</v>
      </c>
      <c r="H15" s="80" t="s">
        <v>2312</v>
      </c>
      <c r="I15" s="173"/>
      <c r="J15" s="83">
        <v>159427</v>
      </c>
      <c r="K15" s="81">
        <v>205772128.99999997</v>
      </c>
      <c r="L15" s="81">
        <v>590210</v>
      </c>
      <c r="M15" s="81">
        <v>761305710</v>
      </c>
      <c r="N15" s="81">
        <v>27000</v>
      </c>
      <c r="O15" s="81">
        <v>60020724</v>
      </c>
      <c r="P15" s="81">
        <v>1791</v>
      </c>
      <c r="Q15" s="81">
        <v>10638575.000000002</v>
      </c>
      <c r="R15" s="81">
        <v>0</v>
      </c>
      <c r="S15" s="81">
        <v>0</v>
      </c>
      <c r="T15" s="81">
        <v>0</v>
      </c>
      <c r="U15" s="81">
        <v>0</v>
      </c>
      <c r="V15" s="81">
        <v>0</v>
      </c>
      <c r="W15" s="81">
        <v>0</v>
      </c>
      <c r="X15" s="81">
        <v>0</v>
      </c>
      <c r="Y15" s="81">
        <v>0</v>
      </c>
      <c r="Z15" s="81">
        <v>1037737137.9999999</v>
      </c>
      <c r="AA15" s="81">
        <v>313032984</v>
      </c>
      <c r="AB15" s="81">
        <v>1796652338.0000002</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2278</v>
      </c>
      <c r="B16" s="80">
        <v>8</v>
      </c>
      <c r="C16" s="80">
        <v>18</v>
      </c>
      <c r="D16" s="80">
        <v>8</v>
      </c>
      <c r="E16" s="80">
        <v>2022</v>
      </c>
      <c r="F16" s="80" t="s">
        <v>568</v>
      </c>
      <c r="G16" s="182" t="s">
        <v>2275</v>
      </c>
      <c r="H16" s="80" t="s">
        <v>2276</v>
      </c>
      <c r="I16" s="173"/>
      <c r="J16" s="83">
        <v>55478</v>
      </c>
      <c r="K16" s="81">
        <v>72663326</v>
      </c>
      <c r="L16" s="81">
        <v>84801</v>
      </c>
      <c r="M16" s="81">
        <v>110992553</v>
      </c>
      <c r="N16" s="81">
        <v>10600</v>
      </c>
      <c r="O16" s="81">
        <v>24604342</v>
      </c>
      <c r="P16" s="81">
        <v>0</v>
      </c>
      <c r="Q16" s="81">
        <v>0</v>
      </c>
      <c r="R16" s="81">
        <v>0</v>
      </c>
      <c r="S16" s="81">
        <v>0</v>
      </c>
      <c r="T16" s="81">
        <v>0</v>
      </c>
      <c r="U16" s="81">
        <v>0</v>
      </c>
      <c r="V16" s="81">
        <v>0</v>
      </c>
      <c r="W16" s="81">
        <v>0</v>
      </c>
      <c r="X16" s="81">
        <v>0</v>
      </c>
      <c r="Y16" s="81">
        <v>0</v>
      </c>
      <c r="Z16" s="81">
        <v>208260221</v>
      </c>
      <c r="AA16" s="81">
        <v>101355065</v>
      </c>
      <c r="AB16" s="81">
        <v>701686233</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1703</v>
      </c>
      <c r="B17" s="80">
        <v>9</v>
      </c>
      <c r="C17" s="80">
        <v>18</v>
      </c>
      <c r="D17" s="80">
        <v>9</v>
      </c>
      <c r="E17" s="80">
        <v>2022</v>
      </c>
      <c r="F17" s="80" t="s">
        <v>568</v>
      </c>
      <c r="G17" s="182" t="s">
        <v>1684</v>
      </c>
      <c r="H17" s="80" t="s">
        <v>1685</v>
      </c>
      <c r="I17" s="173"/>
      <c r="J17" s="83">
        <v>595529</v>
      </c>
      <c r="K17" s="81">
        <v>739381036</v>
      </c>
      <c r="L17" s="81">
        <v>1441874</v>
      </c>
      <c r="M17" s="81">
        <v>1790708756.9999998</v>
      </c>
      <c r="N17" s="81">
        <v>385200</v>
      </c>
      <c r="O17" s="81">
        <v>888446682</v>
      </c>
      <c r="P17" s="81">
        <v>66648</v>
      </c>
      <c r="Q17" s="81">
        <v>33347076</v>
      </c>
      <c r="R17" s="81">
        <v>0</v>
      </c>
      <c r="S17" s="81">
        <v>0</v>
      </c>
      <c r="T17" s="81">
        <v>0</v>
      </c>
      <c r="U17" s="81">
        <v>0</v>
      </c>
      <c r="V17" s="81">
        <v>0</v>
      </c>
      <c r="W17" s="81">
        <v>0</v>
      </c>
      <c r="X17" s="81">
        <v>0</v>
      </c>
      <c r="Y17" s="81">
        <v>0</v>
      </c>
      <c r="Z17" s="81">
        <v>3451883551</v>
      </c>
      <c r="AA17" s="81">
        <v>1161444588</v>
      </c>
      <c r="AB17" s="81">
        <v>6099510918</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2274</v>
      </c>
      <c r="B18" s="80">
        <v>10</v>
      </c>
      <c r="C18" s="80">
        <v>18</v>
      </c>
      <c r="D18" s="80">
        <v>10</v>
      </c>
      <c r="E18" s="80">
        <v>2022</v>
      </c>
      <c r="F18" s="80" t="s">
        <v>568</v>
      </c>
      <c r="G18" s="182" t="s">
        <v>2271</v>
      </c>
      <c r="H18" s="80" t="s">
        <v>2272</v>
      </c>
      <c r="I18" s="173"/>
      <c r="J18" s="83">
        <v>168722</v>
      </c>
      <c r="K18" s="81">
        <v>220748334</v>
      </c>
      <c r="L18" s="81">
        <v>509298</v>
      </c>
      <c r="M18" s="81">
        <v>665752550.99999988</v>
      </c>
      <c r="N18" s="81">
        <v>117500</v>
      </c>
      <c r="O18" s="81">
        <v>289010828</v>
      </c>
      <c r="P18" s="81">
        <v>2706</v>
      </c>
      <c r="Q18" s="81">
        <v>16600951.000000002</v>
      </c>
      <c r="R18" s="81">
        <v>0</v>
      </c>
      <c r="S18" s="81">
        <v>0</v>
      </c>
      <c r="T18" s="81">
        <v>0</v>
      </c>
      <c r="U18" s="81">
        <v>0</v>
      </c>
      <c r="V18" s="81">
        <v>0</v>
      </c>
      <c r="W18" s="81">
        <v>0</v>
      </c>
      <c r="X18" s="81">
        <v>0</v>
      </c>
      <c r="Y18" s="81">
        <v>0</v>
      </c>
      <c r="Z18" s="81">
        <v>1192112663.9999998</v>
      </c>
      <c r="AA18" s="81">
        <v>421624996</v>
      </c>
      <c r="AB18" s="81">
        <v>2214519476</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2290</v>
      </c>
      <c r="B19" s="80">
        <v>11</v>
      </c>
      <c r="C19" s="80">
        <v>18</v>
      </c>
      <c r="D19" s="80">
        <v>11</v>
      </c>
      <c r="E19" s="80">
        <v>2022</v>
      </c>
      <c r="F19" s="80" t="s">
        <v>568</v>
      </c>
      <c r="G19" s="182" t="s">
        <v>2287</v>
      </c>
      <c r="H19" s="80" t="s">
        <v>2288</v>
      </c>
      <c r="I19" s="173"/>
      <c r="J19" s="83">
        <v>80567</v>
      </c>
      <c r="K19" s="81">
        <v>102142378</v>
      </c>
      <c r="L19" s="81">
        <v>67572</v>
      </c>
      <c r="M19" s="81">
        <v>85611573.999999985</v>
      </c>
      <c r="N19" s="81">
        <v>3500</v>
      </c>
      <c r="O19" s="81">
        <v>7679982</v>
      </c>
      <c r="P19" s="81">
        <v>0</v>
      </c>
      <c r="Q19" s="81">
        <v>0</v>
      </c>
      <c r="R19" s="81">
        <v>0</v>
      </c>
      <c r="S19" s="81">
        <v>0</v>
      </c>
      <c r="T19" s="81">
        <v>0</v>
      </c>
      <c r="U19" s="81">
        <v>0</v>
      </c>
      <c r="V19" s="81">
        <v>0</v>
      </c>
      <c r="W19" s="81">
        <v>0</v>
      </c>
      <c r="X19" s="81">
        <v>0</v>
      </c>
      <c r="Y19" s="81">
        <v>0</v>
      </c>
      <c r="Z19" s="81">
        <v>195433933.99999997</v>
      </c>
      <c r="AA19" s="81">
        <v>154071654</v>
      </c>
      <c r="AB19" s="81">
        <v>957542027</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2318</v>
      </c>
      <c r="B20" s="80">
        <v>12</v>
      </c>
      <c r="C20" s="80">
        <v>18</v>
      </c>
      <c r="D20" s="80">
        <v>12</v>
      </c>
      <c r="E20" s="80">
        <v>2022</v>
      </c>
      <c r="F20" s="80" t="s">
        <v>568</v>
      </c>
      <c r="G20" s="182" t="s">
        <v>2315</v>
      </c>
      <c r="H20" s="80" t="s">
        <v>2316</v>
      </c>
      <c r="I20" s="173"/>
      <c r="J20" s="83">
        <v>48335</v>
      </c>
      <c r="K20" s="81">
        <v>62037321.000000007</v>
      </c>
      <c r="L20" s="81">
        <v>192357</v>
      </c>
      <c r="M20" s="81">
        <v>246914829</v>
      </c>
      <c r="N20" s="81">
        <v>1300</v>
      </c>
      <c r="O20" s="81">
        <v>3197984</v>
      </c>
      <c r="P20" s="81">
        <v>21175</v>
      </c>
      <c r="Q20" s="81">
        <v>50847</v>
      </c>
      <c r="R20" s="81">
        <v>0</v>
      </c>
      <c r="S20" s="81">
        <v>0</v>
      </c>
      <c r="T20" s="81">
        <v>0</v>
      </c>
      <c r="U20" s="81">
        <v>0</v>
      </c>
      <c r="V20" s="81">
        <v>0</v>
      </c>
      <c r="W20" s="81">
        <v>0</v>
      </c>
      <c r="X20" s="81">
        <v>0</v>
      </c>
      <c r="Y20" s="81">
        <v>0</v>
      </c>
      <c r="Z20" s="81">
        <v>312200981</v>
      </c>
      <c r="AA20" s="81">
        <v>27709620</v>
      </c>
      <c r="AB20" s="81">
        <v>312971340</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2282</v>
      </c>
      <c r="B21" s="80">
        <v>13</v>
      </c>
      <c r="C21" s="80">
        <v>18</v>
      </c>
      <c r="D21" s="80">
        <v>13</v>
      </c>
      <c r="E21" s="80">
        <v>2022</v>
      </c>
      <c r="F21" s="80" t="s">
        <v>568</v>
      </c>
      <c r="G21" s="182" t="s">
        <v>2279</v>
      </c>
      <c r="H21" s="80" t="s">
        <v>2280</v>
      </c>
      <c r="I21" s="173"/>
      <c r="J21" s="83">
        <v>52513</v>
      </c>
      <c r="K21" s="81">
        <v>68759595</v>
      </c>
      <c r="L21" s="81">
        <v>150099</v>
      </c>
      <c r="M21" s="81">
        <v>196419834</v>
      </c>
      <c r="N21" s="81">
        <v>0</v>
      </c>
      <c r="O21" s="81">
        <v>0</v>
      </c>
      <c r="P21" s="81">
        <v>0</v>
      </c>
      <c r="Q21" s="81">
        <v>0</v>
      </c>
      <c r="R21" s="81">
        <v>0</v>
      </c>
      <c r="S21" s="81">
        <v>0</v>
      </c>
      <c r="T21" s="81">
        <v>0</v>
      </c>
      <c r="U21" s="81">
        <v>0</v>
      </c>
      <c r="V21" s="81">
        <v>0</v>
      </c>
      <c r="W21" s="81">
        <v>0</v>
      </c>
      <c r="X21" s="81">
        <v>0</v>
      </c>
      <c r="Y21" s="81">
        <v>0</v>
      </c>
      <c r="Z21" s="81">
        <v>265179429</v>
      </c>
      <c r="AA21" s="81">
        <v>35024417</v>
      </c>
      <c r="AB21" s="81">
        <v>478915220</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2330</v>
      </c>
      <c r="B22" s="80">
        <v>14</v>
      </c>
      <c r="C22" s="80">
        <v>18</v>
      </c>
      <c r="D22" s="80">
        <v>14</v>
      </c>
      <c r="E22" s="80">
        <v>2022</v>
      </c>
      <c r="F22" s="80" t="s">
        <v>568</v>
      </c>
      <c r="G22" s="182" t="s">
        <v>2327</v>
      </c>
      <c r="H22" s="80" t="s">
        <v>2328</v>
      </c>
      <c r="I22" s="173"/>
      <c r="J22" s="83">
        <v>954114</v>
      </c>
      <c r="K22" s="81">
        <v>1198047539.0000002</v>
      </c>
      <c r="L22" s="81">
        <v>2071355</v>
      </c>
      <c r="M22" s="81">
        <v>2596994643</v>
      </c>
      <c r="N22" s="81">
        <v>259500</v>
      </c>
      <c r="O22" s="81">
        <v>579243381</v>
      </c>
      <c r="P22" s="81">
        <v>5164</v>
      </c>
      <c r="Q22" s="81">
        <v>32505524</v>
      </c>
      <c r="R22" s="81">
        <v>0</v>
      </c>
      <c r="S22" s="81">
        <v>0</v>
      </c>
      <c r="T22" s="81">
        <v>0</v>
      </c>
      <c r="U22" s="81">
        <v>0</v>
      </c>
      <c r="V22" s="81">
        <v>0</v>
      </c>
      <c r="W22" s="81">
        <v>0</v>
      </c>
      <c r="X22" s="81">
        <v>0</v>
      </c>
      <c r="Y22" s="81">
        <v>0</v>
      </c>
      <c r="Z22" s="81">
        <v>4406791087</v>
      </c>
      <c r="AA22" s="81">
        <v>2175245733</v>
      </c>
      <c r="AB22" s="81">
        <v>11370221677</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2326</v>
      </c>
      <c r="B23" s="80">
        <v>15</v>
      </c>
      <c r="C23" s="80">
        <v>18</v>
      </c>
      <c r="D23" s="80">
        <v>15</v>
      </c>
      <c r="E23" s="80">
        <v>2022</v>
      </c>
      <c r="F23" s="80" t="s">
        <v>568</v>
      </c>
      <c r="G23" s="182" t="s">
        <v>2323</v>
      </c>
      <c r="H23" s="80" t="s">
        <v>2324</v>
      </c>
      <c r="I23" s="173"/>
      <c r="J23" s="83">
        <v>169877</v>
      </c>
      <c r="K23" s="81">
        <v>223429893.00000003</v>
      </c>
      <c r="L23" s="81">
        <v>1187680</v>
      </c>
      <c r="M23" s="81">
        <v>1559614283</v>
      </c>
      <c r="N23" s="81">
        <v>0</v>
      </c>
      <c r="O23" s="81">
        <v>0</v>
      </c>
      <c r="P23" s="81">
        <v>0</v>
      </c>
      <c r="Q23" s="81">
        <v>0</v>
      </c>
      <c r="R23" s="81">
        <v>0</v>
      </c>
      <c r="S23" s="81">
        <v>0</v>
      </c>
      <c r="T23" s="81">
        <v>0</v>
      </c>
      <c r="U23" s="81">
        <v>0</v>
      </c>
      <c r="V23" s="81">
        <v>0</v>
      </c>
      <c r="W23" s="81">
        <v>0</v>
      </c>
      <c r="X23" s="81">
        <v>0</v>
      </c>
      <c r="Y23" s="81">
        <v>0</v>
      </c>
      <c r="Z23" s="81">
        <v>1783044176.0000002</v>
      </c>
      <c r="AA23" s="81">
        <v>238472019.99999997</v>
      </c>
      <c r="AB23" s="81">
        <v>1405910915</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2286</v>
      </c>
      <c r="B24" s="80">
        <v>16</v>
      </c>
      <c r="C24" s="80">
        <v>18</v>
      </c>
      <c r="D24" s="80">
        <v>16</v>
      </c>
      <c r="E24" s="80">
        <v>2022</v>
      </c>
      <c r="F24" s="80" t="s">
        <v>568</v>
      </c>
      <c r="G24" s="182" t="s">
        <v>2283</v>
      </c>
      <c r="H24" s="80" t="s">
        <v>2284</v>
      </c>
      <c r="I24" s="173"/>
      <c r="J24" s="83">
        <v>123500</v>
      </c>
      <c r="K24" s="81">
        <v>159772043</v>
      </c>
      <c r="L24" s="81">
        <v>270365</v>
      </c>
      <c r="M24" s="81">
        <v>349475937</v>
      </c>
      <c r="N24" s="81">
        <v>25200</v>
      </c>
      <c r="O24" s="81">
        <v>50659896</v>
      </c>
      <c r="P24" s="81">
        <v>0</v>
      </c>
      <c r="Q24" s="81">
        <v>0</v>
      </c>
      <c r="R24" s="81">
        <v>0</v>
      </c>
      <c r="S24" s="81">
        <v>0</v>
      </c>
      <c r="T24" s="81">
        <v>0</v>
      </c>
      <c r="U24" s="81">
        <v>0</v>
      </c>
      <c r="V24" s="81">
        <v>0</v>
      </c>
      <c r="W24" s="81">
        <v>0</v>
      </c>
      <c r="X24" s="81">
        <v>0</v>
      </c>
      <c r="Y24" s="81">
        <v>0</v>
      </c>
      <c r="Z24" s="81">
        <v>559907875.99999988</v>
      </c>
      <c r="AA24" s="81">
        <v>271912350</v>
      </c>
      <c r="AB24" s="81">
        <v>1372846137</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2302</v>
      </c>
      <c r="B25" s="80">
        <v>17</v>
      </c>
      <c r="C25" s="80">
        <v>18</v>
      </c>
      <c r="D25" s="80">
        <v>17</v>
      </c>
      <c r="E25" s="80">
        <v>2022</v>
      </c>
      <c r="F25" s="80" t="s">
        <v>568</v>
      </c>
      <c r="G25" s="182" t="s">
        <v>2299</v>
      </c>
      <c r="H25" s="80" t="s">
        <v>2300</v>
      </c>
      <c r="I25" s="173"/>
      <c r="J25" s="83">
        <v>264888</v>
      </c>
      <c r="K25" s="81">
        <v>342442119</v>
      </c>
      <c r="L25" s="81">
        <v>567459</v>
      </c>
      <c r="M25" s="81">
        <v>733243317.99999988</v>
      </c>
      <c r="N25" s="81">
        <v>6100</v>
      </c>
      <c r="O25" s="81">
        <v>13232492</v>
      </c>
      <c r="P25" s="81">
        <v>0</v>
      </c>
      <c r="Q25" s="81">
        <v>0</v>
      </c>
      <c r="R25" s="81">
        <v>0</v>
      </c>
      <c r="S25" s="81">
        <v>0</v>
      </c>
      <c r="T25" s="81">
        <v>0</v>
      </c>
      <c r="U25" s="81">
        <v>0</v>
      </c>
      <c r="V25" s="81">
        <v>0</v>
      </c>
      <c r="W25" s="81">
        <v>0</v>
      </c>
      <c r="X25" s="81">
        <v>0</v>
      </c>
      <c r="Y25" s="81">
        <v>736</v>
      </c>
      <c r="Z25" s="81">
        <v>1088918664.9999998</v>
      </c>
      <c r="AA25" s="81">
        <v>612858603</v>
      </c>
      <c r="AB25" s="81">
        <v>3132059348</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2322</v>
      </c>
      <c r="B26" s="80">
        <v>18</v>
      </c>
      <c r="C26" s="80">
        <v>18</v>
      </c>
      <c r="D26" s="80">
        <v>18</v>
      </c>
      <c r="E26" s="80">
        <v>2022</v>
      </c>
      <c r="F26" s="80" t="s">
        <v>568</v>
      </c>
      <c r="G26" s="182" t="s">
        <v>2319</v>
      </c>
      <c r="H26" s="80" t="s">
        <v>2320</v>
      </c>
      <c r="I26" s="173"/>
      <c r="J26" s="83">
        <v>71597</v>
      </c>
      <c r="K26" s="81">
        <v>90916319</v>
      </c>
      <c r="L26" s="81">
        <v>339510</v>
      </c>
      <c r="M26" s="81">
        <v>430814222.99999994</v>
      </c>
      <c r="N26" s="81">
        <v>8400</v>
      </c>
      <c r="O26" s="81">
        <v>17178447</v>
      </c>
      <c r="P26" s="81">
        <v>1364</v>
      </c>
      <c r="Q26" s="81">
        <v>8105370.0000000009</v>
      </c>
      <c r="R26" s="81">
        <v>0</v>
      </c>
      <c r="S26" s="81">
        <v>0</v>
      </c>
      <c r="T26" s="81">
        <v>0</v>
      </c>
      <c r="U26" s="81">
        <v>0</v>
      </c>
      <c r="V26" s="81">
        <v>0</v>
      </c>
      <c r="W26" s="81">
        <v>0</v>
      </c>
      <c r="X26" s="81">
        <v>0</v>
      </c>
      <c r="Y26" s="81">
        <v>0</v>
      </c>
      <c r="Z26" s="81">
        <v>547014359</v>
      </c>
      <c r="AA26" s="81">
        <v>27485377</v>
      </c>
      <c r="AB26" s="81">
        <v>489156800.00000006</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1657</v>
      </c>
      <c r="B27" s="80">
        <v>19</v>
      </c>
      <c r="C27" s="80">
        <v>18</v>
      </c>
      <c r="D27" s="80">
        <v>19</v>
      </c>
      <c r="E27" s="80">
        <v>2022</v>
      </c>
      <c r="F27" s="80" t="s">
        <v>568</v>
      </c>
      <c r="G27" s="182" t="s">
        <v>1654</v>
      </c>
      <c r="H27" s="80" t="s">
        <v>1655</v>
      </c>
      <c r="I27" s="173"/>
      <c r="J27" s="83">
        <v>297645</v>
      </c>
      <c r="K27" s="81">
        <v>378389153.99999994</v>
      </c>
      <c r="L27" s="81">
        <v>215407</v>
      </c>
      <c r="M27" s="81">
        <v>273663583.99999994</v>
      </c>
      <c r="N27" s="81">
        <v>41100</v>
      </c>
      <c r="O27" s="81">
        <v>87817077.000000015</v>
      </c>
      <c r="P27" s="81">
        <v>601</v>
      </c>
      <c r="Q27" s="81">
        <v>3678338</v>
      </c>
      <c r="R27" s="81">
        <v>0</v>
      </c>
      <c r="S27" s="81">
        <v>0</v>
      </c>
      <c r="T27" s="81">
        <v>0</v>
      </c>
      <c r="U27" s="81">
        <v>0</v>
      </c>
      <c r="V27" s="81">
        <v>0</v>
      </c>
      <c r="W27" s="81">
        <v>0</v>
      </c>
      <c r="X27" s="81">
        <v>0</v>
      </c>
      <c r="Y27" s="81">
        <v>0</v>
      </c>
      <c r="Z27" s="81">
        <v>743548152.99999988</v>
      </c>
      <c r="AA27" s="81">
        <v>657586865</v>
      </c>
      <c r="AB27" s="81">
        <v>3577983325.0000005</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2294</v>
      </c>
      <c r="B28" s="80">
        <v>20</v>
      </c>
      <c r="C28" s="80">
        <v>18</v>
      </c>
      <c r="D28" s="80">
        <v>20</v>
      </c>
      <c r="E28" s="80">
        <v>2022</v>
      </c>
      <c r="F28" s="80" t="s">
        <v>568</v>
      </c>
      <c r="G28" s="182" t="s">
        <v>2291</v>
      </c>
      <c r="H28" s="80" t="s">
        <v>2292</v>
      </c>
      <c r="I28" s="173"/>
      <c r="J28" s="83">
        <v>137340</v>
      </c>
      <c r="K28" s="81">
        <v>180450345</v>
      </c>
      <c r="L28" s="81">
        <v>322324</v>
      </c>
      <c r="M28" s="81">
        <v>423102071.99999994</v>
      </c>
      <c r="N28" s="81">
        <v>17300</v>
      </c>
      <c r="O28" s="81">
        <v>43030424</v>
      </c>
      <c r="P28" s="81">
        <v>241</v>
      </c>
      <c r="Q28" s="81">
        <v>1475989</v>
      </c>
      <c r="R28" s="81">
        <v>0</v>
      </c>
      <c r="S28" s="81">
        <v>0</v>
      </c>
      <c r="T28" s="81">
        <v>0</v>
      </c>
      <c r="U28" s="81">
        <v>0</v>
      </c>
      <c r="V28" s="81">
        <v>0</v>
      </c>
      <c r="W28" s="81">
        <v>0</v>
      </c>
      <c r="X28" s="81">
        <v>0</v>
      </c>
      <c r="Y28" s="81">
        <v>0</v>
      </c>
      <c r="Z28" s="81">
        <v>648058830.00000012</v>
      </c>
      <c r="AA28" s="81">
        <v>335014586</v>
      </c>
      <c r="AB28" s="81">
        <v>1897511960</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2338</v>
      </c>
      <c r="B29" s="80">
        <v>21</v>
      </c>
      <c r="C29" s="80">
        <v>18</v>
      </c>
      <c r="D29" s="80">
        <v>21</v>
      </c>
      <c r="E29" s="80">
        <v>2022</v>
      </c>
      <c r="F29" s="80" t="s">
        <v>568</v>
      </c>
      <c r="G29" s="182" t="s">
        <v>2335</v>
      </c>
      <c r="H29" s="80" t="s">
        <v>2336</v>
      </c>
      <c r="I29" s="173"/>
      <c r="J29" s="83">
        <v>82390</v>
      </c>
      <c r="K29" s="81">
        <v>106896158</v>
      </c>
      <c r="L29" s="81">
        <v>178124</v>
      </c>
      <c r="M29" s="81">
        <v>230901703</v>
      </c>
      <c r="N29" s="81">
        <v>59100</v>
      </c>
      <c r="O29" s="81">
        <v>133171575.00000001</v>
      </c>
      <c r="P29" s="81">
        <v>1286</v>
      </c>
      <c r="Q29" s="81">
        <v>7877273</v>
      </c>
      <c r="R29" s="81">
        <v>0</v>
      </c>
      <c r="S29" s="81">
        <v>0</v>
      </c>
      <c r="T29" s="81">
        <v>0</v>
      </c>
      <c r="U29" s="81">
        <v>0</v>
      </c>
      <c r="V29" s="81">
        <v>0</v>
      </c>
      <c r="W29" s="81">
        <v>0</v>
      </c>
      <c r="X29" s="81">
        <v>0</v>
      </c>
      <c r="Y29" s="81">
        <v>0</v>
      </c>
      <c r="Z29" s="81">
        <v>478846709.00000006</v>
      </c>
      <c r="AA29" s="81">
        <v>183706601</v>
      </c>
      <c r="AB29" s="81">
        <v>1346261173</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1242</v>
      </c>
      <c r="B30" s="80">
        <v>22</v>
      </c>
      <c r="C30" s="80">
        <v>18</v>
      </c>
      <c r="D30" s="80">
        <v>22</v>
      </c>
      <c r="E30" s="80">
        <v>2022</v>
      </c>
      <c r="F30" s="80" t="s">
        <v>568</v>
      </c>
      <c r="G30" s="182" t="s">
        <v>564</v>
      </c>
      <c r="H30" s="80" t="s">
        <v>564</v>
      </c>
      <c r="I30" s="173"/>
      <c r="J30" s="83"/>
      <c r="K30" s="81"/>
      <c r="L30" s="81"/>
      <c r="M30" s="81"/>
      <c r="N30" s="81"/>
      <c r="O30" s="81"/>
      <c r="P30" s="81"/>
      <c r="Q30" s="81"/>
      <c r="R30" s="81"/>
      <c r="S30" s="81"/>
      <c r="T30" s="81"/>
      <c r="U30" s="81"/>
      <c r="V30" s="81"/>
      <c r="W30" s="81"/>
      <c r="X30" s="81"/>
      <c r="Y30" s="81"/>
      <c r="Z30" s="81"/>
      <c r="AA30" s="81"/>
      <c r="AB30" s="81"/>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1242</v>
      </c>
      <c r="B31" s="80">
        <v>23</v>
      </c>
      <c r="C31" s="80">
        <v>18</v>
      </c>
      <c r="D31" s="80">
        <v>23</v>
      </c>
      <c r="E31" s="80">
        <v>2022</v>
      </c>
      <c r="F31" s="80" t="s">
        <v>568</v>
      </c>
      <c r="G31" s="182" t="s">
        <v>564</v>
      </c>
      <c r="H31" s="80" t="s">
        <v>564</v>
      </c>
      <c r="I31" s="173"/>
      <c r="J31" s="83"/>
      <c r="K31" s="81"/>
      <c r="L31" s="81"/>
      <c r="M31" s="81"/>
      <c r="N31" s="81"/>
      <c r="O31" s="81"/>
      <c r="P31" s="81"/>
      <c r="Q31" s="81"/>
      <c r="R31" s="81"/>
      <c r="S31" s="81"/>
      <c r="T31" s="81"/>
      <c r="U31" s="81"/>
      <c r="V31" s="81"/>
      <c r="W31" s="81"/>
      <c r="X31" s="81"/>
      <c r="Y31" s="81"/>
      <c r="Z31" s="81"/>
      <c r="AA31" s="81"/>
      <c r="AB31" s="81"/>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1242</v>
      </c>
      <c r="B32" s="80">
        <v>24</v>
      </c>
      <c r="C32" s="80">
        <v>18</v>
      </c>
      <c r="D32" s="80">
        <v>24</v>
      </c>
      <c r="E32" s="80">
        <v>2022</v>
      </c>
      <c r="F32" s="80" t="s">
        <v>568</v>
      </c>
      <c r="G32" s="182" t="s">
        <v>564</v>
      </c>
      <c r="H32" s="80" t="s">
        <v>564</v>
      </c>
      <c r="I32" s="173"/>
      <c r="J32" s="83"/>
      <c r="K32" s="81"/>
      <c r="L32" s="81"/>
      <c r="M32" s="81"/>
      <c r="N32" s="81"/>
      <c r="O32" s="81"/>
      <c r="P32" s="81"/>
      <c r="Q32" s="81"/>
      <c r="R32" s="81"/>
      <c r="S32" s="81"/>
      <c r="T32" s="81"/>
      <c r="U32" s="81"/>
      <c r="V32" s="81"/>
      <c r="W32" s="81"/>
      <c r="X32" s="81"/>
      <c r="Y32" s="81"/>
      <c r="Z32" s="81"/>
      <c r="AA32" s="81"/>
      <c r="AB32" s="81"/>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1242</v>
      </c>
      <c r="B33" s="80">
        <v>25</v>
      </c>
      <c r="C33" s="80">
        <v>18</v>
      </c>
      <c r="D33" s="80">
        <v>25</v>
      </c>
      <c r="E33" s="80">
        <v>2022</v>
      </c>
      <c r="F33" s="80" t="s">
        <v>568</v>
      </c>
      <c r="G33" s="182" t="s">
        <v>564</v>
      </c>
      <c r="H33" s="80" t="s">
        <v>564</v>
      </c>
      <c r="I33" s="173"/>
      <c r="J33" s="83"/>
      <c r="K33" s="81"/>
      <c r="L33" s="81"/>
      <c r="M33" s="81"/>
      <c r="N33" s="81"/>
      <c r="O33" s="81"/>
      <c r="P33" s="81"/>
      <c r="Q33" s="81"/>
      <c r="R33" s="81"/>
      <c r="S33" s="81"/>
      <c r="T33" s="81"/>
      <c r="U33" s="81"/>
      <c r="V33" s="81"/>
      <c r="W33" s="81"/>
      <c r="X33" s="81"/>
      <c r="Y33" s="81"/>
      <c r="Z33" s="81"/>
      <c r="AA33" s="81"/>
      <c r="AB33" s="81"/>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1242</v>
      </c>
      <c r="B34" s="80">
        <v>26</v>
      </c>
      <c r="C34" s="80">
        <v>18</v>
      </c>
      <c r="D34" s="80">
        <v>26</v>
      </c>
      <c r="E34" s="80">
        <v>2022</v>
      </c>
      <c r="F34" s="80" t="s">
        <v>568</v>
      </c>
      <c r="G34" s="182" t="s">
        <v>564</v>
      </c>
      <c r="H34" s="80" t="s">
        <v>564</v>
      </c>
      <c r="I34" s="173"/>
      <c r="J34" s="83"/>
      <c r="K34" s="81"/>
      <c r="L34" s="81"/>
      <c r="M34" s="81"/>
      <c r="N34" s="81"/>
      <c r="O34" s="81"/>
      <c r="P34" s="81"/>
      <c r="Q34" s="81"/>
      <c r="R34" s="81"/>
      <c r="S34" s="81"/>
      <c r="T34" s="81"/>
      <c r="U34" s="81"/>
      <c r="V34" s="81"/>
      <c r="W34" s="81"/>
      <c r="X34" s="81"/>
      <c r="Y34" s="81"/>
      <c r="Z34" s="81"/>
      <c r="AA34" s="81"/>
      <c r="AB34" s="81"/>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1242</v>
      </c>
      <c r="B35" s="80">
        <v>27</v>
      </c>
      <c r="C35" s="80">
        <v>18</v>
      </c>
      <c r="D35" s="80">
        <v>27</v>
      </c>
      <c r="E35" s="80">
        <v>2022</v>
      </c>
      <c r="F35" s="80" t="s">
        <v>568</v>
      </c>
      <c r="G35" s="182" t="s">
        <v>564</v>
      </c>
      <c r="H35" s="80" t="s">
        <v>564</v>
      </c>
      <c r="I35" s="173"/>
      <c r="J35" s="83"/>
      <c r="K35" s="81"/>
      <c r="L35" s="81"/>
      <c r="M35" s="81"/>
      <c r="N35" s="81"/>
      <c r="O35" s="81"/>
      <c r="P35" s="81"/>
      <c r="Q35" s="81"/>
      <c r="R35" s="81"/>
      <c r="S35" s="81"/>
      <c r="T35" s="81"/>
      <c r="U35" s="81"/>
      <c r="V35" s="81"/>
      <c r="W35" s="81"/>
      <c r="X35" s="81"/>
      <c r="Y35" s="81"/>
      <c r="Z35" s="81"/>
      <c r="AA35" s="81"/>
      <c r="AB35" s="81"/>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2269</v>
      </c>
      <c r="B190" s="80">
        <v>182</v>
      </c>
      <c r="C190" s="80">
        <v>16</v>
      </c>
      <c r="D190" s="80">
        <v>2</v>
      </c>
      <c r="E190" s="80">
        <v>2021</v>
      </c>
      <c r="F190" s="80" t="s">
        <v>75</v>
      </c>
      <c r="G190" s="182" t="s">
        <v>2267</v>
      </c>
      <c r="H190" s="80" t="s">
        <v>2268</v>
      </c>
      <c r="I190" s="173"/>
      <c r="J190" s="83"/>
      <c r="K190" s="81"/>
      <c r="L190" s="81"/>
      <c r="M190" s="81"/>
      <c r="N190" s="81"/>
      <c r="O190" s="81"/>
      <c r="P190" s="81"/>
      <c r="Q190" s="81"/>
      <c r="R190" s="81"/>
      <c r="S190" s="81"/>
      <c r="T190" s="81"/>
      <c r="U190" s="81"/>
      <c r="V190" s="81"/>
      <c r="W190" s="81"/>
      <c r="X190" s="81"/>
      <c r="Y190" s="81"/>
      <c r="Z190" s="81"/>
      <c r="AA190" s="81"/>
      <c r="AB190" s="81"/>
      <c r="AC190" s="82"/>
      <c r="AD190" s="81">
        <v>20222470.899886508</v>
      </c>
      <c r="AE190" s="81">
        <v>764289.26601203089</v>
      </c>
      <c r="AF190" s="81">
        <v>856463.15514634619</v>
      </c>
      <c r="AG190" s="81">
        <v>31957980.065366223</v>
      </c>
      <c r="AH190" s="81">
        <v>42713108.291825563</v>
      </c>
      <c r="AI190" s="81">
        <v>0</v>
      </c>
      <c r="AJ190" s="81">
        <v>0</v>
      </c>
      <c r="AK190" s="81">
        <v>2528798.7986173234</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2333</v>
      </c>
      <c r="B191" s="80">
        <v>183</v>
      </c>
      <c r="C191" s="80">
        <v>16</v>
      </c>
      <c r="D191" s="80">
        <v>3</v>
      </c>
      <c r="E191" s="80">
        <v>2021</v>
      </c>
      <c r="F191" s="80" t="s">
        <v>75</v>
      </c>
      <c r="G191" s="182" t="s">
        <v>2331</v>
      </c>
      <c r="H191" s="80" t="s">
        <v>2332</v>
      </c>
      <c r="I191" s="173"/>
      <c r="J191" s="83"/>
      <c r="K191" s="81"/>
      <c r="L191" s="81"/>
      <c r="M191" s="81"/>
      <c r="N191" s="81"/>
      <c r="O191" s="81"/>
      <c r="P191" s="81"/>
      <c r="Q191" s="81"/>
      <c r="R191" s="81"/>
      <c r="S191" s="81"/>
      <c r="T191" s="81"/>
      <c r="U191" s="81"/>
      <c r="V191" s="81"/>
      <c r="W191" s="81"/>
      <c r="X191" s="81"/>
      <c r="Y191" s="81"/>
      <c r="Z191" s="81"/>
      <c r="AA191" s="81"/>
      <c r="AB191" s="81"/>
      <c r="AC191" s="82"/>
      <c r="AD191" s="81">
        <v>264257922.4599869</v>
      </c>
      <c r="AE191" s="81">
        <v>3332059.5273172725</v>
      </c>
      <c r="AF191" s="81">
        <v>2305161.4707662296</v>
      </c>
      <c r="AG191" s="81">
        <v>100954857.44196731</v>
      </c>
      <c r="AH191" s="81">
        <v>128818440.84267586</v>
      </c>
      <c r="AI191" s="81">
        <v>0</v>
      </c>
      <c r="AJ191" s="81">
        <v>0</v>
      </c>
      <c r="AK191" s="81">
        <v>7001090.7201169766</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2297</v>
      </c>
      <c r="B192" s="80">
        <v>184</v>
      </c>
      <c r="C192" s="80">
        <v>16</v>
      </c>
      <c r="D192" s="80">
        <v>4</v>
      </c>
      <c r="E192" s="80">
        <v>2021</v>
      </c>
      <c r="F192" s="80" t="s">
        <v>75</v>
      </c>
      <c r="G192" s="182" t="s">
        <v>2295</v>
      </c>
      <c r="H192" s="80" t="s">
        <v>2296</v>
      </c>
      <c r="I192" s="173"/>
      <c r="J192" s="83"/>
      <c r="K192" s="81"/>
      <c r="L192" s="81"/>
      <c r="M192" s="81"/>
      <c r="N192" s="81"/>
      <c r="O192" s="81"/>
      <c r="P192" s="81"/>
      <c r="Q192" s="81"/>
      <c r="R192" s="81"/>
      <c r="S192" s="81"/>
      <c r="T192" s="81"/>
      <c r="U192" s="81"/>
      <c r="V192" s="81"/>
      <c r="W192" s="81"/>
      <c r="X192" s="81"/>
      <c r="Y192" s="81"/>
      <c r="Z192" s="81"/>
      <c r="AA192" s="81"/>
      <c r="AB192" s="81"/>
      <c r="AC192" s="82"/>
      <c r="AD192" s="81">
        <v>15333591.381129799</v>
      </c>
      <c r="AE192" s="81">
        <v>1144923.4459231608</v>
      </c>
      <c r="AF192" s="81">
        <v>2177603.1285103909</v>
      </c>
      <c r="AG192" s="81">
        <v>53317620.720965199</v>
      </c>
      <c r="AH192" s="81">
        <v>54197835.575830981</v>
      </c>
      <c r="AI192" s="81">
        <v>0</v>
      </c>
      <c r="AJ192" s="81">
        <v>0</v>
      </c>
      <c r="AK192" s="81">
        <v>3323995.4309569933</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2309</v>
      </c>
      <c r="B193" s="80">
        <v>185</v>
      </c>
      <c r="C193" s="80">
        <v>16</v>
      </c>
      <c r="D193" s="80">
        <v>5</v>
      </c>
      <c r="E193" s="80">
        <v>2021</v>
      </c>
      <c r="F193" s="80" t="s">
        <v>75</v>
      </c>
      <c r="G193" s="182" t="s">
        <v>2307</v>
      </c>
      <c r="H193" s="80" t="s">
        <v>2308</v>
      </c>
      <c r="I193" s="173"/>
      <c r="J193" s="83"/>
      <c r="K193" s="81"/>
      <c r="L193" s="81"/>
      <c r="M193" s="81"/>
      <c r="N193" s="81"/>
      <c r="O193" s="81"/>
      <c r="P193" s="81"/>
      <c r="Q193" s="81"/>
      <c r="R193" s="81"/>
      <c r="S193" s="81"/>
      <c r="T193" s="81"/>
      <c r="U193" s="81"/>
      <c r="V193" s="81"/>
      <c r="W193" s="81"/>
      <c r="X193" s="81"/>
      <c r="Y193" s="81"/>
      <c r="Z193" s="81"/>
      <c r="AA193" s="81"/>
      <c r="AB193" s="81"/>
      <c r="AC193" s="82"/>
      <c r="AD193" s="81">
        <v>31321225.834595833</v>
      </c>
      <c r="AE193" s="81">
        <v>212973.88637884651</v>
      </c>
      <c r="AF193" s="81">
        <v>974910.18724105356</v>
      </c>
      <c r="AG193" s="81">
        <v>8316873.7048640186</v>
      </c>
      <c r="AH193" s="81">
        <v>14885783.861672251</v>
      </c>
      <c r="AI193" s="81">
        <v>0</v>
      </c>
      <c r="AJ193" s="81">
        <v>0</v>
      </c>
      <c r="AK193" s="81">
        <v>819742.97935972933</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2305</v>
      </c>
      <c r="B194" s="80">
        <v>186</v>
      </c>
      <c r="C194" s="80">
        <v>16</v>
      </c>
      <c r="D194" s="80">
        <v>6</v>
      </c>
      <c r="E194" s="80">
        <v>2021</v>
      </c>
      <c r="F194" s="80" t="s">
        <v>75</v>
      </c>
      <c r="G194" s="182" t="s">
        <v>2303</v>
      </c>
      <c r="H194" s="80" t="s">
        <v>2304</v>
      </c>
      <c r="I194" s="173"/>
      <c r="J194" s="83"/>
      <c r="K194" s="81"/>
      <c r="L194" s="81"/>
      <c r="M194" s="81"/>
      <c r="N194" s="81"/>
      <c r="O194" s="81"/>
      <c r="P194" s="81"/>
      <c r="Q194" s="81"/>
      <c r="R194" s="81"/>
      <c r="S194" s="81"/>
      <c r="T194" s="81"/>
      <c r="U194" s="81"/>
      <c r="V194" s="81"/>
      <c r="W194" s="81"/>
      <c r="X194" s="81"/>
      <c r="Y194" s="81"/>
      <c r="Z194" s="81"/>
      <c r="AA194" s="81"/>
      <c r="AB194" s="81"/>
      <c r="AC194" s="82"/>
      <c r="AD194" s="81">
        <v>28423438.599102404</v>
      </c>
      <c r="AE194" s="81">
        <v>2002860.8038180887</v>
      </c>
      <c r="AF194" s="81">
        <v>2469165.0536665935</v>
      </c>
      <c r="AG194" s="81">
        <v>66284726.819241643</v>
      </c>
      <c r="AH194" s="81">
        <v>93131992.114693373</v>
      </c>
      <c r="AI194" s="81">
        <v>0</v>
      </c>
      <c r="AJ194" s="81">
        <v>0</v>
      </c>
      <c r="AK194" s="81">
        <v>5859488.687852514</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2313</v>
      </c>
      <c r="B195" s="80">
        <v>187</v>
      </c>
      <c r="C195" s="80">
        <v>16</v>
      </c>
      <c r="D195" s="80">
        <v>7</v>
      </c>
      <c r="E195" s="80">
        <v>2021</v>
      </c>
      <c r="F195" s="80" t="s">
        <v>75</v>
      </c>
      <c r="G195" s="182" t="s">
        <v>2311</v>
      </c>
      <c r="H195" s="80" t="s">
        <v>2312</v>
      </c>
      <c r="I195" s="173"/>
      <c r="J195" s="83"/>
      <c r="K195" s="81"/>
      <c r="L195" s="81"/>
      <c r="M195" s="81"/>
      <c r="N195" s="81"/>
      <c r="O195" s="81"/>
      <c r="P195" s="81"/>
      <c r="Q195" s="81"/>
      <c r="R195" s="81"/>
      <c r="S195" s="81"/>
      <c r="T195" s="81"/>
      <c r="U195" s="81"/>
      <c r="V195" s="81"/>
      <c r="W195" s="81"/>
      <c r="X195" s="81"/>
      <c r="Y195" s="81"/>
      <c r="Z195" s="81"/>
      <c r="AA195" s="81"/>
      <c r="AB195" s="81"/>
      <c r="AC195" s="82"/>
      <c r="AD195" s="81">
        <v>30684847.971644789</v>
      </c>
      <c r="AE195" s="81">
        <v>1406231.8313383413</v>
      </c>
      <c r="AF195" s="81">
        <v>1749371.5509372174</v>
      </c>
      <c r="AG195" s="81">
        <v>54865758.163578101</v>
      </c>
      <c r="AH195" s="81">
        <v>59482891.288308427</v>
      </c>
      <c r="AI195" s="81">
        <v>0</v>
      </c>
      <c r="AJ195" s="81">
        <v>0</v>
      </c>
      <c r="AK195" s="81">
        <v>3709254.9416728946</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2277</v>
      </c>
      <c r="B196" s="80">
        <v>188</v>
      </c>
      <c r="C196" s="80">
        <v>16</v>
      </c>
      <c r="D196" s="80">
        <v>8</v>
      </c>
      <c r="E196" s="80">
        <v>2021</v>
      </c>
      <c r="F196" s="80" t="s">
        <v>75</v>
      </c>
      <c r="G196" s="182" t="s">
        <v>2275</v>
      </c>
      <c r="H196" s="80" t="s">
        <v>2276</v>
      </c>
      <c r="I196" s="173"/>
      <c r="J196" s="83"/>
      <c r="K196" s="81"/>
      <c r="L196" s="81"/>
      <c r="M196" s="81"/>
      <c r="N196" s="81"/>
      <c r="O196" s="81"/>
      <c r="P196" s="81"/>
      <c r="Q196" s="81"/>
      <c r="R196" s="81"/>
      <c r="S196" s="81"/>
      <c r="T196" s="81"/>
      <c r="U196" s="81"/>
      <c r="V196" s="81"/>
      <c r="W196" s="81"/>
      <c r="X196" s="81"/>
      <c r="Y196" s="81"/>
      <c r="Z196" s="81"/>
      <c r="AA196" s="81"/>
      <c r="AB196" s="81"/>
      <c r="AC196" s="82"/>
      <c r="AD196" s="81">
        <v>57423994.191521376</v>
      </c>
      <c r="AE196" s="81">
        <v>197869.35542999217</v>
      </c>
      <c r="AF196" s="81">
        <v>91113.101611313439</v>
      </c>
      <c r="AG196" s="81">
        <v>14270800.786792567</v>
      </c>
      <c r="AH196" s="81">
        <v>20855432.283019841</v>
      </c>
      <c r="AI196" s="81">
        <v>0</v>
      </c>
      <c r="AJ196" s="81">
        <v>0</v>
      </c>
      <c r="AK196" s="81">
        <v>1274966.1422771898</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1702</v>
      </c>
      <c r="B197" s="80">
        <v>189</v>
      </c>
      <c r="C197" s="80">
        <v>16</v>
      </c>
      <c r="D197" s="80">
        <v>9</v>
      </c>
      <c r="E197" s="80">
        <v>2021</v>
      </c>
      <c r="F197" s="80" t="s">
        <v>75</v>
      </c>
      <c r="G197" s="182" t="s">
        <v>1684</v>
      </c>
      <c r="H197" s="80" t="s">
        <v>1685</v>
      </c>
      <c r="I197" s="173"/>
      <c r="J197" s="83"/>
      <c r="K197" s="81"/>
      <c r="L197" s="81"/>
      <c r="M197" s="81"/>
      <c r="N197" s="81"/>
      <c r="O197" s="81"/>
      <c r="P197" s="81"/>
      <c r="Q197" s="81"/>
      <c r="R197" s="81"/>
      <c r="S197" s="81"/>
      <c r="T197" s="81"/>
      <c r="U197" s="81"/>
      <c r="V197" s="81"/>
      <c r="W197" s="81"/>
      <c r="X197" s="81"/>
      <c r="Y197" s="81"/>
      <c r="Z197" s="81"/>
      <c r="AA197" s="81"/>
      <c r="AB197" s="81"/>
      <c r="AC197" s="82"/>
      <c r="AD197" s="81">
        <v>124433902.66314133</v>
      </c>
      <c r="AE197" s="81">
        <v>6375622.5135114267</v>
      </c>
      <c r="AF197" s="81">
        <v>6842593.9310096381</v>
      </c>
      <c r="AG197" s="81">
        <v>216750882.09695297</v>
      </c>
      <c r="AH197" s="81">
        <v>279089278.81050634</v>
      </c>
      <c r="AI197" s="81">
        <v>0</v>
      </c>
      <c r="AJ197" s="81">
        <v>0</v>
      </c>
      <c r="AK197" s="81">
        <v>15541644.316443866</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2273</v>
      </c>
      <c r="B198" s="80">
        <v>190</v>
      </c>
      <c r="C198" s="80">
        <v>16</v>
      </c>
      <c r="D198" s="80">
        <v>10</v>
      </c>
      <c r="E198" s="80">
        <v>2021</v>
      </c>
      <c r="F198" s="80" t="s">
        <v>75</v>
      </c>
      <c r="G198" s="182" t="s">
        <v>2271</v>
      </c>
      <c r="H198" s="80" t="s">
        <v>2272</v>
      </c>
      <c r="I198" s="173"/>
      <c r="J198" s="83"/>
      <c r="K198" s="81"/>
      <c r="L198" s="81"/>
      <c r="M198" s="81"/>
      <c r="N198" s="81"/>
      <c r="O198" s="81"/>
      <c r="P198" s="81"/>
      <c r="Q198" s="81"/>
      <c r="R198" s="81"/>
      <c r="S198" s="81"/>
      <c r="T198" s="81"/>
      <c r="U198" s="81"/>
      <c r="V198" s="81"/>
      <c r="W198" s="81"/>
      <c r="X198" s="81"/>
      <c r="Y198" s="81"/>
      <c r="Z198" s="81"/>
      <c r="AA198" s="81"/>
      <c r="AB198" s="81"/>
      <c r="AC198" s="82"/>
      <c r="AD198" s="81">
        <v>120448581.82905258</v>
      </c>
      <c r="AE198" s="81">
        <v>1397169.1127690286</v>
      </c>
      <c r="AF198" s="81">
        <v>4163868.743637023</v>
      </c>
      <c r="AG198" s="81">
        <v>45128788.458723307</v>
      </c>
      <c r="AH198" s="81">
        <v>66772434.452357642</v>
      </c>
      <c r="AI198" s="81">
        <v>0</v>
      </c>
      <c r="AJ198" s="81">
        <v>0</v>
      </c>
      <c r="AK198" s="81">
        <v>4054872.7582708402</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2289</v>
      </c>
      <c r="B199" s="80">
        <v>191</v>
      </c>
      <c r="C199" s="80">
        <v>16</v>
      </c>
      <c r="D199" s="80">
        <v>11</v>
      </c>
      <c r="E199" s="80">
        <v>2021</v>
      </c>
      <c r="F199" s="80" t="s">
        <v>75</v>
      </c>
      <c r="G199" s="182" t="s">
        <v>2287</v>
      </c>
      <c r="H199" s="80" t="s">
        <v>2288</v>
      </c>
      <c r="I199" s="173"/>
      <c r="J199" s="83"/>
      <c r="K199" s="81"/>
      <c r="L199" s="81"/>
      <c r="M199" s="81"/>
      <c r="N199" s="81"/>
      <c r="O199" s="81"/>
      <c r="P199" s="81"/>
      <c r="Q199" s="81"/>
      <c r="R199" s="81"/>
      <c r="S199" s="81"/>
      <c r="T199" s="81"/>
      <c r="U199" s="81"/>
      <c r="V199" s="81"/>
      <c r="W199" s="81"/>
      <c r="X199" s="81"/>
      <c r="Y199" s="81"/>
      <c r="Z199" s="81"/>
      <c r="AA199" s="81"/>
      <c r="AB199" s="81"/>
      <c r="AC199" s="82"/>
      <c r="AD199" s="81">
        <v>92002372.468719557</v>
      </c>
      <c r="AE199" s="81">
        <v>589076.70700532023</v>
      </c>
      <c r="AF199" s="81">
        <v>546678.60966788046</v>
      </c>
      <c r="AG199" s="81">
        <v>30514603.803080514</v>
      </c>
      <c r="AH199" s="81">
        <v>39503737.672642365</v>
      </c>
      <c r="AI199" s="81">
        <v>0</v>
      </c>
      <c r="AJ199" s="81">
        <v>0</v>
      </c>
      <c r="AK199" s="81">
        <v>2295936.6616462809</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2317</v>
      </c>
      <c r="B200" s="80">
        <v>192</v>
      </c>
      <c r="C200" s="80">
        <v>16</v>
      </c>
      <c r="D200" s="80">
        <v>12</v>
      </c>
      <c r="E200" s="80">
        <v>2021</v>
      </c>
      <c r="F200" s="80" t="s">
        <v>75</v>
      </c>
      <c r="G200" s="182" t="s">
        <v>2315</v>
      </c>
      <c r="H200" s="80" t="s">
        <v>2316</v>
      </c>
      <c r="I200" s="173"/>
      <c r="J200" s="83"/>
      <c r="K200" s="81"/>
      <c r="L200" s="81"/>
      <c r="M200" s="81"/>
      <c r="N200" s="81"/>
      <c r="O200" s="81"/>
      <c r="P200" s="81"/>
      <c r="Q200" s="81"/>
      <c r="R200" s="81"/>
      <c r="S200" s="81"/>
      <c r="T200" s="81"/>
      <c r="U200" s="81"/>
      <c r="V200" s="81"/>
      <c r="W200" s="81"/>
      <c r="X200" s="81"/>
      <c r="Y200" s="81"/>
      <c r="Z200" s="81"/>
      <c r="AA200" s="81"/>
      <c r="AB200" s="81"/>
      <c r="AC200" s="82"/>
      <c r="AD200" s="81">
        <v>0</v>
      </c>
      <c r="AE200" s="81">
        <v>1462118.5958491024</v>
      </c>
      <c r="AF200" s="81">
        <v>419120.26741204178</v>
      </c>
      <c r="AG200" s="81">
        <v>15481374.426128965</v>
      </c>
      <c r="AH200" s="81">
        <v>10789181.091793353</v>
      </c>
      <c r="AI200" s="81">
        <v>0</v>
      </c>
      <c r="AJ200" s="81">
        <v>0</v>
      </c>
      <c r="AK200" s="81">
        <v>694648.49427889311</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2281</v>
      </c>
      <c r="B201" s="80">
        <v>193</v>
      </c>
      <c r="C201" s="80">
        <v>16</v>
      </c>
      <c r="D201" s="80">
        <v>13</v>
      </c>
      <c r="E201" s="80">
        <v>2021</v>
      </c>
      <c r="F201" s="80" t="s">
        <v>75</v>
      </c>
      <c r="G201" s="182" t="s">
        <v>2279</v>
      </c>
      <c r="H201" s="80" t="s">
        <v>2280</v>
      </c>
      <c r="I201" s="173"/>
      <c r="J201" s="83"/>
      <c r="K201" s="81"/>
      <c r="L201" s="81"/>
      <c r="M201" s="81"/>
      <c r="N201" s="81"/>
      <c r="O201" s="81"/>
      <c r="P201" s="81"/>
      <c r="Q201" s="81"/>
      <c r="R201" s="81"/>
      <c r="S201" s="81"/>
      <c r="T201" s="81"/>
      <c r="U201" s="81"/>
      <c r="V201" s="81"/>
      <c r="W201" s="81"/>
      <c r="X201" s="81"/>
      <c r="Y201" s="81"/>
      <c r="Z201" s="81"/>
      <c r="AA201" s="81"/>
      <c r="AB201" s="81"/>
      <c r="AC201" s="82"/>
      <c r="AD201" s="81">
        <v>21665132.097559046</v>
      </c>
      <c r="AE201" s="81">
        <v>397249.16395486979</v>
      </c>
      <c r="AF201" s="81">
        <v>1858707.2728707937</v>
      </c>
      <c r="AG201" s="81">
        <v>14067098.49171192</v>
      </c>
      <c r="AH201" s="81">
        <v>19781990.915511467</v>
      </c>
      <c r="AI201" s="81">
        <v>0</v>
      </c>
      <c r="AJ201" s="81">
        <v>0</v>
      </c>
      <c r="AK201" s="81">
        <v>1268928.0034380308</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2329</v>
      </c>
      <c r="B202" s="80">
        <v>194</v>
      </c>
      <c r="C202" s="80">
        <v>16</v>
      </c>
      <c r="D202" s="80">
        <v>14</v>
      </c>
      <c r="E202" s="80">
        <v>2021</v>
      </c>
      <c r="F202" s="80" t="s">
        <v>75</v>
      </c>
      <c r="G202" s="182" t="s">
        <v>2327</v>
      </c>
      <c r="H202" s="80" t="s">
        <v>2328</v>
      </c>
      <c r="I202" s="173"/>
      <c r="J202" s="83"/>
      <c r="K202" s="81"/>
      <c r="L202" s="81"/>
      <c r="M202" s="81"/>
      <c r="N202" s="81"/>
      <c r="O202" s="81"/>
      <c r="P202" s="81"/>
      <c r="Q202" s="81"/>
      <c r="R202" s="81"/>
      <c r="S202" s="81"/>
      <c r="T202" s="81"/>
      <c r="U202" s="81"/>
      <c r="V202" s="81"/>
      <c r="W202" s="81"/>
      <c r="X202" s="81"/>
      <c r="Y202" s="81"/>
      <c r="Z202" s="81"/>
      <c r="AA202" s="81"/>
      <c r="AB202" s="81"/>
      <c r="AC202" s="82"/>
      <c r="AD202" s="81">
        <v>209944609.72226793</v>
      </c>
      <c r="AE202" s="81">
        <v>12145553.335973794</v>
      </c>
      <c r="AF202" s="81">
        <v>10067997.728050133</v>
      </c>
      <c r="AG202" s="81">
        <v>630749606.55328059</v>
      </c>
      <c r="AH202" s="81">
        <v>560900498.23148036</v>
      </c>
      <c r="AI202" s="81">
        <v>0</v>
      </c>
      <c r="AJ202" s="81">
        <v>0</v>
      </c>
      <c r="AK202" s="81">
        <v>30232173.584341936</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2325</v>
      </c>
      <c r="B203" s="80">
        <v>195</v>
      </c>
      <c r="C203" s="80">
        <v>16</v>
      </c>
      <c r="D203" s="80">
        <v>15</v>
      </c>
      <c r="E203" s="80">
        <v>2021</v>
      </c>
      <c r="F203" s="80" t="s">
        <v>75</v>
      </c>
      <c r="G203" s="182" t="s">
        <v>2323</v>
      </c>
      <c r="H203" s="80" t="s">
        <v>2324</v>
      </c>
      <c r="I203" s="173"/>
      <c r="J203" s="83"/>
      <c r="K203" s="81"/>
      <c r="L203" s="81"/>
      <c r="M203" s="81"/>
      <c r="N203" s="81"/>
      <c r="O203" s="81"/>
      <c r="P203" s="81"/>
      <c r="Q203" s="81"/>
      <c r="R203" s="81"/>
      <c r="S203" s="81"/>
      <c r="T203" s="81"/>
      <c r="U203" s="81"/>
      <c r="V203" s="81"/>
      <c r="W203" s="81"/>
      <c r="X203" s="81"/>
      <c r="Y203" s="81"/>
      <c r="Z203" s="81"/>
      <c r="AA203" s="81"/>
      <c r="AB203" s="81"/>
      <c r="AC203" s="82"/>
      <c r="AD203" s="81">
        <v>3865573.7623769073</v>
      </c>
      <c r="AE203" s="81">
        <v>1025597.6514272114</v>
      </c>
      <c r="AF203" s="81">
        <v>3216292.4868793637</v>
      </c>
      <c r="AG203" s="81">
        <v>36945776.262055144</v>
      </c>
      <c r="AH203" s="81">
        <v>42488561.883316159</v>
      </c>
      <c r="AI203" s="81">
        <v>0</v>
      </c>
      <c r="AJ203" s="81">
        <v>0</v>
      </c>
      <c r="AK203" s="81">
        <v>2904869.8371866788</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2285</v>
      </c>
      <c r="B204" s="80">
        <v>196</v>
      </c>
      <c r="C204" s="80">
        <v>16</v>
      </c>
      <c r="D204" s="80">
        <v>16</v>
      </c>
      <c r="E204" s="80">
        <v>2021</v>
      </c>
      <c r="F204" s="80" t="s">
        <v>75</v>
      </c>
      <c r="G204" s="182" t="s">
        <v>2283</v>
      </c>
      <c r="H204" s="80" t="s">
        <v>2284</v>
      </c>
      <c r="I204" s="173"/>
      <c r="J204" s="83"/>
      <c r="K204" s="81"/>
      <c r="L204" s="81"/>
      <c r="M204" s="81"/>
      <c r="N204" s="81"/>
      <c r="O204" s="81"/>
      <c r="P204" s="81"/>
      <c r="Q204" s="81"/>
      <c r="R204" s="81"/>
      <c r="S204" s="81"/>
      <c r="T204" s="81"/>
      <c r="U204" s="81"/>
      <c r="V204" s="81"/>
      <c r="W204" s="81"/>
      <c r="X204" s="81"/>
      <c r="Y204" s="81"/>
      <c r="Z204" s="81"/>
      <c r="AA204" s="81"/>
      <c r="AB204" s="81"/>
      <c r="AC204" s="82"/>
      <c r="AD204" s="81">
        <v>44178675.626209885</v>
      </c>
      <c r="AE204" s="81">
        <v>924397.29406988702</v>
      </c>
      <c r="AF204" s="81">
        <v>1676481.0696481671</v>
      </c>
      <c r="AG204" s="81">
        <v>31992900.458808616</v>
      </c>
      <c r="AH204" s="81">
        <v>43008852.342057459</v>
      </c>
      <c r="AI204" s="81">
        <v>0</v>
      </c>
      <c r="AJ204" s="81">
        <v>0</v>
      </c>
      <c r="AK204" s="81">
        <v>2437439.1327030924</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2301</v>
      </c>
      <c r="B205" s="80">
        <v>197</v>
      </c>
      <c r="C205" s="80">
        <v>16</v>
      </c>
      <c r="D205" s="80">
        <v>17</v>
      </c>
      <c r="E205" s="80">
        <v>2021</v>
      </c>
      <c r="F205" s="80" t="s">
        <v>75</v>
      </c>
      <c r="G205" s="182" t="s">
        <v>2299</v>
      </c>
      <c r="H205" s="80" t="s">
        <v>2300</v>
      </c>
      <c r="I205" s="173"/>
      <c r="J205" s="83"/>
      <c r="K205" s="81"/>
      <c r="L205" s="81"/>
      <c r="M205" s="81"/>
      <c r="N205" s="81"/>
      <c r="O205" s="81"/>
      <c r="P205" s="81"/>
      <c r="Q205" s="81"/>
      <c r="R205" s="81"/>
      <c r="S205" s="81"/>
      <c r="T205" s="81"/>
      <c r="U205" s="81"/>
      <c r="V205" s="81"/>
      <c r="W205" s="81"/>
      <c r="X205" s="81"/>
      <c r="Y205" s="81"/>
      <c r="Z205" s="81"/>
      <c r="AA205" s="81"/>
      <c r="AB205" s="81"/>
      <c r="AC205" s="82"/>
      <c r="AD205" s="81">
        <v>53544402.042506009</v>
      </c>
      <c r="AE205" s="81">
        <v>2510373.0436995956</v>
      </c>
      <c r="AF205" s="81">
        <v>2988509.7328510801</v>
      </c>
      <c r="AG205" s="81">
        <v>99290318.687879741</v>
      </c>
      <c r="AH205" s="81">
        <v>102984650.38075238</v>
      </c>
      <c r="AI205" s="81">
        <v>0</v>
      </c>
      <c r="AJ205" s="81">
        <v>0</v>
      </c>
      <c r="AK205" s="81">
        <v>6320487.461833518</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2321</v>
      </c>
      <c r="B206" s="80">
        <v>198</v>
      </c>
      <c r="C206" s="80">
        <v>16</v>
      </c>
      <c r="D206" s="80">
        <v>18</v>
      </c>
      <c r="E206" s="80">
        <v>2021</v>
      </c>
      <c r="F206" s="80" t="s">
        <v>75</v>
      </c>
      <c r="G206" s="182" t="s">
        <v>2319</v>
      </c>
      <c r="H206" s="80" t="s">
        <v>2320</v>
      </c>
      <c r="I206" s="173"/>
      <c r="J206" s="83"/>
      <c r="K206" s="81"/>
      <c r="L206" s="81"/>
      <c r="M206" s="81"/>
      <c r="N206" s="81"/>
      <c r="O206" s="81"/>
      <c r="P206" s="81"/>
      <c r="Q206" s="81"/>
      <c r="R206" s="81"/>
      <c r="S206" s="81"/>
      <c r="T206" s="81"/>
      <c r="U206" s="81"/>
      <c r="V206" s="81"/>
      <c r="W206" s="81"/>
      <c r="X206" s="81"/>
      <c r="Y206" s="81"/>
      <c r="Z206" s="81"/>
      <c r="AA206" s="81"/>
      <c r="AB206" s="81"/>
      <c r="AC206" s="82"/>
      <c r="AD206" s="81">
        <v>0</v>
      </c>
      <c r="AE206" s="81">
        <v>863979.17027446965</v>
      </c>
      <c r="AF206" s="81">
        <v>1621813.208681379</v>
      </c>
      <c r="AG206" s="81">
        <v>11104685.11468198</v>
      </c>
      <c r="AH206" s="81">
        <v>17454375.705353007</v>
      </c>
      <c r="AI206" s="81">
        <v>0</v>
      </c>
      <c r="AJ206" s="81">
        <v>0</v>
      </c>
      <c r="AK206" s="81">
        <v>1104323.0881270461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1656</v>
      </c>
      <c r="B207" s="80">
        <v>199</v>
      </c>
      <c r="C207" s="80">
        <v>16</v>
      </c>
      <c r="D207" s="80">
        <v>19</v>
      </c>
      <c r="E207" s="80">
        <v>2021</v>
      </c>
      <c r="F207" s="80" t="s">
        <v>75</v>
      </c>
      <c r="G207" s="182" t="s">
        <v>1654</v>
      </c>
      <c r="H207" s="80" t="s">
        <v>1655</v>
      </c>
      <c r="I207" s="173"/>
      <c r="J207" s="83"/>
      <c r="K207" s="81"/>
      <c r="L207" s="81"/>
      <c r="M207" s="81"/>
      <c r="N207" s="81"/>
      <c r="O207" s="81"/>
      <c r="P207" s="81"/>
      <c r="Q207" s="81"/>
      <c r="R207" s="81"/>
      <c r="S207" s="81"/>
      <c r="T207" s="81"/>
      <c r="U207" s="81"/>
      <c r="V207" s="81"/>
      <c r="W207" s="81"/>
      <c r="X207" s="81"/>
      <c r="Y207" s="81"/>
      <c r="Z207" s="81"/>
      <c r="AA207" s="81"/>
      <c r="AB207" s="81"/>
      <c r="AC207" s="82"/>
      <c r="AD207" s="81">
        <v>293473100.86469686</v>
      </c>
      <c r="AE207" s="81">
        <v>2392557.7022985313</v>
      </c>
      <c r="AF207" s="81">
        <v>3972531.2302532648</v>
      </c>
      <c r="AG207" s="81">
        <v>195693884.85118809</v>
      </c>
      <c r="AH207" s="81">
        <v>176203209.77983123</v>
      </c>
      <c r="AI207" s="81">
        <v>0</v>
      </c>
      <c r="AJ207" s="81">
        <v>0</v>
      </c>
      <c r="AK207" s="81">
        <v>9718384.4616263062</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2293</v>
      </c>
      <c r="B208" s="80">
        <v>200</v>
      </c>
      <c r="C208" s="80">
        <v>16</v>
      </c>
      <c r="D208" s="80">
        <v>20</v>
      </c>
      <c r="E208" s="80">
        <v>2021</v>
      </c>
      <c r="F208" s="80" t="s">
        <v>75</v>
      </c>
      <c r="G208" s="182" t="s">
        <v>2291</v>
      </c>
      <c r="H208" s="80" t="s">
        <v>2292</v>
      </c>
      <c r="I208" s="173"/>
      <c r="J208" s="83"/>
      <c r="K208" s="81"/>
      <c r="L208" s="81"/>
      <c r="M208" s="81"/>
      <c r="N208" s="81"/>
      <c r="O208" s="81"/>
      <c r="P208" s="81"/>
      <c r="Q208" s="81"/>
      <c r="R208" s="81"/>
      <c r="S208" s="81"/>
      <c r="T208" s="81"/>
      <c r="U208" s="81"/>
      <c r="V208" s="81"/>
      <c r="W208" s="81"/>
      <c r="X208" s="81"/>
      <c r="Y208" s="81"/>
      <c r="Z208" s="81"/>
      <c r="AA208" s="81"/>
      <c r="AB208" s="81"/>
      <c r="AC208" s="82"/>
      <c r="AD208" s="81">
        <v>29706667.999933109</v>
      </c>
      <c r="AE208" s="81">
        <v>758247.45363248908</v>
      </c>
      <c r="AF208" s="81">
        <v>1576256.6578757223</v>
      </c>
      <c r="AG208" s="81">
        <v>41555268.196451426</v>
      </c>
      <c r="AH208" s="81">
        <v>56284474.152467147</v>
      </c>
      <c r="AI208" s="81">
        <v>0</v>
      </c>
      <c r="AJ208" s="81">
        <v>0</v>
      </c>
      <c r="AK208" s="81">
        <v>3389627.3748608949</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2337</v>
      </c>
      <c r="B209" s="80">
        <v>201</v>
      </c>
      <c r="C209" s="80">
        <v>16</v>
      </c>
      <c r="D209" s="80">
        <v>21</v>
      </c>
      <c r="E209" s="80">
        <v>2021</v>
      </c>
      <c r="F209" s="80" t="s">
        <v>75</v>
      </c>
      <c r="G209" s="182" t="s">
        <v>2335</v>
      </c>
      <c r="H209" s="80" t="s">
        <v>2336</v>
      </c>
      <c r="I209" s="173"/>
      <c r="J209" s="83"/>
      <c r="K209" s="81"/>
      <c r="L209" s="81"/>
      <c r="M209" s="81"/>
      <c r="N209" s="81"/>
      <c r="O209" s="81"/>
      <c r="P209" s="81"/>
      <c r="Q209" s="81"/>
      <c r="R209" s="81"/>
      <c r="S209" s="81"/>
      <c r="T209" s="81"/>
      <c r="U209" s="81"/>
      <c r="V209" s="81"/>
      <c r="W209" s="81"/>
      <c r="X209" s="81"/>
      <c r="Y209" s="81"/>
      <c r="Z209" s="81"/>
      <c r="AA209" s="81"/>
      <c r="AB209" s="81"/>
      <c r="AC209" s="82"/>
      <c r="AD209" s="81">
        <v>92687369.772530109</v>
      </c>
      <c r="AE209" s="81">
        <v>530169.0363047882</v>
      </c>
      <c r="AF209" s="81">
        <v>1257360.8022361253</v>
      </c>
      <c r="AG209" s="81">
        <v>35717742.42599754</v>
      </c>
      <c r="AH209" s="81">
        <v>36360087.953510694</v>
      </c>
      <c r="AI209" s="81">
        <v>0</v>
      </c>
      <c r="AJ209" s="81">
        <v>0</v>
      </c>
      <c r="AK209" s="81">
        <v>2130937.9546718723</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1598</v>
      </c>
      <c r="B210" s="80">
        <v>202</v>
      </c>
      <c r="C210" s="80">
        <v>16</v>
      </c>
      <c r="D210" s="80">
        <v>22</v>
      </c>
      <c r="E210" s="80">
        <v>2021</v>
      </c>
      <c r="F210" s="80" t="s">
        <v>75</v>
      </c>
      <c r="G210" s="182" t="s">
        <v>564</v>
      </c>
      <c r="H210" s="80" t="s">
        <v>564</v>
      </c>
      <c r="I210" s="173"/>
      <c r="J210" s="83"/>
      <c r="K210" s="81"/>
      <c r="L210" s="81"/>
      <c r="M210" s="81"/>
      <c r="N210" s="81"/>
      <c r="O210" s="81"/>
      <c r="P210" s="81"/>
      <c r="Q210" s="81"/>
      <c r="R210" s="81"/>
      <c r="S210" s="81"/>
      <c r="T210" s="81"/>
      <c r="U210" s="81"/>
      <c r="V210" s="81"/>
      <c r="W210" s="81"/>
      <c r="X210" s="81"/>
      <c r="Y210" s="81"/>
      <c r="Z210" s="81"/>
      <c r="AA210" s="81"/>
      <c r="AB210" s="81"/>
      <c r="AC210" s="82"/>
      <c r="AD210" s="81"/>
      <c r="AE210" s="81"/>
      <c r="AF210" s="81"/>
      <c r="AG210" s="81"/>
      <c r="AH210" s="81"/>
      <c r="AI210" s="81"/>
      <c r="AJ210" s="81"/>
      <c r="AK210" s="81"/>
      <c r="AL210" s="81"/>
      <c r="AM210" s="81"/>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1598</v>
      </c>
      <c r="B211" s="80">
        <v>203</v>
      </c>
      <c r="C211" s="80">
        <v>16</v>
      </c>
      <c r="D211" s="80">
        <v>23</v>
      </c>
      <c r="E211" s="80">
        <v>2021</v>
      </c>
      <c r="F211" s="80" t="s">
        <v>75</v>
      </c>
      <c r="G211" s="182" t="s">
        <v>564</v>
      </c>
      <c r="H211" s="80" t="s">
        <v>564</v>
      </c>
      <c r="I211" s="173"/>
      <c r="J211" s="83"/>
      <c r="K211" s="81"/>
      <c r="L211" s="81"/>
      <c r="M211" s="81"/>
      <c r="N211" s="81"/>
      <c r="O211" s="81"/>
      <c r="P211" s="81"/>
      <c r="Q211" s="81"/>
      <c r="R211" s="81"/>
      <c r="S211" s="81"/>
      <c r="T211" s="81"/>
      <c r="U211" s="81"/>
      <c r="V211" s="81"/>
      <c r="W211" s="81"/>
      <c r="X211" s="81"/>
      <c r="Y211" s="81"/>
      <c r="Z211" s="81"/>
      <c r="AA211" s="81"/>
      <c r="AB211" s="81"/>
      <c r="AC211" s="82"/>
      <c r="AD211" s="81"/>
      <c r="AE211" s="81"/>
      <c r="AF211" s="81"/>
      <c r="AG211" s="81"/>
      <c r="AH211" s="81"/>
      <c r="AI211" s="81"/>
      <c r="AJ211" s="81"/>
      <c r="AK211" s="81"/>
      <c r="AL211" s="81"/>
      <c r="AM211" s="8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1598</v>
      </c>
      <c r="B212" s="80">
        <v>204</v>
      </c>
      <c r="C212" s="80">
        <v>16</v>
      </c>
      <c r="D212" s="80">
        <v>24</v>
      </c>
      <c r="E212" s="80">
        <v>2021</v>
      </c>
      <c r="F212" s="80" t="s">
        <v>75</v>
      </c>
      <c r="G212" s="182" t="s">
        <v>564</v>
      </c>
      <c r="H212" s="80" t="s">
        <v>564</v>
      </c>
      <c r="I212" s="173"/>
      <c r="J212" s="83"/>
      <c r="K212" s="81"/>
      <c r="L212" s="81"/>
      <c r="M212" s="81"/>
      <c r="N212" s="81"/>
      <c r="O212" s="81"/>
      <c r="P212" s="81"/>
      <c r="Q212" s="81"/>
      <c r="R212" s="81"/>
      <c r="S212" s="81"/>
      <c r="T212" s="81"/>
      <c r="U212" s="81"/>
      <c r="V212" s="81"/>
      <c r="W212" s="81"/>
      <c r="X212" s="81"/>
      <c r="Y212" s="81"/>
      <c r="Z212" s="81"/>
      <c r="AA212" s="81"/>
      <c r="AB212" s="81"/>
      <c r="AC212" s="82"/>
      <c r="AD212" s="81"/>
      <c r="AE212" s="81"/>
      <c r="AF212" s="81"/>
      <c r="AG212" s="81"/>
      <c r="AH212" s="81"/>
      <c r="AI212" s="81"/>
      <c r="AJ212" s="81"/>
      <c r="AK212" s="81"/>
      <c r="AL212" s="81"/>
      <c r="AM212" s="81"/>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1598</v>
      </c>
      <c r="B213" s="80">
        <v>205</v>
      </c>
      <c r="C213" s="80">
        <v>16</v>
      </c>
      <c r="D213" s="80">
        <v>25</v>
      </c>
      <c r="E213" s="80">
        <v>2021</v>
      </c>
      <c r="F213" s="80" t="s">
        <v>75</v>
      </c>
      <c r="G213" s="182" t="s">
        <v>564</v>
      </c>
      <c r="H213" s="80" t="s">
        <v>564</v>
      </c>
      <c r="I213" s="173"/>
      <c r="J213" s="83"/>
      <c r="K213" s="81"/>
      <c r="L213" s="81"/>
      <c r="M213" s="81"/>
      <c r="N213" s="81"/>
      <c r="O213" s="81"/>
      <c r="P213" s="81"/>
      <c r="Q213" s="81"/>
      <c r="R213" s="81"/>
      <c r="S213" s="81"/>
      <c r="T213" s="81"/>
      <c r="U213" s="81"/>
      <c r="V213" s="81"/>
      <c r="W213" s="81"/>
      <c r="X213" s="81"/>
      <c r="Y213" s="81"/>
      <c r="Z213" s="81"/>
      <c r="AA213" s="81"/>
      <c r="AB213" s="81"/>
      <c r="AC213" s="82"/>
      <c r="AD213" s="81"/>
      <c r="AE213" s="81"/>
      <c r="AF213" s="81"/>
      <c r="AG213" s="81"/>
      <c r="AH213" s="81"/>
      <c r="AI213" s="81"/>
      <c r="AJ213" s="81"/>
      <c r="AK213" s="81"/>
      <c r="AL213" s="81"/>
      <c r="AM213" s="81"/>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1598</v>
      </c>
      <c r="B214" s="80">
        <v>206</v>
      </c>
      <c r="C214" s="80">
        <v>16</v>
      </c>
      <c r="D214" s="80">
        <v>26</v>
      </c>
      <c r="E214" s="80">
        <v>2021</v>
      </c>
      <c r="F214" s="80" t="s">
        <v>75</v>
      </c>
      <c r="G214" s="182" t="s">
        <v>564</v>
      </c>
      <c r="H214" s="80" t="s">
        <v>564</v>
      </c>
      <c r="I214" s="173"/>
      <c r="J214" s="83"/>
      <c r="K214" s="81"/>
      <c r="L214" s="81"/>
      <c r="M214" s="81"/>
      <c r="N214" s="81"/>
      <c r="O214" s="81"/>
      <c r="P214" s="81"/>
      <c r="Q214" s="81"/>
      <c r="R214" s="81"/>
      <c r="S214" s="81"/>
      <c r="T214" s="81"/>
      <c r="U214" s="81"/>
      <c r="V214" s="81"/>
      <c r="W214" s="81"/>
      <c r="X214" s="81"/>
      <c r="Y214" s="81"/>
      <c r="Z214" s="81"/>
      <c r="AA214" s="81"/>
      <c r="AB214" s="81"/>
      <c r="AC214" s="82"/>
      <c r="AD214" s="81"/>
      <c r="AE214" s="81"/>
      <c r="AF214" s="81"/>
      <c r="AG214" s="81"/>
      <c r="AH214" s="81"/>
      <c r="AI214" s="81"/>
      <c r="AJ214" s="81"/>
      <c r="AK214" s="81"/>
      <c r="AL214" s="81"/>
      <c r="AM214" s="81"/>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1598</v>
      </c>
      <c r="B215" s="80">
        <v>207</v>
      </c>
      <c r="C215" s="80">
        <v>16</v>
      </c>
      <c r="D215" s="80">
        <v>27</v>
      </c>
      <c r="E215" s="80">
        <v>2021</v>
      </c>
      <c r="F215" s="80" t="s">
        <v>75</v>
      </c>
      <c r="G215" s="182" t="s">
        <v>564</v>
      </c>
      <c r="H215" s="80" t="s">
        <v>564</v>
      </c>
      <c r="I215" s="173"/>
      <c r="J215" s="83"/>
      <c r="K215" s="81"/>
      <c r="L215" s="81"/>
      <c r="M215" s="81"/>
      <c r="N215" s="81"/>
      <c r="O215" s="81"/>
      <c r="P215" s="81"/>
      <c r="Q215" s="81"/>
      <c r="R215" s="81"/>
      <c r="S215" s="81"/>
      <c r="T215" s="81"/>
      <c r="U215" s="81"/>
      <c r="V215" s="81"/>
      <c r="W215" s="81"/>
      <c r="X215" s="81"/>
      <c r="Y215" s="81"/>
      <c r="Z215" s="81"/>
      <c r="AA215" s="81"/>
      <c r="AB215" s="81"/>
      <c r="AC215" s="82"/>
      <c r="AD215" s="81"/>
      <c r="AE215" s="81"/>
      <c r="AF215" s="81"/>
      <c r="AG215" s="81"/>
      <c r="AH215" s="81"/>
      <c r="AI215" s="81"/>
      <c r="AJ215" s="81"/>
      <c r="AK215" s="81"/>
      <c r="AL215" s="81"/>
      <c r="AM215" s="81"/>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1684</v>
      </c>
      <c r="H6" s="87" t="s">
        <v>1685</v>
      </c>
      <c r="I6" s="87" t="s">
        <v>2340</v>
      </c>
      <c r="J6" s="87" t="s">
        <v>2341</v>
      </c>
      <c r="K6" s="87">
        <v>8</v>
      </c>
      <c r="L6" s="87">
        <v>44</v>
      </c>
      <c r="M6" s="18"/>
      <c r="N6" s="87">
        <v>1</v>
      </c>
      <c r="O6" s="87" t="s">
        <v>1663</v>
      </c>
      <c r="P6" s="87" t="s">
        <v>1664</v>
      </c>
      <c r="Q6" s="87" t="s">
        <v>1247</v>
      </c>
      <c r="R6" s="18"/>
      <c r="S6" s="87">
        <v>1</v>
      </c>
      <c r="T6" s="87" t="s">
        <v>1684</v>
      </c>
      <c r="U6" s="87" t="s">
        <v>1685</v>
      </c>
      <c r="V6" s="87" t="s">
        <v>1247</v>
      </c>
      <c r="W6" s="18"/>
      <c r="X6" s="87">
        <v>1</v>
      </c>
      <c r="Y6" s="769" t="s">
        <v>1663</v>
      </c>
      <c r="Z6" s="87" t="s">
        <v>1664</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1684</v>
      </c>
      <c r="P7" s="87" t="s">
        <v>1685</v>
      </c>
      <c r="Q7" s="87" t="s">
        <v>1247</v>
      </c>
      <c r="R7" s="18"/>
      <c r="S7" s="87">
        <v>2</v>
      </c>
      <c r="T7" s="86" t="s">
        <v>570</v>
      </c>
      <c r="U7" s="87" t="s">
        <v>1592</v>
      </c>
      <c r="V7" s="87" t="s">
        <v>1592</v>
      </c>
      <c r="W7" s="18"/>
      <c r="X7" s="87">
        <v>2</v>
      </c>
      <c r="Y7" s="769" t="s">
        <v>1684</v>
      </c>
      <c r="Z7" s="87" t="s">
        <v>1685</v>
      </c>
      <c r="AA7" s="87" t="s">
        <v>1247</v>
      </c>
      <c r="AB7" s="18"/>
      <c r="AC7" s="87">
        <v>2</v>
      </c>
      <c r="AD7" s="87" t="s">
        <v>2267</v>
      </c>
      <c r="AE7" s="87" t="s">
        <v>2268</v>
      </c>
      <c r="AF7" s="87" t="s">
        <v>1247</v>
      </c>
    </row>
    <row r="8" spans="1:32" ht="12">
      <c r="A8" s="18"/>
      <c r="B8" s="18"/>
      <c r="C8" s="18"/>
      <c r="D8" s="18"/>
      <c r="F8" s="18"/>
      <c r="G8" s="18"/>
      <c r="H8" s="18"/>
      <c r="I8" s="18"/>
      <c r="J8" s="18"/>
      <c r="K8" s="18"/>
      <c r="L8" s="18"/>
      <c r="M8" s="18"/>
      <c r="N8" s="87">
        <v>3</v>
      </c>
      <c r="O8" s="87" t="s">
        <v>1705</v>
      </c>
      <c r="P8" s="87" t="s">
        <v>1706</v>
      </c>
      <c r="Q8" s="87" t="s">
        <v>1247</v>
      </c>
      <c r="R8" s="18"/>
      <c r="S8" s="18"/>
      <c r="T8" s="18"/>
      <c r="U8" s="18"/>
      <c r="V8" s="18"/>
      <c r="W8" s="18"/>
      <c r="X8" s="87">
        <v>3</v>
      </c>
      <c r="Y8" s="769" t="s">
        <v>1705</v>
      </c>
      <c r="Z8" s="87" t="s">
        <v>1706</v>
      </c>
      <c r="AA8" s="87" t="s">
        <v>1247</v>
      </c>
      <c r="AB8" s="18"/>
      <c r="AC8" s="87">
        <v>3</v>
      </c>
      <c r="AD8" s="87" t="s">
        <v>2331</v>
      </c>
      <c r="AE8" s="87" t="s">
        <v>2332</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1726</v>
      </c>
      <c r="P9" s="87" t="s">
        <v>1727</v>
      </c>
      <c r="Q9" s="87" t="s">
        <v>1247</v>
      </c>
      <c r="R9" s="18"/>
      <c r="S9" s="18"/>
      <c r="T9" s="18"/>
      <c r="U9" s="18"/>
      <c r="V9" s="18"/>
      <c r="W9" s="18"/>
      <c r="X9" s="87">
        <v>4</v>
      </c>
      <c r="Y9" s="769" t="s">
        <v>1726</v>
      </c>
      <c r="Z9" s="87" t="s">
        <v>1727</v>
      </c>
      <c r="AA9" s="87" t="s">
        <v>1247</v>
      </c>
      <c r="AB9" s="18"/>
      <c r="AC9" s="87">
        <v>4</v>
      </c>
      <c r="AD9" s="87" t="s">
        <v>2295</v>
      </c>
      <c r="AE9" s="87" t="s">
        <v>2296</v>
      </c>
      <c r="AF9" s="87" t="s">
        <v>1247</v>
      </c>
    </row>
    <row r="10" spans="1:32" ht="12">
      <c r="A10" s="18"/>
      <c r="B10" s="18"/>
      <c r="C10" s="18"/>
      <c r="D10" s="18"/>
      <c r="F10" s="85" t="s">
        <v>1247</v>
      </c>
      <c r="G10" s="86" t="s">
        <v>1684</v>
      </c>
      <c r="H10" s="87" t="s">
        <v>1685</v>
      </c>
      <c r="I10" s="87" t="s">
        <v>2340</v>
      </c>
      <c r="J10" s="87" t="s">
        <v>2341</v>
      </c>
      <c r="K10" s="85">
        <v>8</v>
      </c>
      <c r="L10" s="85">
        <v>44</v>
      </c>
      <c r="M10" s="18"/>
      <c r="N10" s="87">
        <v>5</v>
      </c>
      <c r="O10" s="87" t="s">
        <v>1747</v>
      </c>
      <c r="P10" s="87" t="s">
        <v>1748</v>
      </c>
      <c r="Q10" s="87" t="s">
        <v>1247</v>
      </c>
      <c r="R10" s="18"/>
      <c r="S10" s="18"/>
      <c r="T10" s="18"/>
      <c r="U10" s="18"/>
      <c r="V10" s="18"/>
      <c r="W10" s="18"/>
      <c r="X10" s="87">
        <v>5</v>
      </c>
      <c r="Y10" s="769" t="s">
        <v>1747</v>
      </c>
      <c r="Z10" s="87" t="s">
        <v>1748</v>
      </c>
      <c r="AA10" s="87" t="s">
        <v>1247</v>
      </c>
      <c r="AB10" s="18"/>
      <c r="AC10" s="87">
        <v>5</v>
      </c>
      <c r="AD10" s="87" t="s">
        <v>2307</v>
      </c>
      <c r="AE10" s="87" t="s">
        <v>2308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1768</v>
      </c>
      <c r="P11" s="87" t="s">
        <v>1769</v>
      </c>
      <c r="Q11" s="87" t="s">
        <v>1247</v>
      </c>
      <c r="R11" s="18"/>
      <c r="S11" s="18"/>
      <c r="T11" s="18"/>
      <c r="U11" s="18"/>
      <c r="V11" s="18"/>
      <c r="W11" s="18"/>
      <c r="X11" s="87">
        <v>6</v>
      </c>
      <c r="Y11" s="769" t="s">
        <v>1768</v>
      </c>
      <c r="Z11" s="87" t="s">
        <v>1769</v>
      </c>
      <c r="AA11" s="87" t="s">
        <v>1247</v>
      </c>
      <c r="AB11" s="18"/>
      <c r="AC11" s="87">
        <v>6</v>
      </c>
      <c r="AD11" s="87" t="s">
        <v>2303</v>
      </c>
      <c r="AE11" s="87" t="s">
        <v>2304</v>
      </c>
      <c r="AF11" s="87" t="s">
        <v>1247</v>
      </c>
    </row>
    <row r="12" spans="1:32" ht="12">
      <c r="A12" s="18"/>
      <c r="B12" s="18"/>
      <c r="C12" s="18"/>
      <c r="D12" s="18"/>
      <c r="F12" s="85" t="s">
        <v>1636</v>
      </c>
      <c r="G12" s="86" t="s">
        <v>1684</v>
      </c>
      <c r="H12" s="87"/>
      <c r="I12" s="87" t="s">
        <v>1684</v>
      </c>
      <c r="J12" s="87"/>
      <c r="K12" s="85" t="s">
        <v>1244</v>
      </c>
      <c r="L12" s="85"/>
      <c r="M12" s="18"/>
      <c r="N12" s="87">
        <v>7</v>
      </c>
      <c r="O12" s="87" t="s">
        <v>1789</v>
      </c>
      <c r="P12" s="87" t="s">
        <v>1790</v>
      </c>
      <c r="Q12" s="87" t="s">
        <v>1247</v>
      </c>
      <c r="R12" s="18"/>
      <c r="S12" s="18"/>
      <c r="T12" s="18"/>
      <c r="U12" s="18"/>
      <c r="V12" s="18"/>
      <c r="W12" s="18"/>
      <c r="X12" s="87">
        <v>7</v>
      </c>
      <c r="Y12" s="769" t="s">
        <v>1789</v>
      </c>
      <c r="Z12" s="87" t="s">
        <v>1790</v>
      </c>
      <c r="AA12" s="87" t="s">
        <v>1247</v>
      </c>
      <c r="AB12" s="18"/>
      <c r="AC12" s="87">
        <v>7</v>
      </c>
      <c r="AD12" s="87" t="s">
        <v>2311</v>
      </c>
      <c r="AE12" s="87" t="s">
        <v>2312</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1810</v>
      </c>
      <c r="P13" s="87" t="s">
        <v>1811</v>
      </c>
      <c r="Q13" s="87" t="s">
        <v>1247</v>
      </c>
      <c r="R13" s="18"/>
      <c r="S13" s="18"/>
      <c r="T13" s="18"/>
      <c r="U13" s="18"/>
      <c r="V13" s="18"/>
      <c r="W13" s="18"/>
      <c r="X13" s="87">
        <v>8</v>
      </c>
      <c r="Y13" s="769" t="s">
        <v>1810</v>
      </c>
      <c r="Z13" s="87" t="s">
        <v>1811</v>
      </c>
      <c r="AA13" s="87" t="s">
        <v>1247</v>
      </c>
      <c r="AB13" s="18"/>
      <c r="AC13" s="87">
        <v>8</v>
      </c>
      <c r="AD13" s="87" t="s">
        <v>2275</v>
      </c>
      <c r="AE13" s="87" t="s">
        <v>2276</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1831</v>
      </c>
      <c r="P14" s="87" t="s">
        <v>1832</v>
      </c>
      <c r="Q14" s="87" t="s">
        <v>1247</v>
      </c>
      <c r="R14" s="18"/>
      <c r="S14" s="18"/>
      <c r="T14" s="18"/>
      <c r="U14" s="18"/>
      <c r="V14" s="18"/>
      <c r="W14" s="18"/>
      <c r="X14" s="87">
        <v>9</v>
      </c>
      <c r="Y14" s="769" t="s">
        <v>1831</v>
      </c>
      <c r="Z14" s="87" t="s">
        <v>1832</v>
      </c>
      <c r="AA14" s="87" t="s">
        <v>1247</v>
      </c>
      <c r="AB14" s="18"/>
      <c r="AC14" s="87">
        <v>9</v>
      </c>
      <c r="AD14" s="87" t="s">
        <v>1684</v>
      </c>
      <c r="AE14" s="87" t="s">
        <v>1685</v>
      </c>
      <c r="AF14" s="87" t="s">
        <v>1247</v>
      </c>
    </row>
    <row r="15" spans="1:32" ht="12">
      <c r="A15" s="18"/>
      <c r="B15" s="18"/>
      <c r="C15" s="18"/>
      <c r="D15" s="18"/>
      <c r="E15" s="18"/>
      <c r="F15" s="18"/>
      <c r="G15" s="18"/>
      <c r="H15" s="18"/>
      <c r="I15" s="18"/>
      <c r="J15" s="18"/>
      <c r="K15" s="18"/>
      <c r="L15" s="18"/>
      <c r="M15" s="18"/>
      <c r="N15" s="87">
        <v>10</v>
      </c>
      <c r="O15" s="87" t="s">
        <v>1852</v>
      </c>
      <c r="P15" s="87" t="s">
        <v>1853</v>
      </c>
      <c r="Q15" s="87" t="s">
        <v>1247</v>
      </c>
      <c r="R15" s="18"/>
      <c r="S15" s="18"/>
      <c r="T15" s="18"/>
      <c r="U15" s="18"/>
      <c r="V15" s="18"/>
      <c r="W15" s="18"/>
      <c r="X15" s="87">
        <v>10</v>
      </c>
      <c r="Y15" s="769" t="s">
        <v>1852</v>
      </c>
      <c r="Z15" s="87" t="s">
        <v>1853</v>
      </c>
      <c r="AA15" s="87" t="s">
        <v>1247</v>
      </c>
      <c r="AB15" s="18"/>
      <c r="AC15" s="87">
        <v>10</v>
      </c>
      <c r="AD15" s="87" t="s">
        <v>2271</v>
      </c>
      <c r="AE15" s="87" t="s">
        <v>2272</v>
      </c>
      <c r="AF15" s="87" t="s">
        <v>1247</v>
      </c>
    </row>
    <row r="16" spans="1:32" ht="12">
      <c r="A16" s="18"/>
      <c r="B16" s="18"/>
      <c r="C16" s="18"/>
      <c r="D16" s="18"/>
      <c r="E16" s="18"/>
      <c r="F16" s="18"/>
      <c r="G16" s="18"/>
      <c r="H16" s="18"/>
      <c r="I16" s="18"/>
      <c r="J16" s="18"/>
      <c r="K16" s="18"/>
      <c r="L16" s="18"/>
      <c r="M16" s="18"/>
      <c r="N16" s="87">
        <v>11</v>
      </c>
      <c r="O16" s="87" t="s">
        <v>1873</v>
      </c>
      <c r="P16" s="87" t="s">
        <v>1874</v>
      </c>
      <c r="Q16" s="87" t="s">
        <v>1247</v>
      </c>
      <c r="R16" s="18"/>
      <c r="S16" s="18"/>
      <c r="T16" s="18"/>
      <c r="U16" s="18"/>
      <c r="V16" s="18"/>
      <c r="W16" s="18"/>
      <c r="X16" s="87">
        <v>11</v>
      </c>
      <c r="Y16" s="769" t="s">
        <v>1873</v>
      </c>
      <c r="Z16" s="87" t="s">
        <v>1874</v>
      </c>
      <c r="AA16" s="87" t="s">
        <v>1247</v>
      </c>
      <c r="AB16" s="18"/>
      <c r="AC16" s="87">
        <v>11</v>
      </c>
      <c r="AD16" s="87" t="s">
        <v>2287</v>
      </c>
      <c r="AE16" s="87" t="s">
        <v>2288</v>
      </c>
      <c r="AF16" s="87" t="s">
        <v>1247</v>
      </c>
    </row>
    <row r="17" spans="1:32" ht="12">
      <c r="A17" s="18"/>
      <c r="B17" s="18"/>
      <c r="C17" s="18"/>
      <c r="D17" s="18"/>
      <c r="E17" s="18"/>
      <c r="F17" s="18"/>
      <c r="G17" s="18"/>
      <c r="H17" s="18"/>
      <c r="I17" s="18"/>
      <c r="J17" s="18"/>
      <c r="K17" s="18"/>
      <c r="L17" s="18"/>
      <c r="M17" s="18"/>
      <c r="N17" s="87">
        <v>12</v>
      </c>
      <c r="O17" s="87" t="s">
        <v>1894</v>
      </c>
      <c r="P17" s="87" t="s">
        <v>1895</v>
      </c>
      <c r="Q17" s="87" t="s">
        <v>1247</v>
      </c>
      <c r="R17" s="18"/>
      <c r="S17" s="18"/>
      <c r="T17" s="18"/>
      <c r="U17" s="18"/>
      <c r="V17" s="18"/>
      <c r="W17" s="18"/>
      <c r="X17" s="87">
        <v>12</v>
      </c>
      <c r="Y17" s="769" t="s">
        <v>1894</v>
      </c>
      <c r="Z17" s="87" t="s">
        <v>1895</v>
      </c>
      <c r="AA17" s="87" t="s">
        <v>1247</v>
      </c>
      <c r="AB17" s="18"/>
      <c r="AC17" s="87">
        <v>12</v>
      </c>
      <c r="AD17" s="87" t="s">
        <v>2315</v>
      </c>
      <c r="AE17" s="87" t="s">
        <v>2316</v>
      </c>
      <c r="AF17" s="87" t="s">
        <v>1247</v>
      </c>
    </row>
    <row r="18" spans="1:32" ht="12">
      <c r="A18" s="18"/>
      <c r="B18" s="18"/>
      <c r="C18" s="18"/>
      <c r="D18" s="18"/>
      <c r="E18" s="18"/>
      <c r="F18" s="18"/>
      <c r="G18" s="18"/>
      <c r="H18" s="18"/>
      <c r="I18" s="18"/>
      <c r="J18" s="18"/>
      <c r="K18" s="18"/>
      <c r="L18" s="18"/>
      <c r="M18" s="18"/>
      <c r="N18" s="87">
        <v>13</v>
      </c>
      <c r="O18" s="87" t="s">
        <v>1915</v>
      </c>
      <c r="P18" s="87" t="s">
        <v>1916</v>
      </c>
      <c r="Q18" s="87" t="s">
        <v>1247</v>
      </c>
      <c r="R18" s="18"/>
      <c r="S18" s="18"/>
      <c r="T18" s="18"/>
      <c r="U18" s="18"/>
      <c r="V18" s="18"/>
      <c r="W18" s="18"/>
      <c r="X18" s="87">
        <v>13</v>
      </c>
      <c r="Y18" s="769" t="s">
        <v>1915</v>
      </c>
      <c r="Z18" s="87" t="s">
        <v>1916</v>
      </c>
      <c r="AA18" s="87" t="s">
        <v>1247</v>
      </c>
      <c r="AB18" s="18"/>
      <c r="AC18" s="87">
        <v>13</v>
      </c>
      <c r="AD18" s="87" t="s">
        <v>2279</v>
      </c>
      <c r="AE18" s="87" t="s">
        <v>2280</v>
      </c>
      <c r="AF18" s="87" t="s">
        <v>1247</v>
      </c>
    </row>
    <row r="19" spans="1:32" ht="12">
      <c r="A19" s="18"/>
      <c r="B19" s="18"/>
      <c r="C19" s="18"/>
      <c r="D19" s="18"/>
      <c r="E19" s="18"/>
      <c r="F19" s="18"/>
      <c r="G19" s="18"/>
      <c r="H19" s="18"/>
      <c r="I19" s="18"/>
      <c r="J19" s="18"/>
      <c r="K19" s="18"/>
      <c r="L19" s="18"/>
      <c r="M19" s="18"/>
      <c r="N19" s="87">
        <v>14</v>
      </c>
      <c r="O19" s="87" t="s">
        <v>1936</v>
      </c>
      <c r="P19" s="87" t="s">
        <v>1937</v>
      </c>
      <c r="Q19" s="87" t="s">
        <v>1247</v>
      </c>
      <c r="R19" s="18"/>
      <c r="S19" s="18"/>
      <c r="T19" s="18"/>
      <c r="U19" s="18"/>
      <c r="V19" s="18"/>
      <c r="W19" s="18"/>
      <c r="X19" s="87">
        <v>14</v>
      </c>
      <c r="Y19" s="769" t="s">
        <v>1936</v>
      </c>
      <c r="Z19" s="87" t="s">
        <v>1937</v>
      </c>
      <c r="AA19" s="87" t="s">
        <v>1247</v>
      </c>
      <c r="AB19" s="18"/>
      <c r="AC19" s="87">
        <v>14</v>
      </c>
      <c r="AD19" s="87" t="s">
        <v>2327</v>
      </c>
      <c r="AE19" s="87" t="s">
        <v>2328</v>
      </c>
      <c r="AF19" s="87" t="s">
        <v>1247</v>
      </c>
    </row>
    <row r="20" spans="1:32" ht="12">
      <c r="A20" s="18"/>
      <c r="B20" s="18"/>
      <c r="C20" s="18"/>
      <c r="D20" s="18"/>
      <c r="E20" s="18"/>
      <c r="F20" s="18"/>
      <c r="G20" s="18"/>
      <c r="H20" s="18"/>
      <c r="I20" s="18"/>
      <c r="J20" s="18"/>
      <c r="K20" s="18"/>
      <c r="L20" s="18"/>
      <c r="M20" s="18"/>
      <c r="N20" s="87">
        <v>15</v>
      </c>
      <c r="O20" s="87" t="s">
        <v>1957</v>
      </c>
      <c r="P20" s="87" t="s">
        <v>1958</v>
      </c>
      <c r="Q20" s="87" t="s">
        <v>1247</v>
      </c>
      <c r="R20" s="18"/>
      <c r="S20" s="18"/>
      <c r="T20" s="18"/>
      <c r="U20" s="18"/>
      <c r="V20" s="18"/>
      <c r="W20" s="18"/>
      <c r="X20" s="87">
        <v>15</v>
      </c>
      <c r="Y20" s="769" t="s">
        <v>1957</v>
      </c>
      <c r="Z20" s="87" t="s">
        <v>1958</v>
      </c>
      <c r="AA20" s="87" t="s">
        <v>1247</v>
      </c>
      <c r="AB20" s="18"/>
      <c r="AC20" s="87">
        <v>15</v>
      </c>
      <c r="AD20" s="87" t="s">
        <v>2323</v>
      </c>
      <c r="AE20" s="87" t="s">
        <v>2324</v>
      </c>
      <c r="AF20" s="87" t="s">
        <v>1247</v>
      </c>
    </row>
    <row r="21" spans="1:32" ht="12">
      <c r="A21" s="18"/>
      <c r="B21" s="18"/>
      <c r="C21" s="18"/>
      <c r="D21" s="18"/>
      <c r="E21" s="18"/>
      <c r="F21" s="18"/>
      <c r="G21" s="18"/>
      <c r="H21" s="18"/>
      <c r="I21" s="18"/>
      <c r="J21" s="18"/>
      <c r="K21" s="18"/>
      <c r="L21" s="18"/>
      <c r="M21" s="18"/>
      <c r="N21" s="87">
        <v>16</v>
      </c>
      <c r="O21" s="87" t="s">
        <v>1978</v>
      </c>
      <c r="P21" s="87" t="s">
        <v>1979</v>
      </c>
      <c r="Q21" s="87" t="s">
        <v>1247</v>
      </c>
      <c r="R21" s="18"/>
      <c r="S21" s="18"/>
      <c r="T21" s="18"/>
      <c r="U21" s="18"/>
      <c r="V21" s="18"/>
      <c r="W21" s="18"/>
      <c r="X21" s="87">
        <v>16</v>
      </c>
      <c r="Y21" s="769" t="s">
        <v>1978</v>
      </c>
      <c r="Z21" s="87" t="s">
        <v>1979</v>
      </c>
      <c r="AA21" s="87" t="s">
        <v>1247</v>
      </c>
      <c r="AB21" s="18"/>
      <c r="AC21" s="87">
        <v>16</v>
      </c>
      <c r="AD21" s="87" t="s">
        <v>2283</v>
      </c>
      <c r="AE21" s="87" t="s">
        <v>2284</v>
      </c>
      <c r="AF21" s="87" t="s">
        <v>1247</v>
      </c>
    </row>
    <row r="22" spans="1:32" ht="12">
      <c r="A22" s="18"/>
      <c r="B22" s="18"/>
      <c r="C22" s="18"/>
      <c r="D22" s="18"/>
      <c r="E22" s="18"/>
      <c r="F22" s="18"/>
      <c r="G22" s="18"/>
      <c r="H22" s="18"/>
      <c r="I22" s="18"/>
      <c r="J22" s="18"/>
      <c r="K22" s="18"/>
      <c r="L22" s="18"/>
      <c r="M22" s="18"/>
      <c r="N22" s="87">
        <v>17</v>
      </c>
      <c r="O22" s="87" t="s">
        <v>1999</v>
      </c>
      <c r="P22" s="87" t="s">
        <v>2000</v>
      </c>
      <c r="Q22" s="87" t="s">
        <v>1247</v>
      </c>
      <c r="R22" s="18"/>
      <c r="S22" s="18"/>
      <c r="T22" s="18"/>
      <c r="U22" s="18"/>
      <c r="V22" s="18"/>
      <c r="W22" s="18"/>
      <c r="X22" s="87">
        <v>17</v>
      </c>
      <c r="Y22" s="769" t="s">
        <v>1999</v>
      </c>
      <c r="Z22" s="87" t="s">
        <v>2000</v>
      </c>
      <c r="AA22" s="87" t="s">
        <v>1247</v>
      </c>
      <c r="AB22" s="18"/>
      <c r="AC22" s="87">
        <v>17</v>
      </c>
      <c r="AD22" s="87" t="s">
        <v>2299</v>
      </c>
      <c r="AE22" s="87" t="s">
        <v>2300</v>
      </c>
      <c r="AF22" s="87" t="s">
        <v>1247</v>
      </c>
    </row>
    <row r="23" spans="1:32" ht="12">
      <c r="A23" s="18"/>
      <c r="B23" s="18"/>
      <c r="C23" s="18"/>
      <c r="D23" s="18"/>
      <c r="E23" s="18"/>
      <c r="F23" s="18"/>
      <c r="G23" s="18"/>
      <c r="H23" s="18"/>
      <c r="I23" s="18"/>
      <c r="J23" s="18"/>
      <c r="K23" s="18"/>
      <c r="L23" s="18"/>
      <c r="M23" s="18"/>
      <c r="N23" s="87">
        <v>18</v>
      </c>
      <c r="O23" s="87" t="s">
        <v>1659</v>
      </c>
      <c r="P23" s="87" t="s">
        <v>1660</v>
      </c>
      <c r="Q23" s="87" t="s">
        <v>1247</v>
      </c>
      <c r="R23" s="18"/>
      <c r="S23" s="18"/>
      <c r="T23" s="18"/>
      <c r="U23" s="18"/>
      <c r="V23" s="18"/>
      <c r="W23" s="18"/>
      <c r="X23" s="87">
        <v>18</v>
      </c>
      <c r="Y23" s="769" t="s">
        <v>1659</v>
      </c>
      <c r="Z23" s="87" t="s">
        <v>1660</v>
      </c>
      <c r="AA23" s="87" t="s">
        <v>1247</v>
      </c>
      <c r="AB23" s="18"/>
      <c r="AC23" s="87">
        <v>18</v>
      </c>
      <c r="AD23" s="87" t="s">
        <v>2319</v>
      </c>
      <c r="AE23" s="87" t="s">
        <v>2320</v>
      </c>
      <c r="AF23" s="87" t="s">
        <v>1247</v>
      </c>
    </row>
    <row r="24" spans="1:32" ht="12">
      <c r="A24" s="18"/>
      <c r="B24" s="18"/>
      <c r="C24" s="18"/>
      <c r="D24" s="18"/>
      <c r="E24" s="18"/>
      <c r="F24" s="18"/>
      <c r="G24" s="18"/>
      <c r="H24" s="18"/>
      <c r="I24" s="18"/>
      <c r="J24" s="18"/>
      <c r="K24" s="18"/>
      <c r="L24" s="18"/>
      <c r="M24" s="18"/>
      <c r="N24" s="87">
        <v>19</v>
      </c>
      <c r="O24" s="87" t="s">
        <v>2037</v>
      </c>
      <c r="P24" s="87" t="s">
        <v>2038</v>
      </c>
      <c r="Q24" s="87" t="s">
        <v>1247</v>
      </c>
      <c r="R24" s="18"/>
      <c r="S24" s="18"/>
      <c r="T24" s="18"/>
      <c r="U24" s="18"/>
      <c r="V24" s="18"/>
      <c r="W24" s="18"/>
      <c r="X24" s="87">
        <v>19</v>
      </c>
      <c r="Y24" s="769" t="s">
        <v>2037</v>
      </c>
      <c r="Z24" s="87" t="s">
        <v>2038</v>
      </c>
      <c r="AA24" s="87" t="s">
        <v>1247</v>
      </c>
      <c r="AB24" s="18"/>
      <c r="AC24" s="87">
        <v>19</v>
      </c>
      <c r="AD24" s="87" t="s">
        <v>1654</v>
      </c>
      <c r="AE24" s="87" t="s">
        <v>1655</v>
      </c>
      <c r="AF24" s="87" t="s">
        <v>1247</v>
      </c>
    </row>
    <row r="25" spans="1:32" ht="12">
      <c r="A25" s="18"/>
      <c r="B25" s="18"/>
      <c r="C25" s="18"/>
      <c r="D25" s="18"/>
      <c r="E25" s="18"/>
      <c r="F25" s="18"/>
      <c r="G25" s="18"/>
      <c r="H25" s="18"/>
      <c r="I25" s="18"/>
      <c r="J25" s="18"/>
      <c r="K25" s="18"/>
      <c r="L25" s="18"/>
      <c r="M25" s="18"/>
      <c r="N25" s="87">
        <v>20</v>
      </c>
      <c r="O25" s="87" t="s">
        <v>2058</v>
      </c>
      <c r="P25" s="87" t="s">
        <v>2059</v>
      </c>
      <c r="Q25" s="87" t="s">
        <v>1247</v>
      </c>
      <c r="R25" s="18"/>
      <c r="S25" s="18"/>
      <c r="T25" s="18"/>
      <c r="U25" s="18"/>
      <c r="V25" s="18"/>
      <c r="W25" s="18"/>
      <c r="X25" s="87">
        <v>20</v>
      </c>
      <c r="Y25" s="769" t="s">
        <v>2058</v>
      </c>
      <c r="Z25" s="87" t="s">
        <v>2059</v>
      </c>
      <c r="AA25" s="87" t="s">
        <v>1247</v>
      </c>
      <c r="AB25" s="18"/>
      <c r="AC25" s="87">
        <v>20</v>
      </c>
      <c r="AD25" s="87" t="s">
        <v>2291</v>
      </c>
      <c r="AE25" s="87" t="s">
        <v>2292</v>
      </c>
      <c r="AF25" s="87" t="s">
        <v>1247</v>
      </c>
    </row>
    <row r="26" spans="1:32" ht="12">
      <c r="A26" s="18"/>
      <c r="B26" s="18"/>
      <c r="C26" s="18"/>
      <c r="D26" s="18"/>
      <c r="E26" s="18"/>
      <c r="F26" s="18"/>
      <c r="G26" s="18"/>
      <c r="H26" s="18"/>
      <c r="I26" s="18"/>
      <c r="J26" s="18"/>
      <c r="K26" s="18"/>
      <c r="L26" s="18"/>
      <c r="M26" s="18"/>
      <c r="N26" s="87">
        <v>21</v>
      </c>
      <c r="O26" s="87" t="s">
        <v>2079</v>
      </c>
      <c r="P26" s="87" t="s">
        <v>2080</v>
      </c>
      <c r="Q26" s="87" t="s">
        <v>1247</v>
      </c>
      <c r="R26" s="18"/>
      <c r="S26" s="18"/>
      <c r="T26" s="18"/>
      <c r="U26" s="18"/>
      <c r="V26" s="18"/>
      <c r="W26" s="18"/>
      <c r="X26" s="87">
        <v>21</v>
      </c>
      <c r="Y26" s="769" t="s">
        <v>2079</v>
      </c>
      <c r="Z26" s="87" t="s">
        <v>2080</v>
      </c>
      <c r="AA26" s="87" t="s">
        <v>1247</v>
      </c>
      <c r="AB26" s="18"/>
      <c r="AC26" s="87">
        <v>21</v>
      </c>
      <c r="AD26" s="87" t="s">
        <v>2335</v>
      </c>
      <c r="AE26" s="87" t="s">
        <v>2336</v>
      </c>
      <c r="AF26" s="87" t="s">
        <v>1247</v>
      </c>
    </row>
    <row r="27" spans="1:32" ht="12">
      <c r="A27" s="18"/>
      <c r="B27" s="18"/>
      <c r="C27" s="18"/>
      <c r="D27" s="18"/>
      <c r="E27" s="18"/>
      <c r="F27" s="18"/>
      <c r="G27" s="18"/>
      <c r="H27" s="18"/>
      <c r="I27" s="18"/>
      <c r="J27" s="18"/>
      <c r="K27" s="18"/>
      <c r="L27" s="18"/>
      <c r="M27" s="18"/>
      <c r="N27" s="87">
        <v>22</v>
      </c>
      <c r="O27" s="87" t="s">
        <v>2100</v>
      </c>
      <c r="P27" s="87" t="s">
        <v>2101</v>
      </c>
      <c r="Q27" s="87" t="s">
        <v>1247</v>
      </c>
      <c r="R27" s="18"/>
      <c r="S27" s="18"/>
      <c r="T27" s="18"/>
      <c r="U27" s="18"/>
      <c r="V27" s="18"/>
      <c r="W27" s="18"/>
      <c r="X27" s="87">
        <v>22</v>
      </c>
      <c r="Y27" s="769" t="s">
        <v>2100</v>
      </c>
      <c r="Z27" s="87" t="s">
        <v>2101</v>
      </c>
      <c r="AA27" s="87" t="s">
        <v>1247</v>
      </c>
      <c r="AB27" s="18"/>
      <c r="AC27" s="87">
        <v>22</v>
      </c>
      <c r="AD27" s="87"/>
      <c r="AE27" s="87"/>
      <c r="AF27" s="87" t="s">
        <v>1247</v>
      </c>
    </row>
    <row r="28" spans="1:32" ht="12">
      <c r="A28" s="18"/>
      <c r="B28" s="18"/>
      <c r="C28" s="18"/>
      <c r="D28" s="18"/>
      <c r="E28" s="18"/>
      <c r="F28" s="18"/>
      <c r="G28" s="18"/>
      <c r="H28" s="18"/>
      <c r="I28" s="18"/>
      <c r="J28" s="18"/>
      <c r="K28" s="18"/>
      <c r="L28" s="18"/>
      <c r="M28" s="18"/>
      <c r="N28" s="87">
        <v>23</v>
      </c>
      <c r="O28" s="87" t="s">
        <v>2121</v>
      </c>
      <c r="P28" s="87" t="s">
        <v>2122</v>
      </c>
      <c r="Q28" s="87" t="s">
        <v>1247</v>
      </c>
      <c r="R28" s="18"/>
      <c r="S28" s="18"/>
      <c r="T28" s="18"/>
      <c r="U28" s="18"/>
      <c r="V28" s="18"/>
      <c r="W28" s="18"/>
      <c r="X28" s="87">
        <v>23</v>
      </c>
      <c r="Y28" s="769" t="s">
        <v>2121</v>
      </c>
      <c r="Z28" s="87" t="s">
        <v>2122</v>
      </c>
      <c r="AA28" s="87" t="s">
        <v>1247</v>
      </c>
      <c r="AB28" s="18"/>
      <c r="AC28" s="87">
        <v>23</v>
      </c>
      <c r="AD28" s="87"/>
      <c r="AE28" s="87"/>
      <c r="AF28" s="87" t="s">
        <v>1247</v>
      </c>
    </row>
    <row r="29" spans="1:32" ht="12">
      <c r="A29" s="18"/>
      <c r="B29" s="18"/>
      <c r="C29" s="18"/>
      <c r="D29" s="18"/>
      <c r="E29" s="18"/>
      <c r="F29" s="18"/>
      <c r="G29" s="18"/>
      <c r="H29" s="18"/>
      <c r="I29" s="18"/>
      <c r="J29" s="18"/>
      <c r="K29" s="18"/>
      <c r="L29" s="18"/>
      <c r="M29" s="18"/>
      <c r="N29" s="87">
        <v>24</v>
      </c>
      <c r="O29" s="87" t="s">
        <v>2142</v>
      </c>
      <c r="P29" s="87" t="s">
        <v>2143</v>
      </c>
      <c r="Q29" s="87" t="s">
        <v>1247</v>
      </c>
      <c r="R29" s="18"/>
      <c r="S29" s="18"/>
      <c r="T29" s="18"/>
      <c r="U29" s="18"/>
      <c r="V29" s="18"/>
      <c r="W29" s="18"/>
      <c r="X29" s="87">
        <v>24</v>
      </c>
      <c r="Y29" s="769" t="s">
        <v>2142</v>
      </c>
      <c r="Z29" s="87" t="s">
        <v>2143</v>
      </c>
      <c r="AA29" s="87" t="s">
        <v>1247</v>
      </c>
      <c r="AB29" s="18"/>
      <c r="AC29" s="87">
        <v>24</v>
      </c>
      <c r="AD29" s="87"/>
      <c r="AE29" s="87"/>
      <c r="AF29" s="87" t="s">
        <v>1247</v>
      </c>
    </row>
    <row r="30" spans="1:32" ht="12">
      <c r="A30" s="18"/>
      <c r="B30" s="18"/>
      <c r="C30" s="18"/>
      <c r="D30" s="18"/>
      <c r="E30" s="18"/>
      <c r="F30" s="18"/>
      <c r="G30" s="18"/>
      <c r="H30" s="18"/>
      <c r="I30" s="18"/>
      <c r="J30" s="18"/>
      <c r="K30" s="18"/>
      <c r="L30" s="18"/>
      <c r="M30" s="18"/>
      <c r="N30" s="87">
        <v>25</v>
      </c>
      <c r="O30" s="87" t="s">
        <v>2163</v>
      </c>
      <c r="P30" s="87" t="s">
        <v>2164</v>
      </c>
      <c r="Q30" s="87" t="s">
        <v>1247</v>
      </c>
      <c r="R30" s="18"/>
      <c r="S30" s="18"/>
      <c r="T30" s="18"/>
      <c r="U30" s="18"/>
      <c r="V30" s="18"/>
      <c r="W30" s="18"/>
      <c r="X30" s="87">
        <v>25</v>
      </c>
      <c r="Y30" s="769" t="s">
        <v>2163</v>
      </c>
      <c r="Z30" s="87" t="s">
        <v>2164</v>
      </c>
      <c r="AA30" s="87" t="s">
        <v>1247</v>
      </c>
      <c r="AB30" s="18"/>
      <c r="AC30" s="87">
        <v>25</v>
      </c>
      <c r="AD30" s="87"/>
      <c r="AE30" s="87"/>
      <c r="AF30" s="87" t="s">
        <v>1247</v>
      </c>
    </row>
    <row r="31" spans="1:32" ht="12">
      <c r="A31" s="18"/>
      <c r="B31" s="18"/>
      <c r="C31" s="18"/>
      <c r="D31" s="18"/>
      <c r="E31" s="18"/>
      <c r="F31" s="18"/>
      <c r="G31" s="18"/>
      <c r="H31" s="18"/>
      <c r="I31" s="18"/>
      <c r="J31" s="18"/>
      <c r="K31" s="18"/>
      <c r="L31" s="18"/>
      <c r="M31" s="18"/>
      <c r="N31" s="87">
        <v>26</v>
      </c>
      <c r="O31" s="87" t="s">
        <v>2184</v>
      </c>
      <c r="P31" s="87" t="s">
        <v>2185</v>
      </c>
      <c r="Q31" s="87" t="s">
        <v>1247</v>
      </c>
      <c r="R31" s="18"/>
      <c r="S31" s="18"/>
      <c r="T31" s="18"/>
      <c r="U31" s="18"/>
      <c r="V31" s="18"/>
      <c r="W31" s="18"/>
      <c r="X31" s="87">
        <v>26</v>
      </c>
      <c r="Y31" s="769" t="s">
        <v>2184</v>
      </c>
      <c r="Z31" s="87" t="s">
        <v>2185</v>
      </c>
      <c r="AA31" s="87" t="s">
        <v>1247</v>
      </c>
      <c r="AB31" s="18"/>
      <c r="AC31" s="87">
        <v>26</v>
      </c>
      <c r="AD31" s="87"/>
      <c r="AE31" s="87"/>
      <c r="AF31" s="87" t="s">
        <v>1247</v>
      </c>
    </row>
    <row r="32" spans="1:32" ht="12">
      <c r="A32" s="18"/>
      <c r="B32" s="18"/>
      <c r="C32" s="18"/>
      <c r="D32" s="18"/>
      <c r="E32" s="18"/>
      <c r="F32" s="18"/>
      <c r="G32" s="18"/>
      <c r="H32" s="18"/>
      <c r="I32" s="18"/>
      <c r="J32" s="18"/>
      <c r="K32" s="18"/>
      <c r="L32" s="18"/>
      <c r="M32" s="18"/>
      <c r="N32" s="87">
        <v>27</v>
      </c>
      <c r="O32" s="87" t="s">
        <v>2205</v>
      </c>
      <c r="P32" s="87" t="s">
        <v>2206</v>
      </c>
      <c r="Q32" s="87" t="s">
        <v>1247</v>
      </c>
      <c r="R32" s="18"/>
      <c r="S32" s="18"/>
      <c r="T32" s="18"/>
      <c r="U32" s="18"/>
      <c r="V32" s="18"/>
      <c r="W32" s="18"/>
      <c r="X32" s="87">
        <v>27</v>
      </c>
      <c r="Y32" s="769" t="s">
        <v>2205</v>
      </c>
      <c r="Z32" s="87" t="s">
        <v>2206</v>
      </c>
      <c r="AA32" s="87" t="s">
        <v>1247</v>
      </c>
      <c r="AB32" s="18"/>
      <c r="AC32" s="87">
        <v>27</v>
      </c>
      <c r="AD32" s="87"/>
      <c r="AE32" s="87"/>
      <c r="AF32" s="87" t="s">
        <v>1247</v>
      </c>
    </row>
    <row r="33" spans="1:32" ht="12">
      <c r="A33" s="18"/>
      <c r="B33" s="18"/>
      <c r="C33" s="18"/>
      <c r="D33" s="18"/>
      <c r="E33" s="18"/>
      <c r="F33" s="18"/>
      <c r="G33" s="18"/>
      <c r="H33" s="18"/>
      <c r="I33" s="18"/>
      <c r="J33" s="18"/>
      <c r="K33" s="18"/>
      <c r="L33" s="18"/>
      <c r="M33" s="18"/>
      <c r="N33" s="87">
        <v>28</v>
      </c>
      <c r="O33" s="87" t="s">
        <v>2226</v>
      </c>
      <c r="P33" s="87" t="s">
        <v>2227</v>
      </c>
      <c r="Q33" s="87" t="s">
        <v>1247</v>
      </c>
      <c r="R33" s="18"/>
      <c r="S33" s="18"/>
      <c r="T33" s="18"/>
      <c r="U33" s="18"/>
      <c r="V33" s="18"/>
      <c r="W33" s="18"/>
      <c r="X33" s="87">
        <v>28</v>
      </c>
      <c r="Y33" s="769" t="s">
        <v>2226</v>
      </c>
      <c r="Z33" s="87" t="s">
        <v>2227</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2247</v>
      </c>
      <c r="P34" s="87" t="s">
        <v>2248</v>
      </c>
      <c r="Q34" s="87" t="s">
        <v>1247</v>
      </c>
      <c r="R34" s="18"/>
      <c r="S34" s="18"/>
      <c r="T34" s="18"/>
      <c r="U34" s="18"/>
      <c r="V34" s="18"/>
      <c r="W34" s="18"/>
      <c r="X34" s="87">
        <v>29</v>
      </c>
      <c r="Y34" s="769" t="s">
        <v>2247</v>
      </c>
      <c r="Z34" s="87" t="s">
        <v>2248</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2340</v>
      </c>
      <c r="P36" s="87" t="s">
        <v>2341</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41</v>
      </c>
      <c r="I4" s="80" t="str">
        <f>HLOOKUP(I3,比較地域マスタ!$E$5:$L$6,2,0)</f>
        <v>佐賀県</v>
      </c>
      <c r="J4" s="80" t="str">
        <f>HLOOKUP(J3,比較地域マスタ!$E$5:$L$6,2,0)</f>
        <v>唐津市</v>
      </c>
      <c r="K4" s="80" t="str">
        <f>HLOOKUP(K3,比較地域マスタ!$E$5:$L$6,2,0)</f>
        <v>41202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唐津市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143.24730494019752</v>
      </c>
      <c r="BB5" s="34"/>
      <c r="BC5" s="19"/>
      <c r="BD5" s="364">
        <f>AC35</f>
        <v>191.50767721915824</v>
      </c>
      <c r="BE5" s="34"/>
      <c r="BF5" s="19"/>
      <c r="BG5" s="364">
        <f>AK35</f>
        <v>115.30887077008073</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101.47664056006533</v>
      </c>
      <c r="BA6" s="19"/>
      <c r="BB6" s="34"/>
      <c r="BC6" s="364">
        <f>AC36</f>
        <v>143.06579089288851</v>
      </c>
      <c r="BD6" s="19"/>
      <c r="BE6" s="34"/>
      <c r="BF6" s="364">
        <f>AK36</f>
        <v>84.486931191710596</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11.926868256304429</v>
      </c>
      <c r="BA7" s="19"/>
      <c r="BB7" s="34"/>
      <c r="BC7" s="364">
        <f>AC37</f>
        <v>9.7115764364976727</v>
      </c>
      <c r="BD7" s="19"/>
      <c r="BE7" s="34"/>
      <c r="BF7" s="364">
        <f t="shared" ref="BF7:BF8" si="0">AK37</f>
        <v>8.2319825295268814</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29.843796123827754</v>
      </c>
      <c r="BA8" s="19"/>
      <c r="BB8" s="34"/>
      <c r="BC8" s="364">
        <f>AC38</f>
        <v>38.730309889772066</v>
      </c>
      <c r="BD8" s="19"/>
      <c r="BE8" s="34"/>
      <c r="BF8" s="364">
        <f t="shared" si="0"/>
        <v>22.589957048843264</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795.24450317870674</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162.09788549870697</v>
      </c>
      <c r="BA9" s="364">
        <f>AZ9</f>
        <v>162.09788549870697</v>
      </c>
      <c r="BB9" s="34"/>
      <c r="BC9" s="364">
        <f>AC39</f>
        <v>274.86621292541224</v>
      </c>
      <c r="BD9" s="364">
        <f>AC39</f>
        <v>274.86621292541224</v>
      </c>
      <c r="BE9" s="34"/>
      <c r="BF9" s="364">
        <f>AK39</f>
        <v>108.74279349488195</v>
      </c>
      <c r="BG9" s="364">
        <f>AK39</f>
        <v>108.74279349488195</v>
      </c>
      <c r="BH9" s="34"/>
    </row>
    <row r="10" spans="1:62" ht="17.100000000000001" customHeight="1" thickBot="1">
      <c r="B10" s="366"/>
      <c r="C10" s="367"/>
      <c r="D10" s="369"/>
      <c r="E10" s="369"/>
      <c r="F10" s="369"/>
      <c r="G10" s="368"/>
      <c r="H10" s="368"/>
      <c r="I10" s="369"/>
      <c r="J10" s="370"/>
      <c r="K10" s="377"/>
      <c r="L10" s="286" t="s">
        <v>31</v>
      </c>
      <c r="M10" s="286"/>
      <c r="N10" s="622"/>
      <c r="O10" s="1025">
        <f>SUM(O11:O13)</f>
        <v>143.24730494019752</v>
      </c>
      <c r="P10" s="501">
        <f t="shared" ref="P10:P22" si="1">O10/$O$9</f>
        <v>0.18012989007483537</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166.49723250621167</v>
      </c>
      <c r="BA10" s="364">
        <f>AZ10</f>
        <v>166.49723250621167</v>
      </c>
      <c r="BB10" s="34"/>
      <c r="BC10" s="364">
        <f>AC40</f>
        <v>263.43980860572481</v>
      </c>
      <c r="BD10" s="364">
        <f>AC40</f>
        <v>263.43980860572481</v>
      </c>
      <c r="BE10" s="34"/>
      <c r="BF10" s="364">
        <f>AK40</f>
        <v>112.50203819922035</v>
      </c>
      <c r="BG10" s="364">
        <f>AK40</f>
        <v>112.50203819922035</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101.47664056006533</v>
      </c>
      <c r="P11" s="502">
        <f t="shared" si="1"/>
        <v>0.12760432817133421</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308.45684491359049</v>
      </c>
      <c r="BB11" s="34"/>
      <c r="BC11" s="364"/>
      <c r="BD11" s="364">
        <f>AC41</f>
        <v>281.36171365943227</v>
      </c>
      <c r="BE11" s="34"/>
      <c r="BF11" s="19"/>
      <c r="BG11" s="364">
        <f>AK41</f>
        <v>229.25038227005558</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11.926868256304429</v>
      </c>
      <c r="P12" s="502">
        <f t="shared" si="1"/>
        <v>1.4997737436261451E-2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271.45822993340971</v>
      </c>
      <c r="BA12" s="19"/>
      <c r="BB12" s="34"/>
      <c r="BC12" s="364">
        <f>AC42</f>
        <v>245.75455097765524</v>
      </c>
      <c r="BD12" s="19"/>
      <c r="BE12" s="34"/>
      <c r="BF12" s="364">
        <f>AK42</f>
        <v>200.10372504475919</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29.843796123827754</v>
      </c>
      <c r="P13" s="502">
        <f t="shared" si="1"/>
        <v>3.7527824467239707E-2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7.9147913651302675</v>
      </c>
      <c r="BA13" s="19"/>
      <c r="BB13" s="34"/>
      <c r="BC13" s="364">
        <f>AC45</f>
        <v>9.9588392003133297</v>
      </c>
      <c r="BD13" s="19"/>
      <c r="BE13" s="34"/>
      <c r="BF13" s="364">
        <f>AK45</f>
        <v>7.0650199870823638</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162.09788549870697</v>
      </c>
      <c r="P14" s="501">
        <f t="shared" si="1"/>
        <v>0.20383402192756869</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29.083823615050527</v>
      </c>
      <c r="BA14" s="19"/>
      <c r="BB14" s="34"/>
      <c r="BC14" s="364">
        <f>AC46</f>
        <v>25.648323481463695</v>
      </c>
      <c r="BD14" s="19"/>
      <c r="BE14" s="34"/>
      <c r="BF14" s="364">
        <f t="shared" ref="BF14" si="2">AK46</f>
        <v>22.081637238214032</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166.49723250621167</v>
      </c>
      <c r="P15" s="501">
        <f t="shared" si="1"/>
        <v>0.20936609035422221</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14.94523532</v>
      </c>
      <c r="BA15" s="364">
        <f>AZ15</f>
        <v>14.94523532</v>
      </c>
      <c r="BB15" s="34"/>
      <c r="BC15" s="364">
        <f>AC47</f>
        <v>12.73876265298</v>
      </c>
      <c r="BD15" s="364">
        <f>AC47</f>
        <v>12.73876265298</v>
      </c>
      <c r="BE15" s="34"/>
      <c r="BF15" s="364">
        <f>AK47</f>
        <v>16.735668417599999</v>
      </c>
      <c r="BG15" s="364">
        <f>AK47</f>
        <v>16.735668417599999</v>
      </c>
      <c r="BH15" s="34"/>
    </row>
    <row r="16" spans="1:62" ht="17.100000000000001" customHeight="1" thickBot="1">
      <c r="B16" s="366"/>
      <c r="C16" s="367"/>
      <c r="D16" s="369"/>
      <c r="E16" s="369"/>
      <c r="F16" s="369"/>
      <c r="G16" s="368"/>
      <c r="H16" s="368"/>
      <c r="I16" s="369"/>
      <c r="J16" s="370"/>
      <c r="K16" s="378"/>
      <c r="L16" s="286" t="s">
        <v>44</v>
      </c>
      <c r="M16" s="387"/>
      <c r="N16" s="388"/>
      <c r="O16" s="1025">
        <f>SUM(O18:O21)</f>
        <v>308.45684491359049</v>
      </c>
      <c r="P16" s="501">
        <f t="shared" si="1"/>
        <v>0.38787673939353756</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271.45822993340971</v>
      </c>
      <c r="P17" s="502">
        <f t="shared" si="1"/>
        <v>0.34135190981937263</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133.47170327295069</v>
      </c>
      <c r="P18" s="502">
        <f t="shared" si="1"/>
        <v>0.16783731637181407</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137.98652666045902</v>
      </c>
      <c r="P19" s="502">
        <f t="shared" si="1"/>
        <v>0.1735145934475586</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7.9147913651302675</v>
      </c>
      <c r="P20" s="502">
        <f t="shared" si="1"/>
        <v>9.9526514593860221E-3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29.083823615050527</v>
      </c>
      <c r="P21" s="502">
        <f t="shared" si="1"/>
        <v>3.6572178114778912E-2</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14.94523532</v>
      </c>
      <c r="P22" s="679">
        <f t="shared" si="1"/>
        <v>1.8793258249836048E-2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127.59643597241322</v>
      </c>
      <c r="AZ22" s="364">
        <f t="shared" si="3"/>
        <v>165.90247796717864</v>
      </c>
      <c r="BA22" s="364">
        <f t="shared" si="3"/>
        <v>155.01535620799754</v>
      </c>
      <c r="BB22" s="364">
        <f t="shared" si="3"/>
        <v>166.08751332013406</v>
      </c>
      <c r="BC22" s="364">
        <f t="shared" si="3"/>
        <v>176.7895542911819</v>
      </c>
      <c r="BD22" s="364">
        <f t="shared" si="3"/>
        <v>191.50767721915824</v>
      </c>
      <c r="BE22" s="364">
        <f t="shared" si="3"/>
        <v>190.21546893163918</v>
      </c>
      <c r="BF22" s="364">
        <f t="shared" si="3"/>
        <v>194.23323349059012</v>
      </c>
      <c r="BG22" s="364">
        <f t="shared" si="3"/>
        <v>215.04451375883468</v>
      </c>
      <c r="BH22" s="364">
        <f t="shared" si="3"/>
        <v>167.84373856091963</v>
      </c>
      <c r="BI22" s="364">
        <f t="shared" si="3"/>
        <v>146.09062602841587</v>
      </c>
      <c r="BJ22" s="364">
        <f t="shared" si="3"/>
        <v>141.87642201972687</v>
      </c>
      <c r="BK22" s="364">
        <f t="shared" si="3"/>
        <v>136.37324073114814</v>
      </c>
      <c r="BL22" s="364">
        <f t="shared" si="3"/>
        <v>115.30887077008073</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165.30645100952938</v>
      </c>
      <c r="AZ23" s="399">
        <f t="shared" ref="AZ23:BL23" si="4">Y39</f>
        <v>175.5477259019741</v>
      </c>
      <c r="BA23" s="399">
        <f t="shared" si="4"/>
        <v>184.70644389340362</v>
      </c>
      <c r="BB23" s="399">
        <f t="shared" si="4"/>
        <v>220.30825890765837</v>
      </c>
      <c r="BC23" s="399">
        <f t="shared" si="4"/>
        <v>255.71687145880895</v>
      </c>
      <c r="BD23" s="399">
        <f t="shared" si="4"/>
        <v>274.86621292541224</v>
      </c>
      <c r="BE23" s="399">
        <f t="shared" si="4"/>
        <v>230.06982988047375</v>
      </c>
      <c r="BF23" s="399">
        <f t="shared" si="4"/>
        <v>181.09986834743003</v>
      </c>
      <c r="BG23" s="399">
        <f t="shared" si="4"/>
        <v>148.58493418464482</v>
      </c>
      <c r="BH23" s="399">
        <f t="shared" si="4"/>
        <v>137.82066593789568</v>
      </c>
      <c r="BI23" s="399">
        <f t="shared" si="4"/>
        <v>114.44679382470321</v>
      </c>
      <c r="BJ23" s="399">
        <f t="shared" si="4"/>
        <v>145.47809162077252</v>
      </c>
      <c r="BK23" s="399">
        <f t="shared" si="4"/>
        <v>126.07218989877006</v>
      </c>
      <c r="BL23" s="399">
        <f t="shared" si="4"/>
        <v>108.74279349488195</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151.79210352535543</v>
      </c>
      <c r="AZ24" s="364">
        <f t="shared" ref="AZ24:BL24" si="5">Y40</f>
        <v>150.19596382205452</v>
      </c>
      <c r="BA24" s="364">
        <f t="shared" si="5"/>
        <v>172.28551173062738</v>
      </c>
      <c r="BB24" s="364">
        <f t="shared" si="5"/>
        <v>220.88337352296773</v>
      </c>
      <c r="BC24" s="364">
        <f t="shared" si="5"/>
        <v>232.19449413747316</v>
      </c>
      <c r="BD24" s="364">
        <f t="shared" si="5"/>
        <v>263.43980860572481</v>
      </c>
      <c r="BE24" s="364">
        <f t="shared" si="5"/>
        <v>231.85971802964488</v>
      </c>
      <c r="BF24" s="364">
        <f t="shared" si="5"/>
        <v>205.96823013788702</v>
      </c>
      <c r="BG24" s="364">
        <f t="shared" si="5"/>
        <v>184.7873938266533</v>
      </c>
      <c r="BH24" s="364">
        <f t="shared" si="5"/>
        <v>188.38423050990127</v>
      </c>
      <c r="BI24" s="364">
        <f t="shared" si="5"/>
        <v>116.99359867829703</v>
      </c>
      <c r="BJ24" s="364">
        <f t="shared" si="5"/>
        <v>145.29146380795129</v>
      </c>
      <c r="BK24" s="364">
        <f t="shared" si="5"/>
        <v>141.30635997229959</v>
      </c>
      <c r="BL24" s="364">
        <f t="shared" si="5"/>
        <v>112.50203819922035</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297.26610591990777</v>
      </c>
      <c r="AZ25" s="364">
        <f t="shared" ref="AZ25:BL25" si="6">Y41</f>
        <v>288.51543117380839</v>
      </c>
      <c r="BA25" s="364">
        <f t="shared" si="6"/>
        <v>290.9452526389905</v>
      </c>
      <c r="BB25" s="364">
        <f t="shared" si="6"/>
        <v>283.75963836764276</v>
      </c>
      <c r="BC25" s="364">
        <f t="shared" si="6"/>
        <v>285.17128716788937</v>
      </c>
      <c r="BD25" s="364">
        <f t="shared" si="6"/>
        <v>281.36171365943227</v>
      </c>
      <c r="BE25" s="364">
        <f t="shared" si="6"/>
        <v>272.84871461249691</v>
      </c>
      <c r="BF25" s="364">
        <f t="shared" si="6"/>
        <v>272.25821493935155</v>
      </c>
      <c r="BG25" s="364">
        <f t="shared" si="6"/>
        <v>264.78007860448974</v>
      </c>
      <c r="BH25" s="364">
        <f t="shared" si="6"/>
        <v>258.47736326658003</v>
      </c>
      <c r="BI25" s="364">
        <f t="shared" si="6"/>
        <v>255.73298472815529</v>
      </c>
      <c r="BJ25" s="364">
        <f t="shared" si="6"/>
        <v>250.84126106922105</v>
      </c>
      <c r="BK25" s="364">
        <f t="shared" si="6"/>
        <v>228.96692245541985</v>
      </c>
      <c r="BL25" s="364">
        <f t="shared" si="6"/>
        <v>229.25038227005558</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12.254673958000001</v>
      </c>
      <c r="AZ26" s="364">
        <f t="shared" si="7"/>
        <v>9.7804963728099992</v>
      </c>
      <c r="BA26" s="364">
        <f t="shared" si="7"/>
        <v>14.658333643159999</v>
      </c>
      <c r="BB26" s="364">
        <f t="shared" si="7"/>
        <v>12.691990612860002</v>
      </c>
      <c r="BC26" s="364">
        <f t="shared" si="7"/>
        <v>14.674970833599998</v>
      </c>
      <c r="BD26" s="364">
        <f t="shared" si="7"/>
        <v>12.73876265298</v>
      </c>
      <c r="BE26" s="364">
        <f t="shared" si="7"/>
        <v>16.250267879999999</v>
      </c>
      <c r="BF26" s="364">
        <f t="shared" si="7"/>
        <v>17.606365037509999</v>
      </c>
      <c r="BG26" s="364">
        <f t="shared" si="7"/>
        <v>21.622665880319996</v>
      </c>
      <c r="BH26" s="364">
        <f t="shared" si="7"/>
        <v>13.821925735319997</v>
      </c>
      <c r="BI26" s="364">
        <f t="shared" si="7"/>
        <v>17.786362206689994</v>
      </c>
      <c r="BJ26" s="364">
        <f t="shared" si="7"/>
        <v>14.3549920472</v>
      </c>
      <c r="BK26" s="364">
        <f t="shared" si="7"/>
        <v>23.682184408999991</v>
      </c>
      <c r="BL26" s="364">
        <f t="shared" si="7"/>
        <v>16.735668417599999</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754.21577038520581</v>
      </c>
      <c r="AZ27" s="364">
        <f t="shared" si="8"/>
        <v>789.9420952378257</v>
      </c>
      <c r="BA27" s="364">
        <f t="shared" si="8"/>
        <v>817.61089811417901</v>
      </c>
      <c r="BB27" s="364">
        <f t="shared" si="8"/>
        <v>903.73077473126295</v>
      </c>
      <c r="BC27" s="364">
        <f t="shared" si="8"/>
        <v>964.54717788895334</v>
      </c>
      <c r="BD27" s="364">
        <f t="shared" si="8"/>
        <v>1023.9141750627076</v>
      </c>
      <c r="BE27" s="364">
        <f t="shared" si="8"/>
        <v>941.2439993342548</v>
      </c>
      <c r="BF27" s="364">
        <f t="shared" si="8"/>
        <v>871.16591195276885</v>
      </c>
      <c r="BG27" s="364">
        <f t="shared" si="8"/>
        <v>834.81958625494258</v>
      </c>
      <c r="BH27" s="364">
        <f t="shared" si="8"/>
        <v>766.34792401061657</v>
      </c>
      <c r="BI27" s="364">
        <f t="shared" si="8"/>
        <v>651.05036546626138</v>
      </c>
      <c r="BJ27" s="364">
        <f t="shared" si="8"/>
        <v>697.84223056487167</v>
      </c>
      <c r="BK27" s="364">
        <f t="shared" si="8"/>
        <v>656.40089746663762</v>
      </c>
      <c r="BL27" s="364">
        <f t="shared" si="8"/>
        <v>582.53975315183857</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1023.9141750627076</v>
      </c>
      <c r="P30" s="500">
        <f>P31+P35+P36+P37+P43</f>
        <v>0.99999999999999989</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191.50767721915824</v>
      </c>
      <c r="P31" s="501">
        <f t="shared" ref="P31:P43" si="9">O31/$O$30</f>
        <v>0.18703489206742327</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143.06579089288851</v>
      </c>
      <c r="P32" s="502">
        <f t="shared" si="9"/>
        <v>0.13972439719776975</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9.7115764364976727</v>
      </c>
      <c r="P33" s="502">
        <f t="shared" si="9"/>
        <v>9.4847563135874221E-3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38.730309889772066</v>
      </c>
      <c r="P34" s="502">
        <f t="shared" si="9"/>
        <v>3.7825738556066094E-2</v>
      </c>
      <c r="Q34" s="371"/>
      <c r="R34" s="15"/>
      <c r="S34" s="366"/>
      <c r="T34" s="622" t="s">
        <v>29</v>
      </c>
      <c r="U34" s="375"/>
      <c r="V34" s="375"/>
      <c r="W34" s="375"/>
      <c r="X34" s="1012">
        <f>X35+X39+X40+X41+X47</f>
        <v>754.21577038520581</v>
      </c>
      <c r="Y34" s="1013">
        <f t="shared" ref="Y34:AK34" si="10">Y35+Y39+Y40+Y41+Y47</f>
        <v>789.9420952378257</v>
      </c>
      <c r="Z34" s="1013">
        <f t="shared" si="10"/>
        <v>817.61089811417901</v>
      </c>
      <c r="AA34" s="1013">
        <f t="shared" si="10"/>
        <v>903.73077473126295</v>
      </c>
      <c r="AB34" s="1013">
        <f t="shared" si="10"/>
        <v>964.54717788895334</v>
      </c>
      <c r="AC34" s="1013">
        <f t="shared" si="10"/>
        <v>1023.9141750627076</v>
      </c>
      <c r="AD34" s="1013">
        <f t="shared" si="10"/>
        <v>941.2439993342548</v>
      </c>
      <c r="AE34" s="1013">
        <f t="shared" si="10"/>
        <v>871.16591195276885</v>
      </c>
      <c r="AF34" s="1013">
        <f t="shared" si="10"/>
        <v>834.81958625494258</v>
      </c>
      <c r="AG34" s="1013">
        <f t="shared" si="10"/>
        <v>766.34792401061657</v>
      </c>
      <c r="AH34" s="1013">
        <f t="shared" si="10"/>
        <v>651.05036546626138</v>
      </c>
      <c r="AI34" s="1013">
        <f t="shared" si="10"/>
        <v>697.84223056487167</v>
      </c>
      <c r="AJ34" s="1013">
        <f t="shared" si="10"/>
        <v>656.40089746663762</v>
      </c>
      <c r="AK34" s="1014">
        <f t="shared" si="10"/>
        <v>582.53975315183857</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274.86621292541224</v>
      </c>
      <c r="P35" s="501">
        <f t="shared" si="9"/>
        <v>0.2684465354809436</v>
      </c>
      <c r="Q35" s="371"/>
      <c r="R35" s="15"/>
      <c r="S35" s="366"/>
      <c r="T35" s="377"/>
      <c r="U35" s="286" t="s">
        <v>31</v>
      </c>
      <c r="V35" s="387"/>
      <c r="W35" s="387"/>
      <c r="X35" s="1015">
        <f>SUM(X36:X38)</f>
        <v>127.59643597241322</v>
      </c>
      <c r="Y35" s="1016">
        <f t="shared" ref="Y35:AK35" si="11">SUM(Y36:Y38)</f>
        <v>165.90247796717864</v>
      </c>
      <c r="Z35" s="1016">
        <f t="shared" si="11"/>
        <v>155.01535620799754</v>
      </c>
      <c r="AA35" s="1016">
        <f t="shared" si="11"/>
        <v>166.08751332013406</v>
      </c>
      <c r="AB35" s="1016">
        <f t="shared" si="11"/>
        <v>176.7895542911819</v>
      </c>
      <c r="AC35" s="1016">
        <f t="shared" si="11"/>
        <v>191.50767721915824</v>
      </c>
      <c r="AD35" s="1016">
        <f t="shared" si="11"/>
        <v>190.21546893163918</v>
      </c>
      <c r="AE35" s="1016">
        <f t="shared" si="11"/>
        <v>194.23323349059012</v>
      </c>
      <c r="AF35" s="1016">
        <f t="shared" si="11"/>
        <v>215.04451375883468</v>
      </c>
      <c r="AG35" s="1016">
        <f t="shared" si="11"/>
        <v>167.84373856091963</v>
      </c>
      <c r="AH35" s="1016">
        <f t="shared" si="11"/>
        <v>146.09062602841587</v>
      </c>
      <c r="AI35" s="1016">
        <f t="shared" si="11"/>
        <v>141.87642201972687</v>
      </c>
      <c r="AJ35" s="1016">
        <f t="shared" si="11"/>
        <v>136.37324073114814</v>
      </c>
      <c r="AK35" s="1017">
        <f t="shared" si="11"/>
        <v>115.30887077008073</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263.43980860572481</v>
      </c>
      <c r="P36" s="501">
        <f t="shared" si="9"/>
        <v>0.2572870021939006</v>
      </c>
      <c r="Q36" s="371"/>
      <c r="R36" s="15"/>
      <c r="S36" s="401" t="s">
        <v>98</v>
      </c>
      <c r="T36" s="378"/>
      <c r="U36" s="389"/>
      <c r="V36" s="379" t="s">
        <v>98</v>
      </c>
      <c r="W36" s="402"/>
      <c r="X36" s="1018">
        <f>VLOOKUP(年度マスタ!$K$4&amp;"_"&amp;X$33,データシート1!$A:$BS,MATCH("aa_"&amp;$S36,データシート1!$A$1:$BS$1,0),0)</f>
        <v>80.602713549632711</v>
      </c>
      <c r="Y36" s="1019">
        <f>VLOOKUP(年度マスタ!$K$4&amp;"_"&amp;Y$33,データシート1!$A:$BS,MATCH("aa_"&amp;$S36,データシート1!$A$1:$BS$1,0),0)</f>
        <v>85.780116470383035</v>
      </c>
      <c r="Z36" s="1019">
        <f>VLOOKUP(年度マスタ!$K$4&amp;"_"&amp;Z$33,データシート1!$A:$BS,MATCH("aa_"&amp;$S36,データシート1!$A$1:$BS$1,0),0)</f>
        <v>77.738999703332411</v>
      </c>
      <c r="AA36" s="1019">
        <f>VLOOKUP(年度マスタ!$K$4&amp;"_"&amp;AA$33,データシート1!$A:$BS,MATCH("aa_"&amp;$S36,データシート1!$A$1:$BS$1,0),0)</f>
        <v>105.24391056140045</v>
      </c>
      <c r="AB36" s="1019">
        <f>VLOOKUP(年度マスタ!$K$4&amp;"_"&amp;AB$33,データシート1!$A:$BS,MATCH("aa_"&amp;$S36,データシート1!$A$1:$BS$1,0),0)</f>
        <v>116.13135828400137</v>
      </c>
      <c r="AC36" s="1019">
        <f>VLOOKUP(年度マスタ!$K$4&amp;"_"&amp;AC$33,データシート1!$A:$BS,MATCH("aa_"&amp;$S36,データシート1!$A$1:$BS$1,0),0)</f>
        <v>143.06579089288851</v>
      </c>
      <c r="AD36" s="1019">
        <f>VLOOKUP(年度マスタ!$K$4&amp;"_"&amp;AD$33,データシート1!$A:$BS,MATCH("aa_"&amp;$S36,データシート1!$A$1:$BS$1,0),0)</f>
        <v>144.31177535040268</v>
      </c>
      <c r="AE36" s="1019">
        <f>VLOOKUP(年度マスタ!$K$4&amp;"_"&amp;AE$33,データシート1!$A:$BS,MATCH("aa_"&amp;$S36,データシート1!$A$1:$BS$1,0),0)</f>
        <v>140.35024455745867</v>
      </c>
      <c r="AF36" s="1019">
        <f>VLOOKUP(年度マスタ!$K$4&amp;"_"&amp;AF$33,データシート1!$A:$BS,MATCH("aa_"&amp;$S36,データシート1!$A$1:$BS$1,0),0)</f>
        <v>132.57486975432886</v>
      </c>
      <c r="AG36" s="1019">
        <f>VLOOKUP(年度マスタ!$K$4&amp;"_"&amp;AG$33,データシート1!$A:$BS,MATCH("aa_"&amp;$S36,データシート1!$A$1:$BS$1,0),0)</f>
        <v>120.8974824500811</v>
      </c>
      <c r="AH36" s="1019">
        <f>VLOOKUP(年度マスタ!$K$4&amp;"_"&amp;AH$33,データシート1!$A:$BS,MATCH("aa_"&amp;$S36,データシート1!$A$1:$BS$1,0),0)</f>
        <v>102.91224560906221</v>
      </c>
      <c r="AI36" s="1019">
        <f>VLOOKUP(年度マスタ!$K$4&amp;"_"&amp;AI$33,データシート1!$A:$BS,MATCH("aa_"&amp;$S36,データシート1!$A$1:$BS$1,0),0)</f>
        <v>98.50837924358612</v>
      </c>
      <c r="AJ36" s="1019">
        <f>VLOOKUP(年度マスタ!$K$4&amp;"_"&amp;AJ$33,データシート1!$A:$BS,MATCH("aa_"&amp;$S36,データシート1!$A$1:$BS$1,0),0)</f>
        <v>103.1449125134117</v>
      </c>
      <c r="AK36" s="1020">
        <f>VLOOKUP(年度マスタ!$K$4&amp;"_"&amp;AK$33,データシート1!$A:$BS,MATCH("aa_"&amp;$S36,データシート1!$A$1:$BS$1,0),0)</f>
        <v>84.486931191710596</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281.36171365943227</v>
      </c>
      <c r="P37" s="501">
        <f t="shared" si="9"/>
        <v>0.27479032961156225</v>
      </c>
      <c r="Q37" s="371"/>
      <c r="R37" s="15"/>
      <c r="S37" s="401" t="s">
        <v>100</v>
      </c>
      <c r="T37" s="378"/>
      <c r="U37" s="389"/>
      <c r="V37" s="379" t="s">
        <v>107</v>
      </c>
      <c r="W37" s="402"/>
      <c r="X37" s="1018">
        <f>VLOOKUP(年度マスタ!$K$4&amp;"_"&amp;X$33,データシート1!$A:$BS,MATCH("aa_"&amp;$S37,データシート1!$A$1:$BS$1,0),0)</f>
        <v>8.3274541651931333</v>
      </c>
      <c r="Y37" s="1019">
        <f>VLOOKUP(年度マスタ!$K$4&amp;"_"&amp;Y$33,データシート1!$A:$BS,MATCH("aa_"&amp;$S37,データシート1!$A$1:$BS$1,0),0)</f>
        <v>8.3515844980153844</v>
      </c>
      <c r="Z37" s="1019">
        <f>VLOOKUP(年度マスタ!$K$4&amp;"_"&amp;Z$33,データシート1!$A:$BS,MATCH("aa_"&amp;$S37,データシート1!$A$1:$BS$1,0),0)</f>
        <v>9.0683111698772674</v>
      </c>
      <c r="AA37" s="1019">
        <f>VLOOKUP(年度マスタ!$K$4&amp;"_"&amp;AA$33,データシート1!$A:$BS,MATCH("aa_"&amp;$S37,データシート1!$A$1:$BS$1,0),0)</f>
        <v>12.116420948628035</v>
      </c>
      <c r="AB37" s="1019">
        <f>VLOOKUP(年度マスタ!$K$4&amp;"_"&amp;AB$33,データシート1!$A:$BS,MATCH("aa_"&amp;$S37,データシート1!$A$1:$BS$1,0),0)</f>
        <v>11.744201075176839</v>
      </c>
      <c r="AC37" s="1019">
        <f>VLOOKUP(年度マスタ!$K$4&amp;"_"&amp;AC$33,データシート1!$A:$BS,MATCH("aa_"&amp;$S37,データシート1!$A$1:$BS$1,0),0)</f>
        <v>9.7115764364976727</v>
      </c>
      <c r="AD37" s="1019">
        <f>VLOOKUP(年度マスタ!$K$4&amp;"_"&amp;AD$33,データシート1!$A:$BS,MATCH("aa_"&amp;$S37,データシート1!$A$1:$BS$1,0),0)</f>
        <v>9.9265996604164268</v>
      </c>
      <c r="AE37" s="1019">
        <f>VLOOKUP(年度マスタ!$K$4&amp;"_"&amp;AE$33,データシート1!$A:$BS,MATCH("aa_"&amp;$S37,データシート1!$A$1:$BS$1,0),0)</f>
        <v>9.3115568655379306</v>
      </c>
      <c r="AF37" s="1019">
        <f>VLOOKUP(年度マスタ!$K$4&amp;"_"&amp;AF$33,データシート1!$A:$BS,MATCH("aa_"&amp;$S37,データシート1!$A$1:$BS$1,0),0)</f>
        <v>8.8882603071163651</v>
      </c>
      <c r="AG37" s="1019">
        <f>VLOOKUP(年度マスタ!$K$4&amp;"_"&amp;AG$33,データシート1!$A:$BS,MATCH("aa_"&amp;$S37,データシート1!$A$1:$BS$1,0),0)</f>
        <v>8.5511389909670648</v>
      </c>
      <c r="AH37" s="1019">
        <f>VLOOKUP(年度マスタ!$K$4&amp;"_"&amp;AH$33,データシート1!$A:$BS,MATCH("aa_"&amp;$S37,データシート1!$A$1:$BS$1,0),0)</f>
        <v>7.4202543386728559</v>
      </c>
      <c r="AI37" s="1019">
        <f>VLOOKUP(年度マスタ!$K$4&amp;"_"&amp;AI$33,データシート1!$A:$BS,MATCH("aa_"&amp;$S37,データシート1!$A$1:$BS$1,0),0)</f>
        <v>6.9910069505113297</v>
      </c>
      <c r="AJ37" s="1019">
        <f>VLOOKUP(年度マスタ!$K$4&amp;"_"&amp;AJ$33,データシート1!$A:$BS,MATCH("aa_"&amp;$S37,データシート1!$A$1:$BS$1,0),0)</f>
        <v>8.2768298422659505</v>
      </c>
      <c r="AK37" s="1020">
        <f>VLOOKUP(年度マスタ!$K$4&amp;"_"&amp;AK$33,データシート1!$A:$BS,MATCH("aa_"&amp;$S37,データシート1!$A$1:$BS$1,0),0)</f>
        <v>8.2319825295268814</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245.75455097765524</v>
      </c>
      <c r="P38" s="502">
        <f t="shared" si="9"/>
        <v>0.24001479514882632</v>
      </c>
      <c r="Q38" s="371"/>
      <c r="R38" s="15"/>
      <c r="S38" s="401" t="s">
        <v>101</v>
      </c>
      <c r="T38" s="378"/>
      <c r="U38" s="391"/>
      <c r="V38" s="404" t="s">
        <v>110</v>
      </c>
      <c r="W38" s="404"/>
      <c r="X38" s="1018">
        <f>VLOOKUP(年度マスタ!$K$4&amp;"_"&amp;X$33,データシート1!$A:$BS,MATCH("aa_"&amp;$S38,データシート1!$A$1:$BS$1,0),0)</f>
        <v>38.666268257587376</v>
      </c>
      <c r="Y38" s="1019">
        <f>VLOOKUP(年度マスタ!$K$4&amp;"_"&amp;Y$33,データシート1!$A:$BS,MATCH("aa_"&amp;$S38,データシート1!$A$1:$BS$1,0),0)</f>
        <v>71.770776998780207</v>
      </c>
      <c r="Z38" s="1019">
        <f>VLOOKUP(年度マスタ!$K$4&amp;"_"&amp;Z$33,データシート1!$A:$BS,MATCH("aa_"&amp;$S38,データシート1!$A$1:$BS$1,0),0)</f>
        <v>68.208045334787869</v>
      </c>
      <c r="AA38" s="1019">
        <f>VLOOKUP(年度マスタ!$K$4&amp;"_"&amp;AA$33,データシート1!$A:$BS,MATCH("aa_"&amp;$S38,データシート1!$A$1:$BS$1,0),0)</f>
        <v>48.727181810105563</v>
      </c>
      <c r="AB38" s="1019">
        <f>VLOOKUP(年度マスタ!$K$4&amp;"_"&amp;AB$33,データシート1!$A:$BS,MATCH("aa_"&amp;$S38,データシート1!$A$1:$BS$1,0),0)</f>
        <v>48.913994932003696</v>
      </c>
      <c r="AC38" s="1019">
        <f>VLOOKUP(年度マスタ!$K$4&amp;"_"&amp;AC$33,データシート1!$A:$BS,MATCH("aa_"&amp;$S38,データシート1!$A$1:$BS$1,0),0)</f>
        <v>38.730309889772066</v>
      </c>
      <c r="AD38" s="1019">
        <f>VLOOKUP(年度マスタ!$K$4&amp;"_"&amp;AD$33,データシート1!$A:$BS,MATCH("aa_"&amp;$S38,データシート1!$A$1:$BS$1,0),0)</f>
        <v>35.977093920820067</v>
      </c>
      <c r="AE38" s="1019">
        <f>VLOOKUP(年度マスタ!$K$4&amp;"_"&amp;AE$33,データシート1!$A:$BS,MATCH("aa_"&amp;$S38,データシート1!$A$1:$BS$1,0),0)</f>
        <v>44.571432067593506</v>
      </c>
      <c r="AF38" s="1019">
        <f>VLOOKUP(年度マスタ!$K$4&amp;"_"&amp;AF$33,データシート1!$A:$BS,MATCH("aa_"&amp;$S38,データシート1!$A$1:$BS$1,0),0)</f>
        <v>73.581383697389469</v>
      </c>
      <c r="AG38" s="1019">
        <f>VLOOKUP(年度マスタ!$K$4&amp;"_"&amp;AG$33,データシート1!$A:$BS,MATCH("aa_"&amp;$S38,データシート1!$A$1:$BS$1,0),0)</f>
        <v>38.395117119871472</v>
      </c>
      <c r="AH38" s="1019">
        <f>VLOOKUP(年度マスタ!$K$4&amp;"_"&amp;AH$33,データシート1!$A:$BS,MATCH("aa_"&amp;$S38,データシート1!$A$1:$BS$1,0),0)</f>
        <v>35.758126080680796</v>
      </c>
      <c r="AI38" s="1019">
        <f>VLOOKUP(年度マスタ!$K$4&amp;"_"&amp;AI$33,データシート1!$A:$BS,MATCH("aa_"&amp;$S38,データシート1!$A$1:$BS$1,0),0)</f>
        <v>36.37703582562942</v>
      </c>
      <c r="AJ38" s="1019">
        <f>VLOOKUP(年度マスタ!$K$4&amp;"_"&amp;AJ$33,データシート1!$A:$BS,MATCH("aa_"&amp;$S38,データシート1!$A$1:$BS$1,0),0)</f>
        <v>24.951498375470486</v>
      </c>
      <c r="AK38" s="1020">
        <f>VLOOKUP(年度マスタ!$K$4&amp;"_"&amp;AK$33,データシート1!$A:$BS,MATCH("aa_"&amp;$S38,データシート1!$A$1:$BS$1,0),0)</f>
        <v>22.589957048843264</v>
      </c>
      <c r="AL38" s="373"/>
      <c r="AW38" s="19" t="str">
        <f>年度マスタ!H4</f>
        <v>41</v>
      </c>
      <c r="AX38" s="19" t="s">
        <v>111</v>
      </c>
      <c r="AY38" s="19">
        <f>VLOOKUP($AW38&amp;"_"&amp;$AY$34,データシート1!$A:$BS,MATCH($AY$31&amp;"_"&amp;AY$36,データシート1!$A$1:$BS$1,0),0)</f>
        <v>1042.4957461349768</v>
      </c>
      <c r="AZ38" s="19">
        <f>VLOOKUP($AW38&amp;"_"&amp;$AY$34,データシート1!$A:$BS,MATCH($AY$31&amp;"_"&amp;AZ$36,データシート1!$A$1:$BS$1,0),0)</f>
        <v>52.206098159892235</v>
      </c>
      <c r="BA38" s="19">
        <f>VLOOKUP($AW38&amp;"_"&amp;$AY$34,データシート1!$A:$BS,MATCH($AY$31&amp;"_"&amp;BA$36,データシート1!$A$1:$BS$1,0),0)</f>
        <v>167.81540662516187</v>
      </c>
      <c r="BB38" s="19">
        <f>VLOOKUP($AW38&amp;"_"&amp;$AY$34,データシート1!$A:$BS,MATCH($AY$31&amp;"_"&amp;BB$36,データシート1!$A$1:$BS$1,0),0)</f>
        <v>870.42121102046906</v>
      </c>
      <c r="BC38" s="19">
        <f>VLOOKUP($AW38&amp;"_"&amp;$AY$34,データシート1!$A:$BS,MATCH($AY$31&amp;"_"&amp;BC$36,データシート1!$A$1:$BS$1,0),0)</f>
        <v>752.07410531891139</v>
      </c>
      <c r="BD38" s="19">
        <f>VLOOKUP($AW38&amp;"_"&amp;$AY$34,データシート1!$A:$BS,MATCH($AY$31&amp;"_"&amp;BD$36,データシート1!$A$1:$BS$1,0),0)</f>
        <v>717.57312827794601</v>
      </c>
      <c r="BE38" s="19">
        <f>VLOOKUP($AW38&amp;"_"&amp;$AY$34,データシート1!$A:$BS,MATCH($AY$31&amp;"_"&amp;BE$36,データシート1!$A$1:$BS$1,0),0)</f>
        <v>675.47128571780547</v>
      </c>
      <c r="BF38" s="19">
        <f>VLOOKUP($AW38&amp;"_"&amp;$AY$34,データシート1!$A:$BS,MATCH($AY$31&amp;"_"&amp;BF$36,データシート1!$A$1:$BS$1,0),0)</f>
        <v>48.464187317300542</v>
      </c>
      <c r="BG38" s="19">
        <f>VLOOKUP($AW38&amp;"_"&amp;$AY$34,データシート1!$A:$BS,MATCH($AY$31&amp;"_"&amp;BG$36,データシート1!$A$1:$BS$1,0),0)</f>
        <v>26.345802169166983</v>
      </c>
      <c r="BH38" s="19">
        <f>VLOOKUP($AW38&amp;"_"&amp;$AY$34,データシート1!$A:$BS,MATCH($AY$31&amp;"_"&amp;BH$36,データシート1!$A$1:$BS$1,0),0)</f>
        <v>94.390723882720792</v>
      </c>
    </row>
    <row r="39" spans="2:64" ht="17.100000000000001" customHeight="1" thickBot="1">
      <c r="B39" s="366"/>
      <c r="C39" s="367"/>
      <c r="D39" s="369"/>
      <c r="E39" s="993"/>
      <c r="F39" s="369"/>
      <c r="G39" s="368"/>
      <c r="H39" s="368"/>
      <c r="I39" s="369"/>
      <c r="J39" s="370"/>
      <c r="K39" s="378"/>
      <c r="L39" s="389"/>
      <c r="M39" s="389"/>
      <c r="N39" s="390" t="s">
        <v>1298</v>
      </c>
      <c r="O39" s="1026">
        <f>AC43</f>
        <v>128.26359698526619</v>
      </c>
      <c r="P39" s="502">
        <f t="shared" si="9"/>
        <v>0.12526791806296747</v>
      </c>
      <c r="Q39" s="371"/>
      <c r="R39" s="15"/>
      <c r="S39" s="401" t="s">
        <v>102</v>
      </c>
      <c r="T39" s="378"/>
      <c r="U39" s="386" t="s">
        <v>112</v>
      </c>
      <c r="V39" s="387"/>
      <c r="W39" s="387"/>
      <c r="X39" s="1015">
        <f>VLOOKUP(年度マスタ!$K$4&amp;"_"&amp;X$33,データシート1!$A:$BS,MATCH("aa_"&amp;$S39,データシート1!$A$1:$BS$1,0),0)</f>
        <v>165.30645100952938</v>
      </c>
      <c r="Y39" s="1016">
        <f>VLOOKUP(年度マスタ!$K$4&amp;"_"&amp;Y$33,データシート1!$A:$BS,MATCH("aa_"&amp;$S39,データシート1!$A$1:$BS$1,0),0)</f>
        <v>175.5477259019741</v>
      </c>
      <c r="Z39" s="1016">
        <f>VLOOKUP(年度マスタ!$K$4&amp;"_"&amp;Z$33,データシート1!$A:$BS,MATCH("aa_"&amp;$S39,データシート1!$A$1:$BS$1,0),0)</f>
        <v>184.70644389340362</v>
      </c>
      <c r="AA39" s="1016">
        <f>VLOOKUP(年度マスタ!$K$4&amp;"_"&amp;AA$33,データシート1!$A:$BS,MATCH("aa_"&amp;$S39,データシート1!$A$1:$BS$1,0),0)</f>
        <v>220.30825890765837</v>
      </c>
      <c r="AB39" s="1016">
        <f>VLOOKUP(年度マスタ!$K$4&amp;"_"&amp;AB$33,データシート1!$A:$BS,MATCH("aa_"&amp;$S39,データシート1!$A$1:$BS$1,0),0)</f>
        <v>255.71687145880895</v>
      </c>
      <c r="AC39" s="1016">
        <f>VLOOKUP(年度マスタ!$K$4&amp;"_"&amp;AC$33,データシート1!$A:$BS,MATCH("aa_"&amp;$S39,データシート1!$A$1:$BS$1,0),0)</f>
        <v>274.86621292541224</v>
      </c>
      <c r="AD39" s="1016">
        <f>VLOOKUP(年度マスタ!$K$4&amp;"_"&amp;AD$33,データシート1!$A:$BS,MATCH("aa_"&amp;$S39,データシート1!$A$1:$BS$1,0),0)</f>
        <v>230.06982988047375</v>
      </c>
      <c r="AE39" s="1016">
        <f>VLOOKUP(年度マスタ!$K$4&amp;"_"&amp;AE$33,データシート1!$A:$BS,MATCH("aa_"&amp;$S39,データシート1!$A$1:$BS$1,0),0)</f>
        <v>181.09986834743003</v>
      </c>
      <c r="AF39" s="1016">
        <f>VLOOKUP(年度マスタ!$K$4&amp;"_"&amp;AF$33,データシート1!$A:$BS,MATCH("aa_"&amp;$S39,データシート1!$A$1:$BS$1,0),0)</f>
        <v>148.58493418464482</v>
      </c>
      <c r="AG39" s="1016">
        <f>VLOOKUP(年度マスタ!$K$4&amp;"_"&amp;AG$33,データシート1!$A:$BS,MATCH("aa_"&amp;$S39,データシート1!$A$1:$BS$1,0),0)</f>
        <v>137.82066593789568</v>
      </c>
      <c r="AH39" s="1016">
        <f>VLOOKUP(年度マスタ!$K$4&amp;"_"&amp;AH$33,データシート1!$A:$BS,MATCH("aa_"&amp;$S39,データシート1!$A$1:$BS$1,0),0)</f>
        <v>114.44679382470321</v>
      </c>
      <c r="AI39" s="1016">
        <f>VLOOKUP(年度マスタ!$K$4&amp;"_"&amp;AI$33,データシート1!$A:$BS,MATCH("aa_"&amp;$S39,データシート1!$A$1:$BS$1,0),0)</f>
        <v>145.47809162077252</v>
      </c>
      <c r="AJ39" s="1016">
        <f>VLOOKUP(年度マスタ!$K$4&amp;"_"&amp;AJ$33,データシート1!$A:$BS,MATCH("aa_"&amp;$S39,データシート1!$A$1:$BS$1,0),0)</f>
        <v>126.07218989877006</v>
      </c>
      <c r="AK39" s="1017">
        <f>VLOOKUP(年度マスタ!$K$4&amp;"_"&amp;AK$33,データシート1!$A:$BS,MATCH("aa_"&amp;$S39,データシート1!$A$1:$BS$1,0),0)</f>
        <v>108.74279349488195</v>
      </c>
      <c r="AL39" s="373"/>
      <c r="AW39" s="19" t="str">
        <f>年度マスタ!K4</f>
        <v>41202</v>
      </c>
      <c r="AX39" s="19" t="s">
        <v>113</v>
      </c>
      <c r="AY39" s="19">
        <f>VLOOKUP($AW39&amp;"_"&amp;$AY$34,データシート1!$A:$BS,MATCH($AY$31&amp;"_"&amp;AY$36,データシート1!$A$1:$BS$1,0),0)</f>
        <v>84.486931191710596</v>
      </c>
      <c r="AZ39" s="19">
        <f>VLOOKUP($AW39&amp;"_"&amp;$AY$34,データシート1!$A:$BS,MATCH($AY$31&amp;"_"&amp;AZ$36,データシート1!$A$1:$BS$1,0),0)</f>
        <v>8.2319825295268814</v>
      </c>
      <c r="BA39" s="19">
        <f>VLOOKUP($AW39&amp;"_"&amp;$AY$34,データシート1!$A:$BS,MATCH($AY$31&amp;"_"&amp;BA$36,データシート1!$A$1:$BS$1,0),0)</f>
        <v>22.589957048843264</v>
      </c>
      <c r="BB39" s="19">
        <f>VLOOKUP($AW39&amp;"_"&amp;$AY$34,データシート1!$A:$BS,MATCH($AY$31&amp;"_"&amp;BB$36,データシート1!$A$1:$BS$1,0),0)</f>
        <v>108.74279349488195</v>
      </c>
      <c r="BC39" s="19">
        <f>VLOOKUP($AW39&amp;"_"&amp;$AY$34,データシート1!$A:$BS,MATCH($AY$31&amp;"_"&amp;BC$36,データシート1!$A$1:$BS$1,0),0)</f>
        <v>112.50203819922035</v>
      </c>
      <c r="BD39" s="19">
        <f>VLOOKUP($AW39&amp;"_"&amp;$AY$34,データシート1!$A:$BS,MATCH($AY$31&amp;"_"&amp;BD$36,データシート1!$A$1:$BS$1,0),0)</f>
        <v>99.42550919881856</v>
      </c>
      <c r="BE39" s="19">
        <f>VLOOKUP($AW39&amp;"_"&amp;$AY$34,データシート1!$A:$BS,MATCH($AY$31&amp;"_"&amp;BE$36,データシート1!$A$1:$BS$1,0),0)</f>
        <v>100.67821584594063</v>
      </c>
      <c r="BF39" s="19">
        <f>VLOOKUP($AW39&amp;"_"&amp;$AY$34,データシート1!$A:$BS,MATCH($AY$31&amp;"_"&amp;BF$36,データシート1!$A$1:$BS$1,0),0)</f>
        <v>7.0650199870823638</v>
      </c>
      <c r="BG39" s="19">
        <f>VLOOKUP($AW39&amp;"_"&amp;$AY$34,データシート1!$A:$BS,MATCH($AY$31&amp;"_"&amp;BG$36,データシート1!$A$1:$BS$1,0),0)</f>
        <v>22.081637238214032</v>
      </c>
      <c r="BH39" s="19">
        <f>VLOOKUP($AW39&amp;"_"&amp;$AY$34,データシート1!$A:$BS,MATCH($AY$31&amp;"_"&amp;BH$36,データシート1!$A$1:$BS$1,0),0)</f>
        <v>16.735668417599999</v>
      </c>
    </row>
    <row r="40" spans="2:64" ht="17.100000000000001" customHeight="1" thickBot="1">
      <c r="B40" s="366"/>
      <c r="C40" s="367"/>
      <c r="D40" s="369"/>
      <c r="E40" s="369"/>
      <c r="F40" s="369"/>
      <c r="G40" s="368"/>
      <c r="H40" s="368"/>
      <c r="I40" s="369"/>
      <c r="J40" s="370"/>
      <c r="K40" s="378"/>
      <c r="L40" s="389"/>
      <c r="M40" s="391"/>
      <c r="N40" s="382" t="s">
        <v>47</v>
      </c>
      <c r="O40" s="1026">
        <f>AC44</f>
        <v>117.49095399238904</v>
      </c>
      <c r="P40" s="502">
        <f t="shared" si="9"/>
        <v>0.11474687708585882</v>
      </c>
      <c r="Q40" s="371"/>
      <c r="R40" s="15"/>
      <c r="S40" s="401" t="s">
        <v>78</v>
      </c>
      <c r="T40" s="378"/>
      <c r="U40" s="386" t="s">
        <v>78</v>
      </c>
      <c r="V40" s="387"/>
      <c r="W40" s="387"/>
      <c r="X40" s="1015">
        <f>VLOOKUP(年度マスタ!$K$4&amp;"_"&amp;X$33,データシート1!$A:$BS,MATCH("aa_"&amp;$S40,データシート1!$A$1:$BS$1,0),0)</f>
        <v>151.79210352535543</v>
      </c>
      <c r="Y40" s="1016">
        <f>VLOOKUP(年度マスタ!$K$4&amp;"_"&amp;Y$33,データシート1!$A:$BS,MATCH("aa_"&amp;$S40,データシート1!$A$1:$BS$1,0),0)</f>
        <v>150.19596382205452</v>
      </c>
      <c r="Z40" s="1016">
        <f>VLOOKUP(年度マスタ!$K$4&amp;"_"&amp;Z$33,データシート1!$A:$BS,MATCH("aa_"&amp;$S40,データシート1!$A$1:$BS$1,0),0)</f>
        <v>172.28551173062738</v>
      </c>
      <c r="AA40" s="1016">
        <f>VLOOKUP(年度マスタ!$K$4&amp;"_"&amp;AA$33,データシート1!$A:$BS,MATCH("aa_"&amp;$S40,データシート1!$A$1:$BS$1,0),0)</f>
        <v>220.88337352296773</v>
      </c>
      <c r="AB40" s="1016">
        <f>VLOOKUP(年度マスタ!$K$4&amp;"_"&amp;AB$33,データシート1!$A:$BS,MATCH("aa_"&amp;$S40,データシート1!$A$1:$BS$1,0),0)</f>
        <v>232.19449413747316</v>
      </c>
      <c r="AC40" s="1016">
        <f>VLOOKUP(年度マスタ!$K$4&amp;"_"&amp;AC$33,データシート1!$A:$BS,MATCH("aa_"&amp;$S40,データシート1!$A$1:$BS$1,0),0)</f>
        <v>263.43980860572481</v>
      </c>
      <c r="AD40" s="1016">
        <f>VLOOKUP(年度マスタ!$K$4&amp;"_"&amp;AD$33,データシート1!$A:$BS,MATCH("aa_"&amp;$S40,データシート1!$A$1:$BS$1,0),0)</f>
        <v>231.85971802964488</v>
      </c>
      <c r="AE40" s="1016">
        <f>VLOOKUP(年度マスタ!$K$4&amp;"_"&amp;AE$33,データシート1!$A:$BS,MATCH("aa_"&amp;$S40,データシート1!$A$1:$BS$1,0),0)</f>
        <v>205.96823013788702</v>
      </c>
      <c r="AF40" s="1016">
        <f>VLOOKUP(年度マスタ!$K$4&amp;"_"&amp;AF$33,データシート1!$A:$BS,MATCH("aa_"&amp;$S40,データシート1!$A$1:$BS$1,0),0)</f>
        <v>184.7873938266533</v>
      </c>
      <c r="AG40" s="1016">
        <f>VLOOKUP(年度マスタ!$K$4&amp;"_"&amp;AG$33,データシート1!$A:$BS,MATCH("aa_"&amp;$S40,データシート1!$A$1:$BS$1,0),0)</f>
        <v>188.38423050990127</v>
      </c>
      <c r="AH40" s="1016">
        <f>VLOOKUP(年度マスタ!$K$4&amp;"_"&amp;AH$33,データシート1!$A:$BS,MATCH("aa_"&amp;$S40,データシート1!$A$1:$BS$1,0),0)</f>
        <v>116.99359867829703</v>
      </c>
      <c r="AI40" s="1016">
        <f>VLOOKUP(年度マスタ!$K$4&amp;"_"&amp;AI$33,データシート1!$A:$BS,MATCH("aa_"&amp;$S40,データシート1!$A$1:$BS$1,0),0)</f>
        <v>145.29146380795129</v>
      </c>
      <c r="AJ40" s="1016">
        <f>VLOOKUP(年度マスタ!$K$4&amp;"_"&amp;AJ$33,データシート1!$A:$BS,MATCH("aa_"&amp;$S40,データシート1!$A$1:$BS$1,0),0)</f>
        <v>141.30635997229959</v>
      </c>
      <c r="AK40" s="1017">
        <f>VLOOKUP(年度マスタ!$K$4&amp;"_"&amp;AK$33,データシート1!$A:$BS,MATCH("aa_"&amp;$S40,データシート1!$A$1:$BS$1,0),0)</f>
        <v>112.50203819922035</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9.9588392003133297</v>
      </c>
      <c r="P41" s="502">
        <f t="shared" si="9"/>
        <v>9.7262440962919763E-3</v>
      </c>
      <c r="Q41" s="371"/>
      <c r="R41" s="15"/>
      <c r="S41" s="401" t="s">
        <v>1276</v>
      </c>
      <c r="T41" s="378"/>
      <c r="U41" s="286" t="s">
        <v>44</v>
      </c>
      <c r="V41" s="387"/>
      <c r="W41" s="387"/>
      <c r="X41" s="1015">
        <f>X42+X45+X46</f>
        <v>297.26610591990777</v>
      </c>
      <c r="Y41" s="1016">
        <f t="shared" ref="Y41:AH41" si="12">Y42+Y45+Y46</f>
        <v>288.51543117380839</v>
      </c>
      <c r="Z41" s="1016">
        <f t="shared" si="12"/>
        <v>290.9452526389905</v>
      </c>
      <c r="AA41" s="1016">
        <f t="shared" si="12"/>
        <v>283.75963836764276</v>
      </c>
      <c r="AB41" s="1016">
        <f t="shared" si="12"/>
        <v>285.17128716788937</v>
      </c>
      <c r="AC41" s="1016">
        <f t="shared" si="12"/>
        <v>281.36171365943227</v>
      </c>
      <c r="AD41" s="1016">
        <f t="shared" si="12"/>
        <v>272.84871461249691</v>
      </c>
      <c r="AE41" s="1016">
        <f t="shared" si="12"/>
        <v>272.25821493935155</v>
      </c>
      <c r="AF41" s="1016">
        <f t="shared" si="12"/>
        <v>264.78007860448974</v>
      </c>
      <c r="AG41" s="1016">
        <f t="shared" si="12"/>
        <v>258.47736326658003</v>
      </c>
      <c r="AH41" s="1016">
        <f t="shared" si="12"/>
        <v>255.73298472815529</v>
      </c>
      <c r="AI41" s="1016">
        <f>AI42+AI45+AI46</f>
        <v>250.84126106922105</v>
      </c>
      <c r="AJ41" s="1016">
        <f>AJ42+AJ45+AJ46</f>
        <v>228.96692245541985</v>
      </c>
      <c r="AK41" s="1017">
        <f>AK42+AK45+AK46</f>
        <v>229.25038227005558</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25.648323481463695</v>
      </c>
      <c r="P42" s="502">
        <f t="shared" si="9"/>
        <v>2.504929036644396E-2</v>
      </c>
      <c r="Q42" s="371"/>
      <c r="R42" s="15"/>
      <c r="S42" s="401"/>
      <c r="T42" s="378"/>
      <c r="U42" s="389"/>
      <c r="V42" s="623" t="s">
        <v>45</v>
      </c>
      <c r="W42" s="379"/>
      <c r="X42" s="1018">
        <f>SUM(X43:X44)</f>
        <v>260.94373863790418</v>
      </c>
      <c r="Y42" s="1019">
        <f t="shared" ref="Y42:AK42" si="13">SUM(Y43:Y44)</f>
        <v>257.86649132190234</v>
      </c>
      <c r="Z42" s="1019">
        <f t="shared" si="13"/>
        <v>258.81881597343306</v>
      </c>
      <c r="AA42" s="1019">
        <f t="shared" si="13"/>
        <v>252.0831505953376</v>
      </c>
      <c r="AB42" s="1019">
        <f t="shared" si="13"/>
        <v>251.66830250745033</v>
      </c>
      <c r="AC42" s="1019">
        <f t="shared" si="13"/>
        <v>245.75455097765524</v>
      </c>
      <c r="AD42" s="1019">
        <f t="shared" si="13"/>
        <v>239.23250976007205</v>
      </c>
      <c r="AE42" s="1019">
        <f t="shared" si="13"/>
        <v>237.29280500976142</v>
      </c>
      <c r="AF42" s="1019">
        <f t="shared" si="13"/>
        <v>232.41566068131638</v>
      </c>
      <c r="AG42" s="1019">
        <f t="shared" si="13"/>
        <v>228.85948435037159</v>
      </c>
      <c r="AH42" s="1019">
        <f t="shared" si="13"/>
        <v>224.74490454168949</v>
      </c>
      <c r="AI42" s="1019">
        <f t="shared" si="13"/>
        <v>220.98841719324378</v>
      </c>
      <c r="AJ42" s="1019">
        <f t="shared" si="13"/>
        <v>199.88901404950516</v>
      </c>
      <c r="AK42" s="1020">
        <f t="shared" si="13"/>
        <v>200.10372504475919</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12.73876265298</v>
      </c>
      <c r="P43" s="679">
        <f t="shared" si="9"/>
        <v>1.2441240646170212E-2</v>
      </c>
      <c r="Q43" s="371"/>
      <c r="R43" s="15"/>
      <c r="S43" s="401" t="s">
        <v>46</v>
      </c>
      <c r="T43" s="405"/>
      <c r="U43" s="389"/>
      <c r="V43" s="406"/>
      <c r="W43" s="390" t="s">
        <v>46</v>
      </c>
      <c r="X43" s="1018">
        <f>VLOOKUP(年度マスタ!$K$4&amp;"_"&amp;X$33,データシート1!$A:$BS,MATCH("aa_"&amp;$S43,データシート1!$A$1:$BS$1,0),0)</f>
        <v>128.43312625542208</v>
      </c>
      <c r="Y43" s="1019">
        <f>VLOOKUP(年度マスタ!$K$4&amp;"_"&amp;Y$33,データシート1!$A:$BS,MATCH("aa_"&amp;$S43,データシート1!$A$1:$BS$1,0),0)</f>
        <v>131.78196111927915</v>
      </c>
      <c r="Z43" s="1019">
        <f>VLOOKUP(年度マスタ!$K$4&amp;"_"&amp;Z$33,データシート1!$A:$BS,MATCH("aa_"&amp;$S43,データシート1!$A$1:$BS$1,0),0)</f>
        <v>132.16480224787853</v>
      </c>
      <c r="AA43" s="1019">
        <f>VLOOKUP(年度マスタ!$K$4&amp;"_"&amp;AA$33,データシート1!$A:$BS,MATCH("aa_"&amp;$S43,データシート1!$A$1:$BS$1,0),0)</f>
        <v>131.07357129439174</v>
      </c>
      <c r="AB43" s="1019">
        <f>VLOOKUP(年度マスタ!$K$4&amp;"_"&amp;AB$33,データシート1!$A:$BS,MATCH("aa_"&amp;$S43,データシート1!$A$1:$BS$1,0),0)</f>
        <v>132.05542467306191</v>
      </c>
      <c r="AC43" s="1019">
        <f>VLOOKUP(年度マスタ!$K$4&amp;"_"&amp;AC$33,データシート1!$A:$BS,MATCH("aa_"&amp;$S43,データシート1!$A$1:$BS$1,0),0)</f>
        <v>128.26359698526619</v>
      </c>
      <c r="AD43" s="1019">
        <f>VLOOKUP(年度マスタ!$K$4&amp;"_"&amp;AD$33,データシート1!$A:$BS,MATCH("aa_"&amp;$S43,データシート1!$A$1:$BS$1,0),0)</f>
        <v>123.14403468990538</v>
      </c>
      <c r="AE43" s="1019">
        <f>VLOOKUP(年度マスタ!$K$4&amp;"_"&amp;AE$33,データシート1!$A:$BS,MATCH("aa_"&amp;$S43,データシート1!$A$1:$BS$1,0),0)</f>
        <v>122.97234905451479</v>
      </c>
      <c r="AF43" s="1019">
        <f>VLOOKUP(年度マスタ!$K$4&amp;"_"&amp;AF$33,データシート1!$A:$BS,MATCH("aa_"&amp;$S43,データシート1!$A$1:$BS$1,0),0)</f>
        <v>122.44820714772014</v>
      </c>
      <c r="AG43" s="1019">
        <f>VLOOKUP(年度マスタ!$K$4&amp;"_"&amp;AG$33,データシート1!$A:$BS,MATCH("aa_"&amp;$S43,データシート1!$A$1:$BS$1,0),0)</f>
        <v>121.03219052296511</v>
      </c>
      <c r="AH43" s="1019">
        <f>VLOOKUP(年度マスタ!$K$4&amp;"_"&amp;AH$33,データシート1!$A:$BS,MATCH("aa_"&amp;$S43,データシート1!$A$1:$BS$1,0),0)</f>
        <v>118.99950496112582</v>
      </c>
      <c r="AI43" s="1019">
        <f>VLOOKUP(年度マスタ!$K$4&amp;"_"&amp;AI$33,データシート1!$A:$BS,MATCH("aa_"&amp;$S43,データシート1!$A$1:$BS$1,0),0)</f>
        <v>116.1070991839028</v>
      </c>
      <c r="AJ43" s="1019">
        <f>VLOOKUP(年度マスタ!$K$4&amp;"_"&amp;AJ$33,データシート1!$A:$BS,MATCH("aa_"&amp;$S43,データシート1!$A$1:$BS$1,0),0)</f>
        <v>102.22584611093926</v>
      </c>
      <c r="AK43" s="1020">
        <f>VLOOKUP(年度マスタ!$K$4&amp;"_"&amp;AK$33,データシート1!$A:$BS,MATCH("aa_"&amp;$S43,データシート1!$A$1:$BS$1,0),0)</f>
        <v>99.42550919881856</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132.51061238248207</v>
      </c>
      <c r="Y44" s="1019">
        <f>VLOOKUP(年度マスタ!$K$4&amp;"_"&amp;Y$33,データシート1!$A:$BS,MATCH("aa_"&amp;$S44,データシート1!$A$1:$BS$1,0),0)</f>
        <v>126.08453020262318</v>
      </c>
      <c r="Z44" s="1019">
        <f>VLOOKUP(年度マスタ!$K$4&amp;"_"&amp;Z$33,データシート1!$A:$BS,MATCH("aa_"&amp;$S44,データシート1!$A$1:$BS$1,0),0)</f>
        <v>126.65401372555453</v>
      </c>
      <c r="AA44" s="1019">
        <f>VLOOKUP(年度マスタ!$K$4&amp;"_"&amp;AA$33,データシート1!$A:$BS,MATCH("aa_"&amp;$S44,データシート1!$A$1:$BS$1,0),0)</f>
        <v>121.00957930094586</v>
      </c>
      <c r="AB44" s="1019">
        <f>VLOOKUP(年度マスタ!$K$4&amp;"_"&amp;AB$33,データシート1!$A:$BS,MATCH("aa_"&amp;$S44,データシート1!$A$1:$BS$1,0),0)</f>
        <v>119.61287783438841</v>
      </c>
      <c r="AC44" s="1019">
        <f>VLOOKUP(年度マスタ!$K$4&amp;"_"&amp;AC$33,データシート1!$A:$BS,MATCH("aa_"&amp;$S44,データシート1!$A$1:$BS$1,0),0)</f>
        <v>117.49095399238904</v>
      </c>
      <c r="AD44" s="1019">
        <f>VLOOKUP(年度マスタ!$K$4&amp;"_"&amp;AD$33,データシート1!$A:$BS,MATCH("aa_"&amp;$S44,データシート1!$A$1:$BS$1,0),0)</f>
        <v>116.08847507016668</v>
      </c>
      <c r="AE44" s="1019">
        <f>VLOOKUP(年度マスタ!$K$4&amp;"_"&amp;AE$33,データシート1!$A:$BS,MATCH("aa_"&amp;$S44,データシート1!$A$1:$BS$1,0),0)</f>
        <v>114.32045595524662</v>
      </c>
      <c r="AF44" s="1019">
        <f>VLOOKUP(年度マスタ!$K$4&amp;"_"&amp;AF$33,データシート1!$A:$BS,MATCH("aa_"&amp;$S44,データシート1!$A$1:$BS$1,0),0)</f>
        <v>109.96745353359624</v>
      </c>
      <c r="AG44" s="1019">
        <f>VLOOKUP(年度マスタ!$K$4&amp;"_"&amp;AG$33,データシート1!$A:$BS,MATCH("aa_"&amp;$S44,データシート1!$A$1:$BS$1,0),0)</f>
        <v>107.82729382740646</v>
      </c>
      <c r="AH44" s="1019">
        <f>VLOOKUP(年度マスタ!$K$4&amp;"_"&amp;AH$33,データシート1!$A:$BS,MATCH("aa_"&amp;$S44,データシート1!$A$1:$BS$1,0),0)</f>
        <v>105.74539958056367</v>
      </c>
      <c r="AI44" s="1019">
        <f>VLOOKUP(年度マスタ!$K$4&amp;"_"&amp;AI$33,データシート1!$A:$BS,MATCH("aa_"&amp;$S44,データシート1!$A$1:$BS$1,0),0)</f>
        <v>104.88131800934099</v>
      </c>
      <c r="AJ44" s="1019">
        <f>VLOOKUP(年度マスタ!$K$4&amp;"_"&amp;AJ$33,データシート1!$A:$BS,MATCH("aa_"&amp;$S44,データシート1!$A$1:$BS$1,0),0)</f>
        <v>97.663167938565906</v>
      </c>
      <c r="AK44" s="1020">
        <f>VLOOKUP(年度マスタ!$K$4&amp;"_"&amp;AK$33,データシート1!$A:$BS,MATCH("aa_"&amp;$S44,データシート1!$A$1:$BS$1,0),0)</f>
        <v>100.67821584594063</v>
      </c>
      <c r="AL44" s="373"/>
      <c r="AW44" s="19" t="str">
        <f>AW47</f>
        <v>佐賀県</v>
      </c>
      <c r="AX44" s="407">
        <f t="shared" si="14"/>
        <v>0.28388668649583904</v>
      </c>
      <c r="AY44" s="407">
        <f t="shared" si="14"/>
        <v>0.19572088482135763</v>
      </c>
      <c r="AZ44" s="407">
        <f t="shared" si="14"/>
        <v>0.16910963046463115</v>
      </c>
      <c r="BA44" s="407">
        <f t="shared" si="14"/>
        <v>0.33005832004214569</v>
      </c>
      <c r="BB44" s="407">
        <f t="shared" si="14"/>
        <v>2.1224478176026577E-2</v>
      </c>
      <c r="BC44" s="407">
        <f>SUM(AX44:BB44)</f>
        <v>1.0000000000000002</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8.0621564094695195</v>
      </c>
      <c r="Y45" s="1019">
        <f>VLOOKUP(年度マスタ!$K$4&amp;"_"&amp;Y$33,データシート1!$A:$BS,MATCH("aa_"&amp;$S45,データシート1!$A$1:$BS$1,0),0)</f>
        <v>7.6406227044416282</v>
      </c>
      <c r="Z45" s="1019">
        <f>VLOOKUP(年度マスタ!$K$4&amp;"_"&amp;Z$33,データシート1!$A:$BS,MATCH("aa_"&amp;$S45,データシート1!$A$1:$BS$1,0),0)</f>
        <v>7.9261577569736055</v>
      </c>
      <c r="AA45" s="1019">
        <f>VLOOKUP(年度マスタ!$K$4&amp;"_"&amp;AA$33,データシート1!$A:$BS,MATCH("aa_"&amp;$S45,データシート1!$A$1:$BS$1,0),0)</f>
        <v>9.0911797382504727</v>
      </c>
      <c r="AB45" s="1019">
        <f>VLOOKUP(年度マスタ!$K$4&amp;"_"&amp;AB$33,データシート1!$A:$BS,MATCH("aa_"&amp;$S45,データシート1!$A$1:$BS$1,0),0)</f>
        <v>9.8523404525532854</v>
      </c>
      <c r="AC45" s="1019">
        <f>VLOOKUP(年度マスタ!$K$4&amp;"_"&amp;AC$33,データシート1!$A:$BS,MATCH("aa_"&amp;$S45,データシート1!$A$1:$BS$1,0),0)</f>
        <v>9.9588392003133297</v>
      </c>
      <c r="AD45" s="1019">
        <f>VLOOKUP(年度マスタ!$K$4&amp;"_"&amp;AD$33,データシート1!$A:$BS,MATCH("aa_"&amp;$S45,データシート1!$A$1:$BS$1,0),0)</f>
        <v>9.4656958795101804</v>
      </c>
      <c r="AE45" s="1019">
        <f>VLOOKUP(年度マスタ!$K$4&amp;"_"&amp;AE$33,データシート1!$A:$BS,MATCH("aa_"&amp;$S45,データシート1!$A$1:$BS$1,0),0)</f>
        <v>9.1751885417420169</v>
      </c>
      <c r="AF45" s="1019">
        <f>VLOOKUP(年度マスタ!$K$4&amp;"_"&amp;AF$33,データシート1!$A:$BS,MATCH("aa_"&amp;$S45,データシート1!$A$1:$BS$1,0),0)</f>
        <v>8.829074113441111</v>
      </c>
      <c r="AG45" s="1019">
        <f>VLOOKUP(年度マスタ!$K$4&amp;"_"&amp;AG$33,データシート1!$A:$BS,MATCH("aa_"&amp;$S45,データシート1!$A$1:$BS$1,0),0)</f>
        <v>8.4539140510710347</v>
      </c>
      <c r="AH45" s="1019">
        <f>VLOOKUP(年度マスタ!$K$4&amp;"_"&amp;AH$33,データシート1!$A:$BS,MATCH("aa_"&amp;$S45,データシート1!$A$1:$BS$1,0),0)</f>
        <v>7.7657712881522292</v>
      </c>
      <c r="AI45" s="1019">
        <f>VLOOKUP(年度マスタ!$K$4&amp;"_"&amp;AI$33,データシート1!$A:$BS,MATCH("aa_"&amp;$S45,データシート1!$A$1:$BS$1,0),0)</f>
        <v>7.4839186240137687</v>
      </c>
      <c r="AJ45" s="1019">
        <f>VLOOKUP(年度マスタ!$K$4&amp;"_"&amp;AJ$33,データシート1!$A:$BS,MATCH("aa_"&amp;$S45,データシート1!$A$1:$BS$1,0),0)</f>
        <v>7.0678563508559282</v>
      </c>
      <c r="AK45" s="1020">
        <f>VLOOKUP(年度マスタ!$K$4&amp;"_"&amp;AK$33,データシート1!$A:$BS,MATCH("aa_"&amp;$S45,データシート1!$A$1:$BS$1,0),0)</f>
        <v>7.0650199870823638</v>
      </c>
      <c r="AL45" s="373"/>
      <c r="AW45" s="19" t="str">
        <f>AW48</f>
        <v>唐津市</v>
      </c>
      <c r="AX45" s="407">
        <f t="shared" ref="AX45:BB45" si="15">AX48/$BC48</f>
        <v>0.1979416342768037</v>
      </c>
      <c r="AY45" s="407">
        <f t="shared" si="15"/>
        <v>0.18667016784095458</v>
      </c>
      <c r="AZ45" s="407">
        <f t="shared" si="15"/>
        <v>0.19312336641495567</v>
      </c>
      <c r="BA45" s="407">
        <f t="shared" si="15"/>
        <v>0.39353603085402078</v>
      </c>
      <c r="BB45" s="407">
        <f t="shared" si="15"/>
        <v>2.8728800613265375E-2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28.260210872534053</v>
      </c>
      <c r="Y46" s="1019">
        <f>VLOOKUP(年度マスタ!$K$4&amp;"_"&amp;Y$33,データシート1!$A:$BS,MATCH("aa_"&amp;$S46,データシート1!$A$1:$BS$1,0),0)</f>
        <v>23.008317147464425</v>
      </c>
      <c r="Z46" s="1019">
        <f>VLOOKUP(年度マスタ!$K$4&amp;"_"&amp;Z$33,データシート1!$A:$BS,MATCH("aa_"&amp;$S46,データシート1!$A$1:$BS$1,0),0)</f>
        <v>24.200278908583819</v>
      </c>
      <c r="AA46" s="1019">
        <f>VLOOKUP(年度マスタ!$K$4&amp;"_"&amp;AA$33,データシート1!$A:$BS,MATCH("aa_"&amp;$S46,データシート1!$A$1:$BS$1,0),0)</f>
        <v>22.585308034054748</v>
      </c>
      <c r="AB46" s="1019">
        <f>VLOOKUP(年度マスタ!$K$4&amp;"_"&amp;AB$33,データシート1!$A:$BS,MATCH("aa_"&amp;$S46,データシート1!$A$1:$BS$1,0),0)</f>
        <v>23.650644207885772</v>
      </c>
      <c r="AC46" s="1019">
        <f>VLOOKUP(年度マスタ!$K$4&amp;"_"&amp;AC$33,データシート1!$A:$BS,MATCH("aa_"&amp;$S46,データシート1!$A$1:$BS$1,0),0)</f>
        <v>25.648323481463695</v>
      </c>
      <c r="AD46" s="1019">
        <f>VLOOKUP(年度マスタ!$K$4&amp;"_"&amp;AD$33,データシート1!$A:$BS,MATCH("aa_"&amp;$S46,データシート1!$A$1:$BS$1,0),0)</f>
        <v>24.150508972914707</v>
      </c>
      <c r="AE46" s="1019">
        <f>VLOOKUP(年度マスタ!$K$4&amp;"_"&amp;AE$33,データシート1!$A:$BS,MATCH("aa_"&amp;$S46,データシート1!$A$1:$BS$1,0),0)</f>
        <v>25.790221387848103</v>
      </c>
      <c r="AF46" s="1019">
        <f>VLOOKUP(年度マスタ!$K$4&amp;"_"&amp;AF$33,データシート1!$A:$BS,MATCH("aa_"&amp;$S46,データシート1!$A$1:$BS$1,0),0)</f>
        <v>23.535343809732243</v>
      </c>
      <c r="AG46" s="1019">
        <f>VLOOKUP(年度マスタ!$K$4&amp;"_"&amp;AG$33,データシート1!$A:$BS,MATCH("aa_"&amp;$S46,データシート1!$A$1:$BS$1,0),0)</f>
        <v>21.163964865137444</v>
      </c>
      <c r="AH46" s="1019">
        <f>VLOOKUP(年度マスタ!$K$4&amp;"_"&amp;AH$33,データシート1!$A:$BS,MATCH("aa_"&amp;$S46,データシート1!$A$1:$BS$1,0),0)</f>
        <v>23.222308898313567</v>
      </c>
      <c r="AI46" s="1019">
        <f>VLOOKUP(年度マスタ!$K$4&amp;"_"&amp;AI$33,データシート1!$A:$BS,MATCH("aa_"&amp;$S46,データシート1!$A$1:$BS$1,0),0)</f>
        <v>22.368925251963489</v>
      </c>
      <c r="AJ46" s="1019">
        <f>VLOOKUP(年度マスタ!$K$4&amp;"_"&amp;AJ$33,データシート1!$A:$BS,MATCH("aa_"&amp;$S46,データシート1!$A$1:$BS$1,0),0)</f>
        <v>22.010052055058754</v>
      </c>
      <c r="AK46" s="1020">
        <f>VLOOKUP(年度マスタ!$K$4&amp;"_"&amp;AK$33,データシート1!$A:$BS,MATCH("aa_"&amp;$S46,データシート1!$A$1:$BS$1,0),0)</f>
        <v>22.081637238214032</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12.254673958000001</v>
      </c>
      <c r="Y47" s="1022">
        <f>VLOOKUP(年度マスタ!$K$4&amp;"_"&amp;Y$33,データシート1!$A:$BS,MATCH("aa_"&amp;$S47,データシート1!$A$1:$BS$1,0),0)</f>
        <v>9.7804963728099992</v>
      </c>
      <c r="Z47" s="1022">
        <f>VLOOKUP(年度マスタ!$K$4&amp;"_"&amp;Z$33,データシート1!$A:$BS,MATCH("aa_"&amp;$S47,データシート1!$A$1:$BS$1,0),0)</f>
        <v>14.658333643159999</v>
      </c>
      <c r="AA47" s="1022">
        <f>VLOOKUP(年度マスタ!$K$4&amp;"_"&amp;AA$33,データシート1!$A:$BS,MATCH("aa_"&amp;$S47,データシート1!$A$1:$BS$1,0),0)</f>
        <v>12.691990612860002</v>
      </c>
      <c r="AB47" s="1022">
        <f>VLOOKUP(年度マスタ!$K$4&amp;"_"&amp;AB$33,データシート1!$A:$BS,MATCH("aa_"&amp;$S47,データシート1!$A$1:$BS$1,0),0)</f>
        <v>14.674970833599998</v>
      </c>
      <c r="AC47" s="1022">
        <f>VLOOKUP(年度マスタ!$K$4&amp;"_"&amp;AC$33,データシート1!$A:$BS,MATCH("aa_"&amp;$S47,データシート1!$A$1:$BS$1,0),0)</f>
        <v>12.73876265298</v>
      </c>
      <c r="AD47" s="1022">
        <f>VLOOKUP(年度マスタ!$K$4&amp;"_"&amp;AD$33,データシート1!$A:$BS,MATCH("aa_"&amp;$S47,データシート1!$A$1:$BS$1,0),0)</f>
        <v>16.250267879999999</v>
      </c>
      <c r="AE47" s="1022">
        <f>VLOOKUP(年度マスタ!$K$4&amp;"_"&amp;AE$33,データシート1!$A:$BS,MATCH("aa_"&amp;$S47,データシート1!$A$1:$BS$1,0),0)</f>
        <v>17.606365037509999</v>
      </c>
      <c r="AF47" s="1022">
        <f>VLOOKUP(年度マスタ!$K$4&amp;"_"&amp;AF$33,データシート1!$A:$BS,MATCH("aa_"&amp;$S47,データシート1!$A$1:$BS$1,0),0)</f>
        <v>21.622665880319996</v>
      </c>
      <c r="AG47" s="1022">
        <f>VLOOKUP(年度マスタ!$K$4&amp;"_"&amp;AG$33,データシート1!$A:$BS,MATCH("aa_"&amp;$S47,データシート1!$A$1:$BS$1,0),0)</f>
        <v>13.821925735319997</v>
      </c>
      <c r="AH47" s="1022">
        <f>VLOOKUP(年度マスタ!$K$4&amp;"_"&amp;AH$33,データシート1!$A:$BS,MATCH("aa_"&amp;$S47,データシート1!$A$1:$BS$1,0),0)</f>
        <v>17.786362206689994</v>
      </c>
      <c r="AI47" s="1022">
        <f>VLOOKUP(年度マスタ!$K$4&amp;"_"&amp;AI$33,データシート1!$A:$BS,MATCH("aa_"&amp;$S47,データシート1!$A$1:$BS$1,0),0)</f>
        <v>14.3549920472</v>
      </c>
      <c r="AJ47" s="1022">
        <f>VLOOKUP(年度マスタ!$K$4&amp;"_"&amp;AJ$33,データシート1!$A:$BS,MATCH("aa_"&amp;$S47,データシート1!$A$1:$BS$1,0),0)</f>
        <v>23.682184408999991</v>
      </c>
      <c r="AK47" s="1023">
        <f>VLOOKUP(年度マスタ!$K$4&amp;"_"&amp;AK$33,データシート1!$A:$BS,MATCH("aa_"&amp;$S47,データシート1!$A$1:$BS$1,0),0)</f>
        <v>16.735668417599999</v>
      </c>
      <c r="AL47" s="373"/>
      <c r="AW47" s="19" t="str">
        <f>年度マスタ!I4</f>
        <v>佐賀県</v>
      </c>
      <c r="AX47" s="408">
        <f>SUM(AY38:BA38)</f>
        <v>1262.5172509200308</v>
      </c>
      <c r="AY47" s="408">
        <f t="shared" si="17"/>
        <v>870.42121102046906</v>
      </c>
      <c r="AZ47" s="408">
        <f t="shared" si="17"/>
        <v>752.07410531891139</v>
      </c>
      <c r="BA47" s="408">
        <f>SUM(BD38:BG38)</f>
        <v>1467.8544034822189</v>
      </c>
      <c r="BB47" s="408">
        <f>BH38</f>
        <v>94.390723882720792</v>
      </c>
      <c r="BC47" s="408">
        <f>SUM(AX47:BB47)</f>
        <v>4447.2576946243507</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唐津市</v>
      </c>
      <c r="AX48" s="408">
        <f>SUM(AY39:BA39)</f>
        <v>115.30887077008073</v>
      </c>
      <c r="AY48" s="408">
        <f>BB39</f>
        <v>108.74279349488195</v>
      </c>
      <c r="AZ48" s="408">
        <f>BC39</f>
        <v>112.50203819922035</v>
      </c>
      <c r="BA48" s="408">
        <f>SUM(BD39:BG39)</f>
        <v>229.25038227005558</v>
      </c>
      <c r="BB48" s="408">
        <f>BH39</f>
        <v>16.735668417599999</v>
      </c>
      <c r="BC48" s="408">
        <f>SUM(AX48:BB48)</f>
        <v>582.53975315183857</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582.53975315183857</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115.30887077008073</v>
      </c>
      <c r="P52" s="501">
        <f t="shared" ref="P52:P64" si="18">O52/$O$51</f>
        <v>0.1979416342768037</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84.486931191710596</v>
      </c>
      <c r="P53" s="502">
        <f t="shared" si="18"/>
        <v>0.14503204413877852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8.2319825295268814</v>
      </c>
      <c r="P54" s="502">
        <f t="shared" si="18"/>
        <v>1.4131194454949448E-2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22.589957048843264</v>
      </c>
      <c r="P55" s="502">
        <f t="shared" si="18"/>
        <v>3.8778395683075742E-2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108.74279349488195</v>
      </c>
      <c r="P56" s="501">
        <f t="shared" si="18"/>
        <v>0.18667016784095458</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112.50203819922035</v>
      </c>
      <c r="P57" s="501">
        <f t="shared" si="18"/>
        <v>0.19312336641495567</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229.25038227005558</v>
      </c>
      <c r="P58" s="501">
        <f t="shared" si="18"/>
        <v>0.39353603085402078</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200.10372504475919</v>
      </c>
      <c r="P59" s="502">
        <f t="shared" si="18"/>
        <v>0.3435022656601468</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99.42550919881856</v>
      </c>
      <c r="P60" s="502">
        <f t="shared" si="18"/>
        <v>0.17067592153303807</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100.67821584594063</v>
      </c>
      <c r="P61" s="502">
        <f t="shared" si="18"/>
        <v>0.17282634412710873</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7.0650199870823638</v>
      </c>
      <c r="P62" s="502">
        <f t="shared" si="18"/>
        <v>1.212796199548097E-2</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22.081637238214032</v>
      </c>
      <c r="P63" s="502">
        <f t="shared" si="18"/>
        <v>3.7905803198393005E-2</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16.735668417599999</v>
      </c>
      <c r="P64" s="679">
        <f t="shared" si="18"/>
        <v>2.8728800613265375E-2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唐津市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1091.5106000000001</v>
      </c>
      <c r="AI7" s="88">
        <f>VLOOKUP(年度マスタ!$K$4&amp;"_"&amp;$AG7,データシート1!$A:$BS,MATCH("ab_"&amp;AI$2,データシート1!$A$1:$BS$1,0),0)</f>
        <v>4705</v>
      </c>
      <c r="AJ7" s="88">
        <f>VLOOKUP(年度マスタ!$K$4&amp;"_"&amp;$AG7,データシート1!$A:$BS,MATCH("ab_"&amp;AJ$2,データシート1!$A$1:$BS$1,0),0)</f>
        <v>417</v>
      </c>
      <c r="AK7" s="88">
        <f>VLOOKUP(年度マスタ!$K$4&amp;"_"&amp;$AG7,データシート1!$A:$BS,MATCH("ab_"&amp;AK$2,データシート1!$A$1:$BS$1,0),0)</f>
        <v>38762</v>
      </c>
      <c r="AL7" s="88">
        <f>VLOOKUP(年度マスタ!$K$4&amp;"_"&amp;$AG7,データシート1!$A:$BS,MATCH("ab_"&amp;AL$2,データシート1!$A$1:$BS$1,0),0)</f>
        <v>48075</v>
      </c>
      <c r="AM7" s="88">
        <f>VLOOKUP(年度マスタ!$K$4&amp;"_"&amp;$AG7,データシート1!$A:$BS,MATCH("ab_"&amp;AM$2,データシート1!$A$1:$BS$1,0),0)</f>
        <v>65778</v>
      </c>
      <c r="AN7" s="88">
        <f>VLOOKUP(年度マスタ!$K$4&amp;"_"&amp;$AG7,データシート1!$A:$BS,MATCH("ab_"&amp;AN$2,データシート1!$A$1:$BS$1,0),0)</f>
        <v>25979</v>
      </c>
      <c r="AO7" s="88">
        <f>VLOOKUP(年度マスタ!$K$4&amp;"_"&amp;$AG7,データシート1!$A:$BS,MATCH("ab_"&amp;AO$2,データシート1!$A$1:$BS$1,0),0)</f>
        <v>131737</v>
      </c>
      <c r="AP7" s="88">
        <f>VLOOKUP(年度マスタ!$K$4&amp;"_"&amp;$AG7,データシート1!$A:$BS,MATCH("ab_"&amp;AP$2,データシート1!$A$1:$BS$1,0),0)</f>
        <v>5337965</v>
      </c>
      <c r="AQ7" s="1073">
        <f>VLOOKUP(年度マスタ!$K$4&amp;"_"&amp;$AG7,データシート1!$A:$BS,MATCH("ab_"&amp;AQ$2,データシート1!$A$1:$BS$1,0),0)</f>
        <v>12.254673958000001</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1036.2564</v>
      </c>
      <c r="AI8" s="88">
        <f>VLOOKUP(年度マスタ!$K$4&amp;"_"&amp;$AG8,データシート1!$A:$BS,MATCH("ab_"&amp;AI$2,データシート1!$A$1:$BS$1,0),0)</f>
        <v>4668</v>
      </c>
      <c r="AJ8" s="88">
        <f>VLOOKUP(年度マスタ!$K$4&amp;"_"&amp;$AG8,データシート1!$A:$BS,MATCH("ab_"&amp;AJ$2,データシート1!$A$1:$BS$1,0),0)</f>
        <v>1115</v>
      </c>
      <c r="AK8" s="88">
        <f>VLOOKUP(年度マスタ!$K$4&amp;"_"&amp;$AG8,データシート1!$A:$BS,MATCH("ab_"&amp;AK$2,データシート1!$A$1:$BS$1,0),0)</f>
        <v>40091</v>
      </c>
      <c r="AL8" s="88">
        <f>VLOOKUP(年度マスタ!$K$4&amp;"_"&amp;$AG8,データシート1!$A:$BS,MATCH("ab_"&amp;AL$2,データシート1!$A$1:$BS$1,0),0)</f>
        <v>48431</v>
      </c>
      <c r="AM8" s="88">
        <f>VLOOKUP(年度マスタ!$K$4&amp;"_"&amp;$AG8,データシート1!$A:$BS,MATCH("ab_"&amp;AM$2,データシート1!$A$1:$BS$1,0),0)</f>
        <v>66619</v>
      </c>
      <c r="AN8" s="88">
        <f>VLOOKUP(年度マスタ!$K$4&amp;"_"&amp;$AG8,データシート1!$A:$BS,MATCH("ab_"&amp;AN$2,データシート1!$A$1:$BS$1,0),0)</f>
        <v>25377</v>
      </c>
      <c r="AO8" s="88">
        <f>VLOOKUP(年度マスタ!$K$4&amp;"_"&amp;$AG8,データシート1!$A:$BS,MATCH("ab_"&amp;AO$2,データシート1!$A$1:$BS$1,0),0)</f>
        <v>131061</v>
      </c>
      <c r="AP8" s="88">
        <f>VLOOKUP(年度マスタ!$K$4&amp;"_"&amp;$AG8,データシート1!$A:$BS,MATCH("ab_"&amp;AP$2,データシート1!$A$1:$BS$1,0),0)</f>
        <v>4239827</v>
      </c>
      <c r="AQ8" s="1073">
        <f>VLOOKUP(年度マスタ!$K$4&amp;"_"&amp;$AG8,データシート1!$A:$BS,MATCH("ab_"&amp;AQ$2,データシート1!$A$1:$BS$1,0),0)</f>
        <v>9.7804963728099992</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1031.0279</v>
      </c>
      <c r="AI9" s="88">
        <f>VLOOKUP(年度マスタ!$K$4&amp;"_"&amp;$AG9,データシート1!$A:$BS,MATCH("ab_"&amp;AI$2,データシート1!$A$1:$BS$1,0),0)</f>
        <v>4668</v>
      </c>
      <c r="AJ9" s="88">
        <f>VLOOKUP(年度マスタ!$K$4&amp;"_"&amp;$AG9,データシート1!$A:$BS,MATCH("ab_"&amp;AJ$2,データシート1!$A$1:$BS$1,0),0)</f>
        <v>1115</v>
      </c>
      <c r="AK9" s="88">
        <f>VLOOKUP(年度マスタ!$K$4&amp;"_"&amp;$AG9,データシート1!$A:$BS,MATCH("ab_"&amp;AK$2,データシート1!$A$1:$BS$1,0),0)</f>
        <v>40091</v>
      </c>
      <c r="AL9" s="88">
        <f>VLOOKUP(年度マスタ!$K$4&amp;"_"&amp;$AG9,データシート1!$A:$BS,MATCH("ab_"&amp;AL$2,データシート1!$A$1:$BS$1,0),0)</f>
        <v>48752</v>
      </c>
      <c r="AM9" s="88">
        <f>VLOOKUP(年度マスタ!$K$4&amp;"_"&amp;$AG9,データシート1!$A:$BS,MATCH("ab_"&amp;AM$2,データシート1!$A$1:$BS$1,0),0)</f>
        <v>67123</v>
      </c>
      <c r="AN9" s="88">
        <f>VLOOKUP(年度マスタ!$K$4&amp;"_"&amp;$AG9,データシート1!$A:$BS,MATCH("ab_"&amp;AN$2,データシート1!$A$1:$BS$1,0),0)</f>
        <v>24855</v>
      </c>
      <c r="AO9" s="88">
        <f>VLOOKUP(年度マスタ!$K$4&amp;"_"&amp;$AG9,データシート1!$A:$BS,MATCH("ab_"&amp;AO$2,データシート1!$A$1:$BS$1,0),0)</f>
        <v>130276</v>
      </c>
      <c r="AP9" s="88">
        <f>VLOOKUP(年度マスタ!$K$4&amp;"_"&amp;$AG9,データシート1!$A:$BS,MATCH("ab_"&amp;AP$2,データシート1!$A$1:$BS$1,0),0)</f>
        <v>4226060</v>
      </c>
      <c r="AQ9" s="1073">
        <f>VLOOKUP(年度マスタ!$K$4&amp;"_"&amp;$AG9,データシート1!$A:$BS,MATCH("ab_"&amp;AQ$2,データシート1!$A$1:$BS$1,0),0)</f>
        <v>14.658333643159999</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1073.2183</v>
      </c>
      <c r="AI10" s="88">
        <f>VLOOKUP(年度マスタ!$K$4&amp;"_"&amp;$AG10,データシート1!$A:$BS,MATCH("ab_"&amp;AI$2,データシート1!$A$1:$BS$1,0),0)</f>
        <v>4668</v>
      </c>
      <c r="AJ10" s="88">
        <f>VLOOKUP(年度マスタ!$K$4&amp;"_"&amp;$AG10,データシート1!$A:$BS,MATCH("ab_"&amp;AJ$2,データシート1!$A$1:$BS$1,0),0)</f>
        <v>1115</v>
      </c>
      <c r="AK10" s="88">
        <f>VLOOKUP(年度マスタ!$K$4&amp;"_"&amp;$AG10,データシート1!$A:$BS,MATCH("ab_"&amp;AK$2,データシート1!$A$1:$BS$1,0),0)</f>
        <v>40091</v>
      </c>
      <c r="AL10" s="88">
        <f>VLOOKUP(年度マスタ!$K$4&amp;"_"&amp;$AG10,データシート1!$A:$BS,MATCH("ab_"&amp;AL$2,データシート1!$A$1:$BS$1,0),0)</f>
        <v>49113</v>
      </c>
      <c r="AM10" s="88">
        <f>VLOOKUP(年度マスタ!$K$4&amp;"_"&amp;$AG10,データシート1!$A:$BS,MATCH("ab_"&amp;AM$2,データシート1!$A$1:$BS$1,0),0)</f>
        <v>68015</v>
      </c>
      <c r="AN10" s="88">
        <f>VLOOKUP(年度マスタ!$K$4&amp;"_"&amp;$AG10,データシート1!$A:$BS,MATCH("ab_"&amp;AN$2,データシート1!$A$1:$BS$1,0),0)</f>
        <v>24454</v>
      </c>
      <c r="AO10" s="88">
        <f>VLOOKUP(年度マスタ!$K$4&amp;"_"&amp;$AG10,データシート1!$A:$BS,MATCH("ab_"&amp;AO$2,データシート1!$A$1:$BS$1,0),0)</f>
        <v>129544</v>
      </c>
      <c r="AP10" s="88">
        <f>VLOOKUP(年度マスタ!$K$4&amp;"_"&amp;$AG10,データシート1!$A:$BS,MATCH("ab_"&amp;AP$2,データシート1!$A$1:$BS$1,0),0)</f>
        <v>3937517</v>
      </c>
      <c r="AQ10" s="1073">
        <f>VLOOKUP(年度マスタ!$K$4&amp;"_"&amp;$AG10,データシート1!$A:$BS,MATCH("ab_"&amp;AQ$2,データシート1!$A$1:$BS$1,0),0)</f>
        <v>12.691990612860002</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1198.2919999999999</v>
      </c>
      <c r="AI11" s="88">
        <f>VLOOKUP(年度マスタ!$K$4&amp;"_"&amp;$AG11,データシート1!$A:$BS,MATCH("ab_"&amp;AI$2,データシート1!$A$1:$BS$1,0),0)</f>
        <v>4668</v>
      </c>
      <c r="AJ11" s="88">
        <f>VLOOKUP(年度マスタ!$K$4&amp;"_"&amp;$AG11,データシート1!$A:$BS,MATCH("ab_"&amp;AJ$2,データシート1!$A$1:$BS$1,0),0)</f>
        <v>1115</v>
      </c>
      <c r="AK11" s="88">
        <f>VLOOKUP(年度マスタ!$K$4&amp;"_"&amp;$AG11,データシート1!$A:$BS,MATCH("ab_"&amp;AK$2,データシート1!$A$1:$BS$1,0),0)</f>
        <v>40091</v>
      </c>
      <c r="AL11" s="88">
        <f>VLOOKUP(年度マスタ!$K$4&amp;"_"&amp;$AG11,データシート1!$A:$BS,MATCH("ab_"&amp;AL$2,データシート1!$A$1:$BS$1,0),0)</f>
        <v>49817</v>
      </c>
      <c r="AM11" s="88">
        <f>VLOOKUP(年度マスタ!$K$4&amp;"_"&amp;$AG11,データシート1!$A:$BS,MATCH("ab_"&amp;AM$2,データシート1!$A$1:$BS$1,0),0)</f>
        <v>69068</v>
      </c>
      <c r="AN11" s="88">
        <f>VLOOKUP(年度マスタ!$K$4&amp;"_"&amp;$AG11,データシート1!$A:$BS,MATCH("ab_"&amp;AN$2,データシート1!$A$1:$BS$1,0),0)</f>
        <v>24035</v>
      </c>
      <c r="AO11" s="88">
        <f>VLOOKUP(年度マスタ!$K$4&amp;"_"&amp;$AG11,データシート1!$A:$BS,MATCH("ab_"&amp;AO$2,データシート1!$A$1:$BS$1,0),0)</f>
        <v>129216</v>
      </c>
      <c r="AP11" s="88">
        <f>VLOOKUP(年度マスタ!$K$4&amp;"_"&amp;$AG11,データシート1!$A:$BS,MATCH("ab_"&amp;AP$2,データシート1!$A$1:$BS$1,0),0)</f>
        <v>4016452</v>
      </c>
      <c r="AQ11" s="1073">
        <f>VLOOKUP(年度マスタ!$K$4&amp;"_"&amp;$AG11,データシート1!$A:$BS,MATCH("ab_"&amp;AQ$2,データシート1!$A$1:$BS$1,0),0)</f>
        <v>14.674970833599998</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1292.3986</v>
      </c>
      <c r="AI12" s="88">
        <f>VLOOKUP(年度マスタ!$K$4&amp;"_"&amp;$AG12,データシート1!$A:$BS,MATCH("ab_"&amp;AI$2,データシート1!$A$1:$BS$1,0),0)</f>
        <v>4668</v>
      </c>
      <c r="AJ12" s="88">
        <f>VLOOKUP(年度マスタ!$K$4&amp;"_"&amp;$AG12,データシート1!$A:$BS,MATCH("ab_"&amp;AJ$2,データシート1!$A$1:$BS$1,0),0)</f>
        <v>1115</v>
      </c>
      <c r="AK12" s="88">
        <f>VLOOKUP(年度マスタ!$K$4&amp;"_"&amp;$AG12,データシート1!$A:$BS,MATCH("ab_"&amp;AK$2,データシート1!$A$1:$BS$1,0),0)</f>
        <v>40091</v>
      </c>
      <c r="AL12" s="88">
        <f>VLOOKUP(年度マスタ!$K$4&amp;"_"&amp;$AG12,データシート1!$A:$BS,MATCH("ab_"&amp;AL$2,データシート1!$A$1:$BS$1,0),0)</f>
        <v>50046</v>
      </c>
      <c r="AM12" s="88">
        <f>VLOOKUP(年度マスタ!$K$4&amp;"_"&amp;$AG12,データシート1!$A:$BS,MATCH("ab_"&amp;AM$2,データシート1!$A$1:$BS$1,0),0)</f>
        <v>70080</v>
      </c>
      <c r="AN12" s="88">
        <f>VLOOKUP(年度マスタ!$K$4&amp;"_"&amp;$AG12,データシート1!$A:$BS,MATCH("ab_"&amp;AN$2,データシート1!$A$1:$BS$1,0),0)</f>
        <v>23520</v>
      </c>
      <c r="AO12" s="88">
        <f>VLOOKUP(年度マスタ!$K$4&amp;"_"&amp;$AG12,データシート1!$A:$BS,MATCH("ab_"&amp;AO$2,データシート1!$A$1:$BS$1,0),0)</f>
        <v>128740</v>
      </c>
      <c r="AP12" s="88">
        <f>VLOOKUP(年度マスタ!$K$4&amp;"_"&amp;$AG12,データシート1!$A:$BS,MATCH("ab_"&amp;AP$2,データシート1!$A$1:$BS$1,0),0)</f>
        <v>4251769</v>
      </c>
      <c r="AQ12" s="1073">
        <f>VLOOKUP(年度マスタ!$K$4&amp;"_"&amp;$AG12,データシート1!$A:$BS,MATCH("ab_"&amp;AQ$2,データシート1!$A$1:$BS$1,0),0)</f>
        <v>12.73876265298</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1373.9217000000001</v>
      </c>
      <c r="AI13" s="88">
        <f>VLOOKUP(年度マスタ!$K$4&amp;"_"&amp;$AG13,データシート1!$A:$BS,MATCH("ab_"&amp;AI$2,データシート1!$A$1:$BS$1,0),0)</f>
        <v>4138</v>
      </c>
      <c r="AJ13" s="88">
        <f>VLOOKUP(年度マスタ!$K$4&amp;"_"&amp;$AG13,データシート1!$A:$BS,MATCH("ab_"&amp;AJ$2,データシート1!$A$1:$BS$1,0),0)</f>
        <v>675</v>
      </c>
      <c r="AK13" s="88">
        <f>VLOOKUP(年度マスタ!$K$4&amp;"_"&amp;$AG13,データシート1!$A:$BS,MATCH("ab_"&amp;AK$2,データシート1!$A$1:$BS$1,0),0)</f>
        <v>38059</v>
      </c>
      <c r="AL13" s="88">
        <f>VLOOKUP(年度マスタ!$K$4&amp;"_"&amp;$AG13,データシート1!$A:$BS,MATCH("ab_"&amp;AL$2,データシート1!$A$1:$BS$1,0),0)</f>
        <v>50040</v>
      </c>
      <c r="AM13" s="88">
        <f>VLOOKUP(年度マスタ!$K$4&amp;"_"&amp;$AG13,データシート1!$A:$BS,MATCH("ab_"&amp;AM$2,データシート1!$A$1:$BS$1,0),0)</f>
        <v>70863</v>
      </c>
      <c r="AN13" s="88">
        <f>VLOOKUP(年度マスタ!$K$4&amp;"_"&amp;$AG13,データシート1!$A:$BS,MATCH("ab_"&amp;AN$2,データシート1!$A$1:$BS$1,0),0)</f>
        <v>23119</v>
      </c>
      <c r="AO13" s="88">
        <f>VLOOKUP(年度マスタ!$K$4&amp;"_"&amp;$AG13,データシート1!$A:$BS,MATCH("ab_"&amp;AO$2,データシート1!$A$1:$BS$1,0),0)</f>
        <v>127536</v>
      </c>
      <c r="AP13" s="88">
        <f>VLOOKUP(年度マスタ!$K$4&amp;"_"&amp;$AG13,データシート1!$A:$BS,MATCH("ab_"&amp;AP$2,データシート1!$A$1:$BS$1,0),0)</f>
        <v>4016062</v>
      </c>
      <c r="AQ13" s="1073">
        <f>VLOOKUP(年度マスタ!$K$4&amp;"_"&amp;$AG13,データシート1!$A:$BS,MATCH("ab_"&amp;AQ$2,データシート1!$A$1:$BS$1,0),0)</f>
        <v>16.250267879999999</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1624.6844000000001</v>
      </c>
      <c r="AI14" s="88">
        <f>VLOOKUP(年度マスタ!$K$4&amp;"_"&amp;$AG14,データシート1!$A:$BS,MATCH("ab_"&amp;AI$2,データシート1!$A$1:$BS$1,0),0)</f>
        <v>4138</v>
      </c>
      <c r="AJ14" s="88">
        <f>VLOOKUP(年度マスタ!$K$4&amp;"_"&amp;$AG14,データシート1!$A:$BS,MATCH("ab_"&amp;AJ$2,データシート1!$A$1:$BS$1,0),0)</f>
        <v>675</v>
      </c>
      <c r="AK14" s="88">
        <f>VLOOKUP(年度マスタ!$K$4&amp;"_"&amp;$AG14,データシート1!$A:$BS,MATCH("ab_"&amp;AK$2,データシート1!$A$1:$BS$1,0),0)</f>
        <v>38059</v>
      </c>
      <c r="AL14" s="88">
        <f>VLOOKUP(年度マスタ!$K$4&amp;"_"&amp;$AG14,データシート1!$A:$BS,MATCH("ab_"&amp;AL$2,データシート1!$A$1:$BS$1,0),0)</f>
        <v>50127</v>
      </c>
      <c r="AM14" s="88">
        <f>VLOOKUP(年度マスタ!$K$4&amp;"_"&amp;$AG14,データシート1!$A:$BS,MATCH("ab_"&amp;AM$2,データシート1!$A$1:$BS$1,0),0)</f>
        <v>71446</v>
      </c>
      <c r="AN14" s="88">
        <f>VLOOKUP(年度マスタ!$K$4&amp;"_"&amp;$AG14,データシート1!$A:$BS,MATCH("ab_"&amp;AN$2,データシート1!$A$1:$BS$1,0),0)</f>
        <v>22749</v>
      </c>
      <c r="AO14" s="88">
        <f>VLOOKUP(年度マスタ!$K$4&amp;"_"&amp;$AG14,データシート1!$A:$BS,MATCH("ab_"&amp;AO$2,データシート1!$A$1:$BS$1,0),0)</f>
        <v>126280</v>
      </c>
      <c r="AP14" s="88">
        <f>VLOOKUP(年度マスタ!$K$4&amp;"_"&amp;$AG14,データシート1!$A:$BS,MATCH("ab_"&amp;AP$2,データシート1!$A$1:$BS$1,0),0)</f>
        <v>4417937</v>
      </c>
      <c r="AQ14" s="1073">
        <f>VLOOKUP(年度マスタ!$K$4&amp;"_"&amp;$AG14,データシート1!$A:$BS,MATCH("ab_"&amp;AQ$2,データシート1!$A$1:$BS$1,0),0)</f>
        <v>17.606365037509999</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1544.8242</v>
      </c>
      <c r="AI15" s="88">
        <f>VLOOKUP(年度マスタ!$K$4&amp;"_"&amp;$AG15,データシート1!$A:$BS,MATCH("ab_"&amp;AI$2,データシート1!$A$1:$BS$1,0),0)</f>
        <v>4138</v>
      </c>
      <c r="AJ15" s="88">
        <f>VLOOKUP(年度マスタ!$K$4&amp;"_"&amp;$AG15,データシート1!$A:$BS,MATCH("ab_"&amp;AJ$2,データシート1!$A$1:$BS$1,0),0)</f>
        <v>675</v>
      </c>
      <c r="AK15" s="88">
        <f>VLOOKUP(年度マスタ!$K$4&amp;"_"&amp;$AG15,データシート1!$A:$BS,MATCH("ab_"&amp;AK$2,データシート1!$A$1:$BS$1,0),0)</f>
        <v>38059</v>
      </c>
      <c r="AL15" s="88">
        <f>VLOOKUP(年度マスタ!$K$4&amp;"_"&amp;$AG15,データシート1!$A:$BS,MATCH("ab_"&amp;AL$2,データシート1!$A$1:$BS$1,0),0)</f>
        <v>50281</v>
      </c>
      <c r="AM15" s="88">
        <f>VLOOKUP(年度マスタ!$K$4&amp;"_"&amp;$AG15,データシート1!$A:$BS,MATCH("ab_"&amp;AM$2,データシート1!$A$1:$BS$1,0),0)</f>
        <v>72016</v>
      </c>
      <c r="AN15" s="88">
        <f>VLOOKUP(年度マスタ!$K$4&amp;"_"&amp;$AG15,データシート1!$A:$BS,MATCH("ab_"&amp;AN$2,データシート1!$A$1:$BS$1,0),0)</f>
        <v>22633</v>
      </c>
      <c r="AO15" s="88">
        <f>VLOOKUP(年度マスタ!$K$4&amp;"_"&amp;$AG15,データシート1!$A:$BS,MATCH("ab_"&amp;AO$2,データシート1!$A$1:$BS$1,0),0)</f>
        <v>125001</v>
      </c>
      <c r="AP15" s="88">
        <f>VLOOKUP(年度マスタ!$K$4&amp;"_"&amp;$AG15,データシート1!$A:$BS,MATCH("ab_"&amp;AP$2,データシート1!$A$1:$BS$1,0),0)</f>
        <v>4019605.0530150668</v>
      </c>
      <c r="AQ15" s="1073">
        <f>VLOOKUP(年度マスタ!$K$4&amp;"_"&amp;$AG15,データシート1!$A:$BS,MATCH("ab_"&amp;AQ$2,データシート1!$A$1:$BS$1,0),0)</f>
        <v>21.62266588032</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1427.7582</v>
      </c>
      <c r="AI16" s="88">
        <f>VLOOKUP(年度マスタ!$K$4&amp;"_"&amp;$AG16,データシート1!$A:$BS,MATCH("ab_"&amp;AI$2,データシート1!$A$1:$BS$1,0),0)</f>
        <v>4138</v>
      </c>
      <c r="AJ16" s="88">
        <f>VLOOKUP(年度マスタ!$K$4&amp;"_"&amp;$AG16,データシート1!$A:$BS,MATCH("ab_"&amp;AJ$2,データシート1!$A$1:$BS$1,0),0)</f>
        <v>675</v>
      </c>
      <c r="AK16" s="88">
        <f>VLOOKUP(年度マスタ!$K$4&amp;"_"&amp;$AG16,データシート1!$A:$BS,MATCH("ab_"&amp;AK$2,データシート1!$A$1:$BS$1,0),0)</f>
        <v>38059</v>
      </c>
      <c r="AL16" s="88">
        <f>VLOOKUP(年度マスタ!$K$4&amp;"_"&amp;$AG16,データシート1!$A:$BS,MATCH("ab_"&amp;AL$2,データシート1!$A$1:$BS$1,0),0)</f>
        <v>50534</v>
      </c>
      <c r="AM16" s="88">
        <f>VLOOKUP(年度マスタ!$K$4&amp;"_"&amp;$AG16,データシート1!$A:$BS,MATCH("ab_"&amp;AM$2,データシート1!$A$1:$BS$1,0),0)</f>
        <v>72364</v>
      </c>
      <c r="AN16" s="88">
        <f>VLOOKUP(年度マスタ!$K$4&amp;"_"&amp;$AG16,データシート1!$A:$BS,MATCH("ab_"&amp;AN$2,データシート1!$A$1:$BS$1,0),0)</f>
        <v>22334</v>
      </c>
      <c r="AO16" s="88">
        <f>VLOOKUP(年度マスタ!$K$4&amp;"_"&amp;$AG16,データシート1!$A:$BS,MATCH("ab_"&amp;AO$2,データシート1!$A$1:$BS$1,0),0)</f>
        <v>123775</v>
      </c>
      <c r="AP16" s="88">
        <f>VLOOKUP(年度マスタ!$K$4&amp;"_"&amp;$AG16,データシート1!$A:$BS,MATCH("ab_"&amp;AP$2,データシート1!$A$1:$BS$1,0),0)</f>
        <v>3686317.9999999991</v>
      </c>
      <c r="AQ16" s="1073">
        <f>VLOOKUP(年度マスタ!$K$4&amp;"_"&amp;$AG16,データシート1!$A:$BS,MATCH("ab_"&amp;AQ$2,データシート1!$A$1:$BS$1,0),0)</f>
        <v>13.821925735320001</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1605.6421</v>
      </c>
      <c r="AI17" s="187">
        <f>VLOOKUP(年度マスタ!$K$4&amp;"_"&amp;$AG17,データシート1!$A:$BS,MATCH("ab_"&amp;AI$2,データシート1!$A$1:$BS$1,0),0)</f>
        <v>4138</v>
      </c>
      <c r="AJ17" s="187">
        <f>VLOOKUP(年度マスタ!$K$4&amp;"_"&amp;$AG17,データシート1!$A:$BS,MATCH("ab_"&amp;AJ$2,データシート1!$A$1:$BS$1,0),0)</f>
        <v>675</v>
      </c>
      <c r="AK17" s="187">
        <f>VLOOKUP(年度マスタ!$K$4&amp;"_"&amp;$AG17,データシート1!$A:$BS,MATCH("ab_"&amp;AK$2,データシート1!$A$1:$BS$1,0),0)</f>
        <v>38059</v>
      </c>
      <c r="AL17" s="187">
        <f>VLOOKUP(年度マスタ!$K$4&amp;"_"&amp;$AG17,データシート1!$A:$BS,MATCH("ab_"&amp;AL$2,データシート1!$A$1:$BS$1,0),0)</f>
        <v>50646</v>
      </c>
      <c r="AM17" s="187">
        <f>VLOOKUP(年度マスタ!$K$4&amp;"_"&amp;$AG17,データシート1!$A:$BS,MATCH("ab_"&amp;AM$2,データシート1!$A$1:$BS$1,0),0)</f>
        <v>72511</v>
      </c>
      <c r="AN17" s="187">
        <f>VLOOKUP(年度マスタ!$K$4&amp;"_"&amp;$AG17,データシート1!$A:$BS,MATCH("ab_"&amp;AN$2,データシート1!$A$1:$BS$1,0),0)</f>
        <v>22123</v>
      </c>
      <c r="AO17" s="187">
        <f>VLOOKUP(年度マスタ!$K$4&amp;"_"&amp;$AG17,データシート1!$A:$BS,MATCH("ab_"&amp;AO$2,データシート1!$A$1:$BS$1,0),0)</f>
        <v>122528</v>
      </c>
      <c r="AP17" s="187">
        <f>VLOOKUP(年度マスタ!$K$4&amp;"_"&amp;$AG17,データシート1!$A:$BS,MATCH("ab_"&amp;AP$2,データシート1!$A$1:$BS$1,0),0)</f>
        <v>4028986</v>
      </c>
      <c r="AQ17" s="1074">
        <f>VLOOKUP(年度マスタ!$K$4&amp;"_"&amp;$AG17,データシート1!$A:$BS,MATCH("ab_"&amp;AQ$2,データシート1!$A$1:$BS$1,0),0)</f>
        <v>17.78636220668999</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1572.7037</v>
      </c>
      <c r="AI18" s="88">
        <f>VLOOKUP(年度マスタ!$K$4&amp;"_"&amp;$AG18,データシート1!$A:$BS,MATCH("ab_"&amp;AI$2,データシート1!$A$1:$BS$1,0),0)</f>
        <v>4138</v>
      </c>
      <c r="AJ18" s="88">
        <f>VLOOKUP(年度マスタ!$K$4&amp;"_"&amp;$AG18,データシート1!$A:$BS,MATCH("ab_"&amp;AJ$2,データシート1!$A$1:$BS$1,0),0)</f>
        <v>675</v>
      </c>
      <c r="AK18" s="88">
        <f>VLOOKUP(年度マスタ!$K$4&amp;"_"&amp;$AG18,データシート1!$A:$BS,MATCH("ab_"&amp;AK$2,データシート1!$A$1:$BS$1,0),0)</f>
        <v>38059</v>
      </c>
      <c r="AL18" s="88">
        <f>VLOOKUP(年度マスタ!$K$4&amp;"_"&amp;$AG18,データシート1!$A:$BS,MATCH("ab_"&amp;AL$2,データシート1!$A$1:$BS$1,0),0)</f>
        <v>50876</v>
      </c>
      <c r="AM18" s="88">
        <f>VLOOKUP(年度マスタ!$K$4&amp;"_"&amp;$AG18,データシート1!$A:$BS,MATCH("ab_"&amp;AM$2,データシート1!$A$1:$BS$1,0),0)</f>
        <v>72691</v>
      </c>
      <c r="AN18" s="88">
        <f>VLOOKUP(年度マスタ!$K$4&amp;"_"&amp;$AG18,データシート1!$A:$BS,MATCH("ab_"&amp;AN$2,データシート1!$A$1:$BS$1,0),0)</f>
        <v>21778</v>
      </c>
      <c r="AO18" s="88">
        <f>VLOOKUP(年度マスタ!$K$4&amp;"_"&amp;$AG18,データシート1!$A:$BS,MATCH("ab_"&amp;AO$2,データシート1!$A$1:$BS$1,0),0)</f>
        <v>121278</v>
      </c>
      <c r="AP18" s="88">
        <f>VLOOKUP(年度マスタ!$K$4&amp;"_"&amp;$AG18,データシート1!$A:$BS,MATCH("ab_"&amp;AP$2,データシート1!$A$1:$BS$1,0),0)</f>
        <v>3944492</v>
      </c>
      <c r="AQ18" s="1073">
        <f>VLOOKUP(年度マスタ!$K$4&amp;"_"&amp;$AG18,データシート1!$A:$BS,MATCH("ab_"&amp;AQ$2,データシート1!$A$1:$BS$1,0),0)</f>
        <v>14.3549920472</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1581.9371000000001</v>
      </c>
      <c r="AI19" s="88">
        <f>VLOOKUP(年度マスタ!$K$4&amp;"_"&amp;$AG19,データシート1!$A:$BS,MATCH("ab_"&amp;AI$2,データシート1!$A$1:$BS$1,0),0)</f>
        <v>4221</v>
      </c>
      <c r="AJ19" s="88">
        <f>VLOOKUP(年度マスタ!$K$4&amp;"_"&amp;$AG19,データシート1!$A:$BS,MATCH("ab_"&amp;AJ$2,データシート1!$A$1:$BS$1,0),0)</f>
        <v>751</v>
      </c>
      <c r="AK19" s="88">
        <f>VLOOKUP(年度マスタ!$K$4&amp;"_"&amp;$AG19,データシート1!$A:$BS,MATCH("ab_"&amp;AK$2,データシート1!$A$1:$BS$1,0),0)</f>
        <v>37242</v>
      </c>
      <c r="AL19" s="88">
        <f>VLOOKUP(年度マスタ!$K$4&amp;"_"&amp;$AG19,データシート1!$A:$BS,MATCH("ab_"&amp;AL$2,データシート1!$A$1:$BS$1,0),0)</f>
        <v>51038</v>
      </c>
      <c r="AM19" s="88">
        <f>VLOOKUP(年度マスタ!$K$4&amp;"_"&amp;$AG19,データシート1!$A:$BS,MATCH("ab_"&amp;AM$2,データシート1!$A$1:$BS$1,0),0)</f>
        <v>73048</v>
      </c>
      <c r="AN19" s="88">
        <f>VLOOKUP(年度マスタ!$K$4&amp;"_"&amp;$AG19,データシート1!$A:$BS,MATCH("ab_"&amp;AN$2,データシート1!$A$1:$BS$1,0),0)</f>
        <v>22033</v>
      </c>
      <c r="AO19" s="88">
        <f>VLOOKUP(年度マスタ!$K$4&amp;"_"&amp;$AG19,データシート1!$A:$BS,MATCH("ab_"&amp;AO$2,データシート1!$A$1:$BS$1,0),0)</f>
        <v>119869</v>
      </c>
      <c r="AP19" s="88">
        <f>VLOOKUP(年度マスタ!$K$4&amp;"_"&amp;$AG19,データシート1!$A:$BS,MATCH("ab_"&amp;AP$2,データシート1!$A$1:$BS$1,0),0)</f>
        <v>3901457</v>
      </c>
      <c r="AQ19" s="1073">
        <f>VLOOKUP(年度マスタ!$K$4&amp;"_"&amp;$AG19,データシート1!$A:$BS,MATCH("ab_"&amp;AQ$2,データシート1!$A$1:$BS$1,0),0)</f>
        <v>23.682184408999991</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1706.0590999999999</v>
      </c>
      <c r="AI20" s="88">
        <f>VLOOKUP(年度マスタ!$K$4&amp;"_"&amp;$AG20,データシート1!$A:$BS,MATCH("ab_"&amp;AI$2,データシート1!$A$1:$BS$1,0),0)</f>
        <v>4221</v>
      </c>
      <c r="AJ20" s="88">
        <f>VLOOKUP(年度マスタ!$K$4&amp;"_"&amp;$AG20,データシート1!$A:$BS,MATCH("ab_"&amp;AJ$2,データシート1!$A$1:$BS$1,0),0)</f>
        <v>751</v>
      </c>
      <c r="AK20" s="88">
        <f>VLOOKUP(年度マスタ!$K$4&amp;"_"&amp;$AG20,データシート1!$A:$BS,MATCH("ab_"&amp;AK$2,データシート1!$A$1:$BS$1,0),0)</f>
        <v>37242</v>
      </c>
      <c r="AL20" s="88">
        <f>VLOOKUP(年度マスタ!$K$4&amp;"_"&amp;$AG20,データシート1!$A:$BS,MATCH("ab_"&amp;AL$2,データシート1!$A$1:$BS$1,0),0)</f>
        <v>50959</v>
      </c>
      <c r="AM20" s="88">
        <f>VLOOKUP(年度マスタ!$K$4&amp;"_"&amp;$AG20,データシート1!$A:$BS,MATCH("ab_"&amp;AM$2,データシート1!$A$1:$BS$1,0),0)</f>
        <v>73156</v>
      </c>
      <c r="AN20" s="88">
        <f>VLOOKUP(年度マスタ!$K$4&amp;"_"&amp;$AG20,データシート1!$A:$BS,MATCH("ab_"&amp;AN$2,データシート1!$A$1:$BS$1,0),0)</f>
        <v>22150</v>
      </c>
      <c r="AO20" s="88">
        <f>VLOOKUP(年度マスタ!$K$4&amp;"_"&amp;$AG20,データシート1!$A:$BS,MATCH("ab_"&amp;AO$2,データシート1!$A$1:$BS$1,0),0)</f>
        <v>118400</v>
      </c>
      <c r="AP20" s="88">
        <f>VLOOKUP(年度マスタ!$K$4&amp;"_"&amp;$AG20,データシート1!$A:$BS,MATCH("ab_"&amp;AP$2,データシート1!$A$1:$BS$1,0),0)</f>
        <v>3793839.9999999995</v>
      </c>
      <c r="AQ20" s="1073">
        <f>VLOOKUP(年度マスタ!$K$4&amp;"_"&amp;$AG20,データシート1!$A:$BS,MATCH("ab_"&amp;AQ$2,データシート1!$A$1:$BS$1,0),0)</f>
        <v>16.735668417599999</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唐津市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41.433</v>
      </c>
      <c r="BE13" s="80" t="str">
        <f>年度マスタ!K4</f>
        <v>41202</v>
      </c>
      <c r="BF13" s="80" t="str">
        <f>年度マスタ!K4</f>
        <v>41202</v>
      </c>
      <c r="BG13" s="80" t="str">
        <f>年度マスタ!K4</f>
        <v>41202</v>
      </c>
      <c r="BH13" s="318" t="s">
        <v>108</v>
      </c>
      <c r="BI13" s="318" t="s">
        <v>108</v>
      </c>
      <c r="BJ13" s="318" t="s">
        <v>108</v>
      </c>
      <c r="BK13" s="318" t="str">
        <f>年度マスタ!K4</f>
        <v>41202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37.863999999999997</v>
      </c>
      <c r="AY14" s="80"/>
      <c r="BE14" s="80" t="str">
        <f>AP2</f>
        <v>唐津市</v>
      </c>
      <c r="BF14" s="80" t="str">
        <f>AP2</f>
        <v>唐津市</v>
      </c>
      <c r="BG14" s="80" t="str">
        <f>AP2</f>
        <v>唐津市</v>
      </c>
      <c r="BH14" s="80" t="s">
        <v>118</v>
      </c>
      <c r="BI14" s="80" t="s">
        <v>118</v>
      </c>
      <c r="BJ14" s="80" t="s">
        <v>118</v>
      </c>
      <c r="BK14" s="80" t="str">
        <f>AP2</f>
        <v>唐津市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3.569</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2.3210000000000002</v>
      </c>
      <c r="AY17" s="201">
        <f>AX17</f>
        <v>2.3210000000000002</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57.088000000000008</v>
      </c>
      <c r="G21" s="996">
        <f t="shared" ref="G21:O21" si="5">SUM(G22,G26,G27,G28)</f>
        <v>67.11</v>
      </c>
      <c r="H21" s="996">
        <f t="shared" si="5"/>
        <v>58.535000000000004</v>
      </c>
      <c r="I21" s="996">
        <f t="shared" si="5"/>
        <v>70.116</v>
      </c>
      <c r="J21" s="996">
        <f t="shared" si="5"/>
        <v>68.013000000000005</v>
      </c>
      <c r="K21" s="996">
        <f t="shared" si="5"/>
        <v>62.757000000000005</v>
      </c>
      <c r="L21" s="996">
        <f t="shared" si="5"/>
        <v>81.869</v>
      </c>
      <c r="M21" s="996">
        <f t="shared" si="5"/>
        <v>59.061</v>
      </c>
      <c r="N21" s="996">
        <f t="shared" si="5"/>
        <v>52.988999999999997</v>
      </c>
      <c r="O21" s="996">
        <f t="shared" si="5"/>
        <v>45.643000000000001</v>
      </c>
      <c r="P21" s="997">
        <f>SUM(P22,P26,P27,P28)</f>
        <v>43.753999999999998</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9：食料品製造業(N=7)</v>
      </c>
      <c r="BE21" s="961">
        <f>VLOOKUP(BE$13&amp;"_"&amp;$AV$8,データシート2!$A:$SI,MATCH($AV$5&amp;"_"&amp;$BA21&amp;$AV$6,データシート2!$A$1:$SI$1,0),0)</f>
        <v>7</v>
      </c>
      <c r="BF21" s="1071">
        <f>VLOOKUP(BF$13&amp;"_"&amp;$AW$8,データシート2!$A:$SI,MATCH($AW$5&amp;"_"&amp;$BA21&amp;$AW$6,データシート2!$A$1:$SI$1,0),0)</f>
        <v>35.284999999999997</v>
      </c>
      <c r="BG21" s="1071">
        <f t="shared" si="2"/>
        <v>5.0407142857142855</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0.5688792316834006</v>
      </c>
    </row>
    <row r="22" spans="2:63" ht="15.95" customHeight="1" thickBot="1">
      <c r="B22" s="325"/>
      <c r="C22" s="572"/>
      <c r="D22" s="456" t="s">
        <v>31</v>
      </c>
      <c r="E22" s="457"/>
      <c r="F22" s="998">
        <f>SUM(F23:F25)</f>
        <v>37.675000000000004</v>
      </c>
      <c r="G22" s="998">
        <f t="shared" ref="G22:P22" si="6">SUM(G23:G25)</f>
        <v>47.347999999999999</v>
      </c>
      <c r="H22" s="998">
        <f t="shared" si="6"/>
        <v>52.191000000000003</v>
      </c>
      <c r="I22" s="998">
        <f t="shared" si="6"/>
        <v>66.542000000000002</v>
      </c>
      <c r="J22" s="998">
        <f t="shared" si="6"/>
        <v>63.729000000000006</v>
      </c>
      <c r="K22" s="998">
        <f t="shared" si="6"/>
        <v>58.809000000000005</v>
      </c>
      <c r="L22" s="998">
        <f t="shared" si="6"/>
        <v>55.637</v>
      </c>
      <c r="M22" s="998">
        <f t="shared" si="6"/>
        <v>53.265000000000001</v>
      </c>
      <c r="N22" s="998">
        <f t="shared" si="6"/>
        <v>50.114999999999995</v>
      </c>
      <c r="O22" s="998">
        <f t="shared" si="6"/>
        <v>39.83</v>
      </c>
      <c r="P22" s="999">
        <f t="shared" si="6"/>
        <v>41.433</v>
      </c>
      <c r="Z22" s="313"/>
      <c r="AB22" s="312"/>
      <c r="AC22" s="571" t="s">
        <v>1377</v>
      </c>
      <c r="AP22" s="18" t="s">
        <v>1387</v>
      </c>
      <c r="AQ22" s="313"/>
      <c r="AV22" s="80" t="str">
        <f>AW22</f>
        <v>エネルギー起源CO2</v>
      </c>
      <c r="AW22" s="80" t="str">
        <f>D56</f>
        <v>エネルギー起源CO2</v>
      </c>
      <c r="AX22" s="201">
        <f>P56</f>
        <v>43.753999999999998</v>
      </c>
      <c r="AY22" s="201">
        <f>AX22</f>
        <v>43.753999999999998</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34.435000000000002</v>
      </c>
      <c r="G23" s="1000">
        <f>IFERROR(VLOOKUP(年度マスタ!$K$4&amp;"_"&amp;G$20,データシート1!$A:$BT,MATCH("ba_"&amp;$E23,データシート1!$A$1:$BT$1,0),0),0)</f>
        <v>42.682000000000002</v>
      </c>
      <c r="H23" s="1000">
        <f>IFERROR(VLOOKUP(年度マスタ!$K$4&amp;"_"&amp;H$20,データシート1!$A:$BT,MATCH("ba_"&amp;$E23,データシート1!$A$1:$BT$1,0),0),0)</f>
        <v>48.6</v>
      </c>
      <c r="I23" s="1000">
        <f>IFERROR(VLOOKUP(年度マスタ!$K$4&amp;"_"&amp;I$20,データシート1!$A:$BT,MATCH("ba_"&amp;$E23,データシート1!$A$1:$BT$1,0),0),0)</f>
        <v>57.478999999999999</v>
      </c>
      <c r="J23" s="1000">
        <f>IFERROR(VLOOKUP(年度マスタ!$K$4&amp;"_"&amp;J$20,データシート1!$A:$BT,MATCH("ba_"&amp;$E23,データシート1!$A$1:$BT$1,0),0),0)</f>
        <v>56.773000000000003</v>
      </c>
      <c r="K23" s="1000">
        <f>IFERROR(VLOOKUP(年度マスタ!$K$4&amp;"_"&amp;K$20,データシート1!$A:$BT,MATCH("ba_"&amp;$E23,データシート1!$A$1:$BT$1,0),0),0)</f>
        <v>52.24</v>
      </c>
      <c r="L23" s="1000">
        <f>IFERROR(VLOOKUP(年度マスタ!$K$4&amp;"_"&amp;L$20,データシート1!$A:$BT,MATCH("ba_"&amp;$E23,データシート1!$A$1:$BT$1,0),0),0)</f>
        <v>49.915999999999997</v>
      </c>
      <c r="M23" s="1000">
        <f>IFERROR(VLOOKUP(年度マスタ!$K$4&amp;"_"&amp;M$20,データシート1!$A:$BT,MATCH("ba_"&amp;$E23,データシート1!$A$1:$BT$1,0),0),0)</f>
        <v>48.075000000000003</v>
      </c>
      <c r="N23" s="1000">
        <f>IFERROR(VLOOKUP(年度マスタ!$K$4&amp;"_"&amp;N$20,データシート1!$A:$BT,MATCH("ba_"&amp;$E23,データシート1!$A$1:$BT$1,0),0),0)</f>
        <v>45.207999999999998</v>
      </c>
      <c r="O23" s="1000">
        <f>IFERROR(VLOOKUP(年度マスタ!$K$4&amp;"_"&amp;O$20,データシート1!$A:$BT,MATCH("ba_"&amp;$E23,データシート1!$A$1:$BT$1,0),0),0)</f>
        <v>39.83</v>
      </c>
      <c r="P23" s="1001">
        <f>IFERROR(VLOOKUP(年度マスタ!$K$4&amp;"_"&amp;P$20,データシート1!$A:$BT,MATCH("ba_"&amp;$E23,データシート1!$A$1:$BT$1,0),0),0)</f>
        <v>37.863999999999997</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339.72180010140119</v>
      </c>
      <c r="AG24" s="996">
        <f t="shared" ref="AG24:AP24" si="7">AG25+AG29</f>
        <v>386.39577222779246</v>
      </c>
      <c r="AH24" s="996">
        <f t="shared" si="7"/>
        <v>432.50642574999085</v>
      </c>
      <c r="AI24" s="996">
        <f t="shared" si="7"/>
        <v>466.37389014457051</v>
      </c>
      <c r="AJ24" s="996">
        <f t="shared" si="7"/>
        <v>420.28529881211296</v>
      </c>
      <c r="AK24" s="996">
        <f t="shared" si="7"/>
        <v>375.33310183802018</v>
      </c>
      <c r="AL24" s="996">
        <f t="shared" si="7"/>
        <v>363.62944794347948</v>
      </c>
      <c r="AM24" s="996">
        <f t="shared" si="7"/>
        <v>305.66440449881532</v>
      </c>
      <c r="AN24" s="996">
        <f t="shared" si="7"/>
        <v>260.5374198531191</v>
      </c>
      <c r="AO24" s="996">
        <f>AO25+AO29</f>
        <v>287.35451364049936</v>
      </c>
      <c r="AP24" s="997">
        <f t="shared" si="7"/>
        <v>262.44543062991818</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3.24</v>
      </c>
      <c r="G25" s="1000">
        <f>IFERROR(VLOOKUP(年度マスタ!$K$4&amp;"_"&amp;G$20,データシート1!$A:$BT,MATCH("ba_"&amp;$E25,データシート1!$A$1:$BT$1,0),0),0)</f>
        <v>4.6660000000000004</v>
      </c>
      <c r="H25" s="1000">
        <f>IFERROR(VLOOKUP(年度マスタ!$K$4&amp;"_"&amp;H$20,データシート1!$A:$BT,MATCH("ba_"&amp;$E25,データシート1!$A$1:$BT$1,0),0),0)</f>
        <v>3.5910000000000002</v>
      </c>
      <c r="I25" s="1000">
        <f>IFERROR(VLOOKUP(年度マスタ!$K$4&amp;"_"&amp;I$20,データシート1!$A:$BT,MATCH("ba_"&amp;$E25,データシート1!$A$1:$BT$1,0),0),0)</f>
        <v>9.0630000000000006</v>
      </c>
      <c r="J25" s="1000">
        <f>IFERROR(VLOOKUP(年度マスタ!$K$4&amp;"_"&amp;J$20,データシート1!$A:$BT,MATCH("ba_"&amp;$E25,データシート1!$A$1:$BT$1,0),0),0)</f>
        <v>6.9560000000000004</v>
      </c>
      <c r="K25" s="1000">
        <f>IFERROR(VLOOKUP(年度マスタ!$K$4&amp;"_"&amp;K$20,データシート1!$A:$BT,MATCH("ba_"&amp;$E25,データシート1!$A$1:$BT$1,0),0),0)</f>
        <v>6.569</v>
      </c>
      <c r="L25" s="1000">
        <f>IFERROR(VLOOKUP(年度マスタ!$K$4&amp;"_"&amp;L$20,データシート1!$A:$BT,MATCH("ba_"&amp;$E25,データシート1!$A$1:$BT$1,0),0),0)</f>
        <v>5.7210000000000001</v>
      </c>
      <c r="M25" s="1000">
        <f>IFERROR(VLOOKUP(年度マスタ!$K$4&amp;"_"&amp;M$20,データシート1!$A:$BT,MATCH("ba_"&amp;$E25,データシート1!$A$1:$BT$1,0),0),0)</f>
        <v>5.19</v>
      </c>
      <c r="N25" s="1000">
        <f>IFERROR(VLOOKUP(年度マスタ!$K$4&amp;"_"&amp;N$20,データシート1!$A:$BT,MATCH("ba_"&amp;$E25,データシート1!$A$1:$BT$1,0),0),0)</f>
        <v>4.907</v>
      </c>
      <c r="O25" s="1000">
        <f>IFERROR(VLOOKUP(年度マスタ!$K$4&amp;"_"&amp;O$20,データシート1!$A:$BT,MATCH("ba_"&amp;$E25,データシート1!$A$1:$BT$1,0),0),0)</f>
        <v>0</v>
      </c>
      <c r="P25" s="1001">
        <f>IFERROR(VLOOKUP(年度マスタ!$K$4&amp;"_"&amp;P$20,データシート1!$A:$BT,MATCH("ba_"&amp;$E25,データシート1!$A$1:$BT$1,0),0),0)</f>
        <v>3.569</v>
      </c>
      <c r="Z25" s="313"/>
      <c r="AB25" s="312"/>
      <c r="AC25" s="572"/>
      <c r="AD25" s="456" t="s">
        <v>31</v>
      </c>
      <c r="AE25" s="457"/>
      <c r="AF25" s="998">
        <f>①CO2排出量の現状把握!Z35</f>
        <v>155.01535620799754</v>
      </c>
      <c r="AG25" s="998">
        <f>①CO2排出量の現状把握!AA35</f>
        <v>166.08751332013406</v>
      </c>
      <c r="AH25" s="998">
        <f>①CO2排出量の現状把握!AB35</f>
        <v>176.7895542911819</v>
      </c>
      <c r="AI25" s="998">
        <f>①CO2排出量の現状把握!AC35</f>
        <v>191.50767721915824</v>
      </c>
      <c r="AJ25" s="998">
        <f>①CO2排出量の現状把握!AD35</f>
        <v>190.21546893163918</v>
      </c>
      <c r="AK25" s="998">
        <f>①CO2排出量の現状把握!AE35</f>
        <v>194.23323349059012</v>
      </c>
      <c r="AL25" s="998">
        <f>①CO2排出量の現状把握!AF35</f>
        <v>215.04451375883468</v>
      </c>
      <c r="AM25" s="998">
        <f>①CO2排出量の現状把握!AG35</f>
        <v>167.84373856091963</v>
      </c>
      <c r="AN25" s="998">
        <f>①CO2排出量の現状把握!AH35</f>
        <v>146.09062602841587</v>
      </c>
      <c r="AO25" s="998">
        <f>①CO2排出量の現状把握!AI35</f>
        <v>141.87642201972687</v>
      </c>
      <c r="AP25" s="999">
        <f>①CO2排出量の現状把握!AJ35</f>
        <v>136.37324073114814</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19.413</v>
      </c>
      <c r="G26" s="998">
        <f>IFERROR(VLOOKUP(年度マスタ!$K$4&amp;"_"&amp;G$20,データシート1!$A:$BT,MATCH("ba_"&amp;$D26,データシート1!$A$1:$BT$1,0),0),0)</f>
        <v>19.762</v>
      </c>
      <c r="H26" s="998">
        <f>IFERROR(VLOOKUP(年度マスタ!$K$4&amp;"_"&amp;H$20,データシート1!$A:$BT,MATCH("ba_"&amp;$D26,データシート1!$A$1:$BT$1,0),0),0)</f>
        <v>6.3439999999999994</v>
      </c>
      <c r="I26" s="998">
        <f>IFERROR(VLOOKUP(年度マスタ!$K$4&amp;"_"&amp;I$20,データシート1!$A:$BT,MATCH("ba_"&amp;$D26,データシート1!$A$1:$BT$1,0),0),0)</f>
        <v>3.5739999999999998</v>
      </c>
      <c r="J26" s="998">
        <f>IFERROR(VLOOKUP(年度マスタ!$K$4&amp;"_"&amp;J$20,データシート1!$A:$BT,MATCH("ba_"&amp;$D26,データシート1!$A$1:$BT$1,0),0),0)</f>
        <v>4.2839999999999998</v>
      </c>
      <c r="K26" s="998">
        <f>IFERROR(VLOOKUP(年度マスタ!$K$4&amp;"_"&amp;K$20,データシート1!$A:$BT,MATCH("ba_"&amp;$D26,データシート1!$A$1:$BT$1,0),0),0)</f>
        <v>3.948</v>
      </c>
      <c r="L26" s="998">
        <f>IFERROR(VLOOKUP(年度マスタ!$K$4&amp;"_"&amp;L$20,データシート1!$A:$BT,MATCH("ba_"&amp;$D26,データシート1!$A$1:$BT$1,0),0),0)</f>
        <v>26.231999999999999</v>
      </c>
      <c r="M26" s="998">
        <f>IFERROR(VLOOKUP(年度マスタ!$K$4&amp;"_"&amp;M$20,データシート1!$A:$BT,MATCH("ba_"&amp;$D26,データシート1!$A$1:$BT$1,0),0),0)</f>
        <v>5.7959999999999994</v>
      </c>
      <c r="N26" s="998">
        <f>IFERROR(VLOOKUP(年度マスタ!$K$4&amp;"_"&amp;N$20,データシート1!$A:$BT,MATCH("ba_"&amp;$D26,データシート1!$A$1:$BT$1,0),0),0)</f>
        <v>2.8740000000000001</v>
      </c>
      <c r="O26" s="998">
        <f>IFERROR(VLOOKUP(年度マスタ!$K$4&amp;"_"&amp;O$20,データシート1!$A:$BT,MATCH("ba_"&amp;$D26,データシート1!$A$1:$BT$1,0),0),0)</f>
        <v>5.8130000000000006</v>
      </c>
      <c r="P26" s="999">
        <f>IFERROR(VLOOKUP(年度マスタ!$K$4&amp;"_"&amp;P$20,データシート1!$A:$BT,MATCH("ba_"&amp;$D26,データシート1!$A$1:$BT$1,0),0),0)</f>
        <v>2.3210000000000002</v>
      </c>
      <c r="Z26" s="313"/>
      <c r="AB26" s="312"/>
      <c r="AC26" s="572"/>
      <c r="AD26" s="458"/>
      <c r="AE26" s="457" t="s">
        <v>98</v>
      </c>
      <c r="AF26" s="1000">
        <f>①CO2排出量の現状把握!Z36</f>
        <v>77.738999703332411</v>
      </c>
      <c r="AG26" s="1000">
        <f>①CO2排出量の現状把握!AA36</f>
        <v>105.24391056140045</v>
      </c>
      <c r="AH26" s="1000">
        <f>①CO2排出量の現状把握!AB36</f>
        <v>116.13135828400137</v>
      </c>
      <c r="AI26" s="1000">
        <f>①CO2排出量の現状把握!AC36</f>
        <v>143.06579089288851</v>
      </c>
      <c r="AJ26" s="1000">
        <f>①CO2排出量の現状把握!AD36</f>
        <v>144.31177535040268</v>
      </c>
      <c r="AK26" s="1000">
        <f>①CO2排出量の現状把握!AE36</f>
        <v>140.35024455745867</v>
      </c>
      <c r="AL26" s="1000">
        <f>①CO2排出量の現状把握!AF36</f>
        <v>132.57486975432886</v>
      </c>
      <c r="AM26" s="1000">
        <f>①CO2排出量の現状把握!AG36</f>
        <v>120.8974824500811</v>
      </c>
      <c r="AN26" s="1000">
        <f>①CO2排出量の現状把握!AH36</f>
        <v>102.91224560906221</v>
      </c>
      <c r="AO26" s="1000">
        <f>①CO2排出量の現状把握!AI36</f>
        <v>98.50837924358612</v>
      </c>
      <c r="AP26" s="1001">
        <f>①CO2排出量の現状把握!AJ36</f>
        <v>103.1449125134117</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9.0683111698772674</v>
      </c>
      <c r="AG27" s="1000">
        <f>①CO2排出量の現状把握!AA37</f>
        <v>12.116420948628035</v>
      </c>
      <c r="AH27" s="1000">
        <f>①CO2排出量の現状把握!AB37</f>
        <v>11.744201075176839</v>
      </c>
      <c r="AI27" s="1000">
        <f>①CO2排出量の現状把握!AC37</f>
        <v>9.7115764364976727</v>
      </c>
      <c r="AJ27" s="1000">
        <f>①CO2排出量の現状把握!AD37</f>
        <v>9.9265996604164268</v>
      </c>
      <c r="AK27" s="1000">
        <f>①CO2排出量の現状把握!AE37</f>
        <v>9.3115568655379306</v>
      </c>
      <c r="AL27" s="1000">
        <f>①CO2排出量の現状把握!AF37</f>
        <v>8.8882603071163651</v>
      </c>
      <c r="AM27" s="1000">
        <f>①CO2排出量の現状把握!AG37</f>
        <v>8.5511389909670648</v>
      </c>
      <c r="AN27" s="1000">
        <f>①CO2排出量の現状把握!AH37</f>
        <v>7.4202543386728559</v>
      </c>
      <c r="AO27" s="1000">
        <f>①CO2排出量の現状把握!AI37</f>
        <v>6.9910069505113297</v>
      </c>
      <c r="AP27" s="1001">
        <f>①CO2排出量の現状把握!AJ37</f>
        <v>8.2768298422659505</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19：ゴム製品製造業(N=1)</v>
      </c>
      <c r="BE27" s="961">
        <f>VLOOKUP(BE$13&amp;"_"&amp;$AV$8,データシート2!$A:$SI,MATCH($AV$5&amp;"_"&amp;$BA27&amp;$AV$6,データシート2!$A$1:$SI$1,0),0)</f>
        <v>1</v>
      </c>
      <c r="BF27" s="1071">
        <f>VLOOKUP(BF$13&amp;"_"&amp;$AW$8,データシート2!$A:$SI,MATCH($AW$5&amp;"_"&amp;$BA27&amp;$AW$6,データシート2!$A$1:$SI$1,0),0)</f>
        <v>2.5790000000000002</v>
      </c>
      <c r="BG27" s="1071">
        <f t="shared" si="2"/>
        <v>2.5790000000000002</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f t="shared" si="4"/>
        <v>0.19672696372260201</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68.208045334787869</v>
      </c>
      <c r="AG28" s="1000">
        <f>①CO2排出量の現状把握!AA38</f>
        <v>48.727181810105563</v>
      </c>
      <c r="AH28" s="1000">
        <f>①CO2排出量の現状把握!AB38</f>
        <v>48.913994932003696</v>
      </c>
      <c r="AI28" s="1000">
        <f>①CO2排出量の現状把握!AC38</f>
        <v>38.730309889772066</v>
      </c>
      <c r="AJ28" s="1000">
        <f>①CO2排出量の現状把握!AD38</f>
        <v>35.977093920820067</v>
      </c>
      <c r="AK28" s="1000">
        <f>①CO2排出量の現状把握!AE38</f>
        <v>44.571432067593506</v>
      </c>
      <c r="AL28" s="1000">
        <f>①CO2排出量の現状把握!AF38</f>
        <v>73.581383697389469</v>
      </c>
      <c r="AM28" s="1000">
        <f>①CO2排出量の現状把握!AG38</f>
        <v>38.395117119871472</v>
      </c>
      <c r="AN28" s="1000">
        <f>①CO2排出量の現状把握!AH38</f>
        <v>35.758126080680796</v>
      </c>
      <c r="AO28" s="1000">
        <f>①CO2排出量の現状把握!AI38</f>
        <v>36.37703582562942</v>
      </c>
      <c r="AP28" s="1001">
        <f>①CO2排出量の現状把握!AJ38</f>
        <v>24.951498375470486</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184.70644389340362</v>
      </c>
      <c r="AG29" s="1002">
        <f>①CO2排出量の現状把握!AA39</f>
        <v>220.30825890765837</v>
      </c>
      <c r="AH29" s="1002">
        <f>①CO2排出量の現状把握!AB39</f>
        <v>255.71687145880895</v>
      </c>
      <c r="AI29" s="1002">
        <f>①CO2排出量の現状把握!AC39</f>
        <v>274.86621292541224</v>
      </c>
      <c r="AJ29" s="1002">
        <f>①CO2排出量の現状把握!AD39</f>
        <v>230.06982988047375</v>
      </c>
      <c r="AK29" s="1002">
        <f>①CO2排出量の現状把握!AE39</f>
        <v>181.09986834743003</v>
      </c>
      <c r="AL29" s="1002">
        <f>①CO2排出量の現状把握!AF39</f>
        <v>148.58493418464482</v>
      </c>
      <c r="AM29" s="1002">
        <f>①CO2排出量の現状把握!AG39</f>
        <v>137.82066593789568</v>
      </c>
      <c r="AN29" s="1002">
        <f>①CO2排出量の現状把握!AH39</f>
        <v>114.44679382470321</v>
      </c>
      <c r="AO29" s="1002">
        <f>①CO2排出量の現状把握!AI39</f>
        <v>145.47809162077252</v>
      </c>
      <c r="AP29" s="1003">
        <f>①CO2排出量の現状把握!AJ39</f>
        <v>126.07218989877006</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0.16804338132836988</v>
      </c>
      <c r="AG32" s="509">
        <f t="shared" si="12"/>
        <v>0.17368202455495954</v>
      </c>
      <c r="AH32" s="509">
        <f t="shared" si="12"/>
        <v>0.1353390296999564</v>
      </c>
      <c r="AI32" s="509">
        <f t="shared" si="12"/>
        <v>0.15034289329161385</v>
      </c>
      <c r="AJ32" s="509">
        <f t="shared" si="12"/>
        <v>0.16182578879687384</v>
      </c>
      <c r="AK32" s="509">
        <f t="shared" si="12"/>
        <v>0.16720347790449774</v>
      </c>
      <c r="AL32" s="509">
        <f t="shared" si="12"/>
        <v>0.22514403182419168</v>
      </c>
      <c r="AM32" s="509">
        <f t="shared" si="12"/>
        <v>0.19322171352218706</v>
      </c>
      <c r="AN32" s="509">
        <f t="shared" si="12"/>
        <v>0.20338345267206967</v>
      </c>
      <c r="AO32" s="509">
        <f t="shared" si="12"/>
        <v>0.15883863949707291</v>
      </c>
      <c r="AP32" s="509">
        <f t="shared" si="12"/>
        <v>0.16671656235348509</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0.24304043755154289</v>
      </c>
      <c r="AG33" s="506">
        <f t="shared" ref="AG33:AP33" si="13">IFERROR(IF(G22/AG25&gt;1,1,G22/AG25),0)</f>
        <v>0.28507862543968987</v>
      </c>
      <c r="AH33" s="506">
        <f t="shared" si="13"/>
        <v>0.29521540573623833</v>
      </c>
      <c r="AI33" s="506">
        <f t="shared" si="13"/>
        <v>0.34746387699042702</v>
      </c>
      <c r="AJ33" s="506">
        <f t="shared" si="13"/>
        <v>0.33503584307805867</v>
      </c>
      <c r="AK33" s="506">
        <f t="shared" si="13"/>
        <v>0.30277516850816921</v>
      </c>
      <c r="AL33" s="506">
        <f t="shared" si="13"/>
        <v>0.25872317794814825</v>
      </c>
      <c r="AM33" s="506">
        <f t="shared" si="13"/>
        <v>0.31734874626060139</v>
      </c>
      <c r="AN33" s="506">
        <f t="shared" si="13"/>
        <v>0.34304049042990753</v>
      </c>
      <c r="AO33" s="506">
        <f t="shared" si="13"/>
        <v>0.28073727426296335</v>
      </c>
      <c r="AP33" s="506">
        <f t="shared" si="13"/>
        <v>0.30382060129877481</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0.4429565614609251</v>
      </c>
      <c r="AG34" s="507">
        <f t="shared" ref="AG34:AP36" si="14">IFERROR(IF(G23/AG26&gt;1,1,G23/AG26),0)</f>
        <v>0.40555315525926655</v>
      </c>
      <c r="AH34" s="507">
        <f t="shared" si="14"/>
        <v>0.41849161775192373</v>
      </c>
      <c r="AI34" s="507">
        <f t="shared" si="14"/>
        <v>0.40176620589218126</v>
      </c>
      <c r="AJ34" s="507">
        <f t="shared" si="14"/>
        <v>0.39340518029211247</v>
      </c>
      <c r="AK34" s="507">
        <f t="shared" si="14"/>
        <v>0.37221167775459923</v>
      </c>
      <c r="AL34" s="507">
        <f t="shared" si="14"/>
        <v>0.37651177853312678</v>
      </c>
      <c r="AM34" s="507">
        <f t="shared" si="14"/>
        <v>0.39765096034857716</v>
      </c>
      <c r="AN34" s="507">
        <f t="shared" si="14"/>
        <v>0.43928688692435924</v>
      </c>
      <c r="AO34" s="507">
        <f t="shared" si="14"/>
        <v>0.40433108640951809</v>
      </c>
      <c r="AP34" s="507">
        <f t="shared" si="14"/>
        <v>0.3670951778167113</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4.7501727752158829E-2</v>
      </c>
      <c r="AG36" s="507">
        <f t="shared" si="14"/>
        <v>9.5757641354754397E-2</v>
      </c>
      <c r="AH36" s="507">
        <f t="shared" si="14"/>
        <v>7.341457194391747E-2</v>
      </c>
      <c r="AI36" s="507">
        <f t="shared" si="14"/>
        <v>0.23400277523711127</v>
      </c>
      <c r="AJ36" s="507">
        <f t="shared" si="14"/>
        <v>0.19334524392962543</v>
      </c>
      <c r="AK36" s="507">
        <f t="shared" si="14"/>
        <v>0.14738139869587261</v>
      </c>
      <c r="AL36" s="507">
        <f t="shared" si="14"/>
        <v>7.7750644422890494E-2</v>
      </c>
      <c r="AM36" s="507">
        <f t="shared" si="14"/>
        <v>0.13517343842959409</v>
      </c>
      <c r="AN36" s="507">
        <f t="shared" si="14"/>
        <v>0.13722754903118725</v>
      </c>
      <c r="AO36" s="507">
        <f t="shared" si="14"/>
        <v>0</v>
      </c>
      <c r="AP36" s="507">
        <f t="shared" si="14"/>
        <v>0.14303750204872026</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0.10510190976988049</v>
      </c>
      <c r="AG37" s="508">
        <f t="shared" ref="AG37:AP37" si="17">IFERROR(IF(G26/AG29&gt;1,1,G26/AG29),0)</f>
        <v>8.9701584942774165E-2</v>
      </c>
      <c r="AH37" s="508">
        <f t="shared" si="17"/>
        <v>2.4808687685755202E-2</v>
      </c>
      <c r="AI37" s="508">
        <f t="shared" si="17"/>
        <v>1.3002689424654173E-2</v>
      </c>
      <c r="AJ37" s="508">
        <f t="shared" si="17"/>
        <v>1.8620433640628285E-2</v>
      </c>
      <c r="AK37" s="508">
        <f t="shared" si="17"/>
        <v>2.1800126284056604E-2</v>
      </c>
      <c r="AL37" s="508">
        <f t="shared" si="17"/>
        <v>0.17654548991758337</v>
      </c>
      <c r="AM37" s="508">
        <f t="shared" si="17"/>
        <v>4.2054650952069658E-2</v>
      </c>
      <c r="AN37" s="508">
        <f t="shared" si="17"/>
        <v>2.5112105843716967E-2</v>
      </c>
      <c r="AO37" s="508">
        <f t="shared" si="17"/>
        <v>3.995790661835967E-2</v>
      </c>
      <c r="AP37" s="508">
        <f t="shared" si="17"/>
        <v>1.8410087124397952E-2</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P：医療，福祉(N=1)</v>
      </c>
      <c r="BE49" s="961">
        <f>VLOOKUP(BE$13&amp;"_"&amp;$AV$8,データシート2!$A:$SI,MATCH($AV$5&amp;"_"&amp;$BA49&amp;$AV$6,データシート2!$A$1:$SI$1,0),0)</f>
        <v>1</v>
      </c>
      <c r="BF49" s="1071">
        <f>VLOOKUP(BF$13&amp;"_"&amp;$AW$8,データシート2!$A:$SI,MATCH($AW$5&amp;"_"&amp;$BA49&amp;$AW$6,データシート2!$A$1:$SI$1,0),0)</f>
        <v>2.3210000000000002</v>
      </c>
      <c r="BG49" s="1071">
        <f t="shared" si="18"/>
        <v>2.3210000000000002</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0.41910894790614955</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57.087999999999994</v>
      </c>
      <c r="G55" s="1004">
        <f t="shared" ref="G55:P55" si="29">SUM(G56,G57,G60,G61,G62,G63,G64,G65,)</f>
        <v>67.11</v>
      </c>
      <c r="H55" s="1004">
        <f t="shared" si="29"/>
        <v>58.534999999999997</v>
      </c>
      <c r="I55" s="1004">
        <f t="shared" si="29"/>
        <v>70.116</v>
      </c>
      <c r="J55" s="1004">
        <f t="shared" si="29"/>
        <v>68.013000000000005</v>
      </c>
      <c r="K55" s="1004">
        <f t="shared" si="29"/>
        <v>62.756999999999998</v>
      </c>
      <c r="L55" s="1004">
        <f t="shared" si="29"/>
        <v>81.869</v>
      </c>
      <c r="M55" s="1004">
        <f t="shared" si="29"/>
        <v>59.061</v>
      </c>
      <c r="N55" s="1004">
        <f t="shared" si="29"/>
        <v>52.988999999999997</v>
      </c>
      <c r="O55" s="1004">
        <f t="shared" si="29"/>
        <v>45.643000000000001</v>
      </c>
      <c r="P55" s="1005">
        <f t="shared" si="29"/>
        <v>43.753999999999998</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46.817999999999998</v>
      </c>
      <c r="G56" s="1006">
        <f>IFERROR(VLOOKUP(年度マスタ!$K$4&amp;"_"&amp;G$54,データシート1!$A:$CD,MATCH("bc_"&amp;$C56,データシート1!$A$1:$CD$1,0),0),0)</f>
        <v>55.372999999999998</v>
      </c>
      <c r="H56" s="1006">
        <f>IFERROR(VLOOKUP(年度マスタ!$K$4&amp;"_"&amp;H$54,データシート1!$A:$CD,MATCH("bc_"&amp;$C56,データシート1!$A$1:$CD$1,0),0),0)</f>
        <v>58.534999999999997</v>
      </c>
      <c r="I56" s="1006">
        <f>IFERROR(VLOOKUP(年度マスタ!$K$4&amp;"_"&amp;I$54,データシート1!$A:$CD,MATCH("bc_"&amp;$C56,データシート1!$A$1:$CD$1,0),0),0)</f>
        <v>70.116</v>
      </c>
      <c r="J56" s="1006">
        <f>IFERROR(VLOOKUP(年度マスタ!$K$4&amp;"_"&amp;J$54,データシート1!$A:$CD,MATCH("bc_"&amp;$C56,データシート1!$A$1:$CD$1,0),0),0)</f>
        <v>68.013000000000005</v>
      </c>
      <c r="K56" s="1006">
        <f>IFERROR(VLOOKUP(年度マスタ!$K$4&amp;"_"&amp;K$54,データシート1!$A:$CD,MATCH("bc_"&amp;$C56,データシート1!$A$1:$CD$1,0),0),0)</f>
        <v>62.756999999999998</v>
      </c>
      <c r="L56" s="1006">
        <f>IFERROR(VLOOKUP(年度マスタ!$K$4&amp;"_"&amp;L$54,データシート1!$A:$CD,MATCH("bc_"&amp;$C56,データシート1!$A$1:$CD$1,0),0),0)</f>
        <v>58.713000000000001</v>
      </c>
      <c r="M56" s="1006">
        <f>IFERROR(VLOOKUP(年度マスタ!$K$4&amp;"_"&amp;M$54,データシート1!$A:$CD,MATCH("bc_"&amp;$C56,データシート1!$A$1:$CD$1,0),0),0)</f>
        <v>59.061</v>
      </c>
      <c r="N56" s="1006">
        <f>IFERROR(VLOOKUP(年度マスタ!$K$4&amp;"_"&amp;N$54,データシート1!$A:$CD,MATCH("bc_"&amp;$C56,データシート1!$A$1:$CD$1,0),0),0)</f>
        <v>52.988999999999997</v>
      </c>
      <c r="O56" s="1006">
        <f>IFERROR(VLOOKUP(年度マスタ!$K$4&amp;"_"&amp;O$54,データシート1!$A:$CD,MATCH("bc_"&amp;$C56,データシート1!$A$1:$CD$1,0),0),0)</f>
        <v>45.643000000000001</v>
      </c>
      <c r="P56" s="1007">
        <f>IFERROR(VLOOKUP(年度マスタ!$K$4&amp;"_"&amp;P$54,データシート1!$A:$CD,MATCH("bc_"&amp;$C56,データシート1!$A$1:$CD$1,0),0),0)</f>
        <v>43.753999999999998</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10.27</v>
      </c>
      <c r="G57" s="1006">
        <f t="shared" ref="G57:J57" si="30">SUM(G58:G59)</f>
        <v>11.737</v>
      </c>
      <c r="H57" s="1006">
        <f t="shared" si="30"/>
        <v>0</v>
      </c>
      <c r="I57" s="1006">
        <f t="shared" si="30"/>
        <v>0</v>
      </c>
      <c r="J57" s="1006">
        <f t="shared" si="30"/>
        <v>0</v>
      </c>
      <c r="K57" s="1006">
        <f t="shared" ref="K57:O57" si="31">SUM(K58:K59)</f>
        <v>0</v>
      </c>
      <c r="L57" s="1006">
        <f t="shared" si="31"/>
        <v>23.155999999999999</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10.27</v>
      </c>
      <c r="G58" s="1008">
        <f>IFERROR(VLOOKUP(年度マスタ!$K$4&amp;"_"&amp;G$54,データシート1!$A:$CD,MATCH("bc_"&amp;$C58,データシート1!$A$1:$CD$1,0),0),0)</f>
        <v>11.737</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23.155999999999999</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唐津市</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14236.544000000002</v>
      </c>
      <c r="K6" s="688">
        <f>VLOOKUP(年度マスタ!$K$4&amp;"_"&amp;K$5,データシート1!$A:$BS,MATCH("cb_"&amp;$G6,データシート1!$A$1:$BS$1,0),0)</f>
        <v>15770.914000000001</v>
      </c>
      <c r="L6" s="688">
        <f>VLOOKUP(年度マスタ!$K$4&amp;"_"&amp;L$5,データシート1!$A:$BS,MATCH("cb_"&amp;$G6,データシート1!$A$1:$BS$1,0),0)</f>
        <v>17091.083999999999</v>
      </c>
      <c r="M6" s="688">
        <f>VLOOKUP(年度マスタ!$K$4&amp;"_"&amp;M$5,データシート1!$A:$BS,MATCH("cb_"&amp;$G6,データシート1!$A$1:$BS$1,0),0)</f>
        <v>18183.574000000001</v>
      </c>
      <c r="N6" s="688">
        <f>VLOOKUP(年度マスタ!$K$4&amp;"_"&amp;N$5,データシート1!$A:$BS,MATCH("cb_"&amp;$G6,データシート1!$A$1:$BS$1,0),0)</f>
        <v>19175.263999999988</v>
      </c>
      <c r="O6" s="688">
        <f>VLOOKUP(年度マスタ!$K$4&amp;"_"&amp;O$5,データシート1!$A:$BS,MATCH("cb_"&amp;$G6,データシート1!$A$1:$BS$1,0),0)</f>
        <v>20154.753999999961</v>
      </c>
      <c r="P6" s="688">
        <f>VLOOKUP(年度マスタ!$K$4&amp;"_"&amp;P$5,データシート1!$A:$BS,MATCH("cb_"&amp;$G6,データシート1!$A$1:$BS$1,0),0)</f>
        <v>21051.243999999941</v>
      </c>
      <c r="Q6" s="688">
        <f>VLOOKUP(年度マスタ!$K$4&amp;"_"&amp;Q$5,データシート1!$A:$BS,MATCH("cb_"&amp;$G6,データシート1!$A$1:$BS$1,0),0)</f>
        <v>22007.333999999919</v>
      </c>
      <c r="R6" s="704">
        <f>VLOOKUP(年度マスタ!$K$4&amp;"_"&amp;R$5,データシート1!$A:$BS,MATCH("cb_"&amp;$G6,データシート1!$A$1:$BS$1,0),0)</f>
        <v>23099.32399999991</v>
      </c>
      <c r="S6" s="627"/>
      <c r="T6" s="226"/>
      <c r="U6" s="640"/>
      <c r="V6" s="231"/>
      <c r="W6" s="231"/>
      <c r="X6" s="231"/>
      <c r="Y6" s="232" t="s">
        <v>233</v>
      </c>
      <c r="Z6" s="734" t="s">
        <v>234</v>
      </c>
      <c r="AA6" s="734"/>
      <c r="AB6" s="734"/>
      <c r="AC6" s="735">
        <f>SUM(AC7:AC8)</f>
        <v>2037403</v>
      </c>
      <c r="AD6" s="735">
        <f>SUM(AD7:AD8)</f>
        <v>2530089.7929999996</v>
      </c>
      <c r="AE6" s="736">
        <f>$AD6*3600/100000000</f>
        <v>91.083232547999998</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34802.639999999999</v>
      </c>
      <c r="K7" s="684">
        <f>VLOOKUP(年度マスタ!$K$4&amp;"_"&amp;K$5,データシート1!$A:$BS,MATCH("cb_"&amp;$G7,データシート1!$A$1:$BS$1,0),0)</f>
        <v>51948.24</v>
      </c>
      <c r="L7" s="684">
        <f>VLOOKUP(年度マスタ!$K$4&amp;"_"&amp;L$5,データシート1!$A:$BS,MATCH("cb_"&amp;$G7,データシート1!$A$1:$BS$1,0),0)</f>
        <v>67285.239999999991</v>
      </c>
      <c r="M7" s="684">
        <f>VLOOKUP(年度マスタ!$K$4&amp;"_"&amp;M$5,データシート1!$A:$BS,MATCH("cb_"&amp;$G7,データシート1!$A$1:$BS$1,0),0)</f>
        <v>77802.640000000014</v>
      </c>
      <c r="N7" s="684">
        <f>VLOOKUP(年度マスタ!$K$4&amp;"_"&amp;N$5,データシート1!$A:$BS,MATCH("cb_"&amp;$G7,データシート1!$A$1:$BS$1,0),0)</f>
        <v>98767.54</v>
      </c>
      <c r="O7" s="684">
        <f>VLOOKUP(年度マスタ!$K$4&amp;"_"&amp;O$5,データシート1!$A:$BS,MATCH("cb_"&amp;$G7,データシート1!$A$1:$BS$1,0),0)</f>
        <v>100787.84</v>
      </c>
      <c r="P7" s="684">
        <f>VLOOKUP(年度マスタ!$K$4&amp;"_"&amp;P$5,データシート1!$A:$BS,MATCH("cb_"&amp;$G7,データシート1!$A$1:$BS$1,0),0)</f>
        <v>102706.6399999999</v>
      </c>
      <c r="Q7" s="684">
        <f>VLOOKUP(年度マスタ!$K$4&amp;"_"&amp;Q$5,データシート1!$A:$BS,MATCH("cb_"&amp;$G7,データシート1!$A$1:$BS$1,0),0)</f>
        <v>105426.83999999989</v>
      </c>
      <c r="R7" s="705">
        <f>VLOOKUP(年度マスタ!$K$4&amp;"_"&amp;R$5,データシート1!$A:$BS,MATCH("cb_"&amp;$G7,データシート1!$A$1:$BS$1,0),0)</f>
        <v>106268.33999999991</v>
      </c>
      <c r="S7" s="627"/>
      <c r="T7" s="226"/>
      <c r="U7" s="640"/>
      <c r="V7" s="231"/>
      <c r="W7" s="231"/>
      <c r="X7" s="231"/>
      <c r="Y7" s="232" t="s">
        <v>236</v>
      </c>
      <c r="Z7" s="248" t="s">
        <v>1368</v>
      </c>
      <c r="AA7" s="248"/>
      <c r="AB7" s="248"/>
      <c r="AC7" s="671">
        <f>VLOOKUP(年度マスタ!$K$4&amp;"_令和4年度",データシート3!A:AB,MATCH("ea_"&amp;$Y7&amp;"_設備",データシート3!$A$1:$AB$1,0),0)</f>
        <v>595529</v>
      </c>
      <c r="AD7" s="671">
        <f>VLOOKUP(年度マスタ!$K$4&amp;"_令和4年度",データシート3!A:AB,MATCH("ea_"&amp;$Y7&amp;"_年間発電",データシート3!$A$1:$AB$1,0),0)/10^3</f>
        <v>739381.03599999996</v>
      </c>
      <c r="AE7" s="606">
        <f t="shared" ref="AE7:AE16" si="0">$AD7*3600/100000000</f>
        <v>26.617717295999999</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33650</v>
      </c>
      <c r="K8" s="684">
        <f>VLOOKUP(年度マスタ!$K$4&amp;"_"&amp;K$5,データシート1!$A:$BS,MATCH("cb_"&amp;$G8,データシート1!$A$1:$BS$1,0),0)</f>
        <v>33650</v>
      </c>
      <c r="L8" s="684">
        <f>VLOOKUP(年度マスタ!$K$4&amp;"_"&amp;L$5,データシート1!$A:$BS,MATCH("cb_"&amp;$G8,データシート1!$A$1:$BS$1,0),0)</f>
        <v>33650</v>
      </c>
      <c r="M8" s="684">
        <f>VLOOKUP(年度マスタ!$K$4&amp;"_"&amp;M$5,データシート1!$A:$BS,MATCH("cb_"&amp;$G8,データシート1!$A$1:$BS$1,0),0)</f>
        <v>37688.6</v>
      </c>
      <c r="N8" s="684">
        <f>VLOOKUP(年度マスタ!$K$4&amp;"_"&amp;N$5,データシート1!$A:$BS,MATCH("cb_"&amp;$G8,データシート1!$A$1:$BS$1,0),0)</f>
        <v>35741</v>
      </c>
      <c r="O8" s="684">
        <f>VLOOKUP(年度マスタ!$K$4&amp;"_"&amp;O$5,データシート1!$A:$BS,MATCH("cb_"&amp;$G8,データシート1!$A$1:$BS$1,0),0)</f>
        <v>35740.9</v>
      </c>
      <c r="P8" s="684">
        <f>VLOOKUP(年度マスタ!$K$4&amp;"_"&amp;P$5,データシート1!$A:$BS,MATCH("cb_"&amp;$G8,データシート1!$A$1:$BS$1,0),0)</f>
        <v>35740.9</v>
      </c>
      <c r="Q8" s="684">
        <f>VLOOKUP(年度マスタ!$K$4&amp;"_"&amp;Q$5,データシート1!$A:$BS,MATCH("cb_"&amp;$G8,データシート1!$A$1:$BS$1,0),0)</f>
        <v>62940.9</v>
      </c>
      <c r="R8" s="705">
        <f>VLOOKUP(年度マスタ!$K$4&amp;"_"&amp;R$5,データシート1!$A:$BS,MATCH("cb_"&amp;$G8,データシート1!$A$1:$BS$1,0),0)</f>
        <v>62940.9</v>
      </c>
      <c r="S8" s="627"/>
      <c r="T8" s="226"/>
      <c r="U8" s="640"/>
      <c r="V8" s="231"/>
      <c r="W8" s="231"/>
      <c r="X8" s="231"/>
      <c r="Y8" s="232" t="s">
        <v>237</v>
      </c>
      <c r="Z8" s="222" t="s">
        <v>1369</v>
      </c>
      <c r="AA8" s="222"/>
      <c r="AB8" s="222"/>
      <c r="AC8" s="671">
        <f>VLOOKUP(年度マスタ!$K$4&amp;"_令和4年度",データシート3!A:AB,MATCH("ea_"&amp;$Y8&amp;"_設備",データシート3!$A$1:$AB$1,0),0)</f>
        <v>1441874</v>
      </c>
      <c r="AD8" s="671">
        <f>VLOOKUP(年度マスタ!$K$4&amp;"_令和4年度",データシート3!A:AB,MATCH("ea_"&amp;$Y8&amp;"_年間発電",データシート3!$A$1:$AB$1,0),0)/10^3</f>
        <v>1790708.7569999998</v>
      </c>
      <c r="AE8" s="606">
        <f t="shared" si="0"/>
        <v>64.465515251999989</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999</v>
      </c>
      <c r="P9" s="684">
        <f>VLOOKUP(年度マスタ!$K$4&amp;"_"&amp;P$5,データシート1!$A:$BS,MATCH("cb_"&amp;$G9,データシート1!$A$1:$BS$1,0),0)</f>
        <v>999</v>
      </c>
      <c r="Q9" s="684">
        <f>VLOOKUP(年度マスタ!$K$4&amp;"_"&amp;Q$5,データシート1!$A:$BS,MATCH("cb_"&amp;$G9,データシート1!$A$1:$BS$1,0),0)</f>
        <v>999</v>
      </c>
      <c r="R9" s="705">
        <f>VLOOKUP(年度マスタ!$K$4&amp;"_"&amp;R$5,データシート1!$A:$BS,MATCH("cb_"&amp;$G9,データシート1!$A$1:$BS$1,0),0)</f>
        <v>999</v>
      </c>
      <c r="S9" s="627"/>
      <c r="T9" s="226"/>
      <c r="U9" s="640"/>
      <c r="V9" s="231"/>
      <c r="W9" s="231"/>
      <c r="X9" s="231"/>
      <c r="Y9" s="232" t="s">
        <v>238</v>
      </c>
      <c r="Z9" s="244" t="s">
        <v>222</v>
      </c>
      <c r="AA9" s="244"/>
      <c r="AB9" s="244"/>
      <c r="AC9" s="737">
        <f>VLOOKUP(年度マスタ!$K$4&amp;"_令和4年度",データシート3!A:AB,MATCH("ea_"&amp;$Y9&amp;"_設備",データシート3!$A$1:$AB$1,0),0)</f>
        <v>385200</v>
      </c>
      <c r="AD9" s="737">
        <f>VLOOKUP(年度マスタ!$K$4&amp;"_令和4年度",データシート3!A:AB,MATCH("ea_"&amp;$Y9&amp;"_年間発電",データシート3!$A$1:$AB$1,0),0)/10^3</f>
        <v>888446.68200000003</v>
      </c>
      <c r="AE9" s="738">
        <f t="shared" si="0"/>
        <v>31.984080552000002</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66648</v>
      </c>
      <c r="AD10" s="737">
        <f>SUM(AD11:AD12)</f>
        <v>33347.076000000001</v>
      </c>
      <c r="AE10" s="738">
        <f t="shared" si="0"/>
        <v>1.200494736</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66648</v>
      </c>
      <c r="AD11" s="671">
        <f>VLOOKUP(年度マスタ!$K$4&amp;"_令和4年度",データシート3!A:AB,MATCH("ea_"&amp;$Y11&amp;"_年間発電",データシート3!$A$1:$AB$1,0),0)/10^3</f>
        <v>33347.076000000001</v>
      </c>
      <c r="AE11" s="606">
        <f t="shared" si="0"/>
        <v>1.200494736</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82689.184000000008</v>
      </c>
      <c r="K12" s="722">
        <f t="shared" ref="K12:Q12" si="1">SUM(K6:K11)</f>
        <v>101369.15399999999</v>
      </c>
      <c r="L12" s="722">
        <f t="shared" si="1"/>
        <v>118026.32399999999</v>
      </c>
      <c r="M12" s="722">
        <f t="shared" si="1"/>
        <v>133674.81400000001</v>
      </c>
      <c r="N12" s="722">
        <f t="shared" si="1"/>
        <v>153683.80399999997</v>
      </c>
      <c r="O12" s="722">
        <f t="shared" si="1"/>
        <v>157682.49399999995</v>
      </c>
      <c r="P12" s="722">
        <f t="shared" si="1"/>
        <v>160497.78399999984</v>
      </c>
      <c r="Q12" s="722">
        <f t="shared" si="1"/>
        <v>191374.07399999982</v>
      </c>
      <c r="R12" s="723">
        <f t="shared" ref="R12" si="2">SUM(R6:R11)</f>
        <v>193307.56399999981</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11.61444588</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60.99510918</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17085.561185280003</v>
      </c>
      <c r="K19" s="682">
        <f>K6*別紙!$C5/100*別紙!$E5/10^3</f>
        <v>18926.989309680001</v>
      </c>
      <c r="L19" s="682">
        <f>L6*別紙!$C5/100*別紙!$E5/10^3</f>
        <v>20511.351730079998</v>
      </c>
      <c r="M19" s="682">
        <f>M6*別紙!$C5/100*別紙!$E5/10^3</f>
        <v>21822.470828879996</v>
      </c>
      <c r="N19" s="682">
        <f>N6*別紙!$C5/100*別紙!$E5/10^3</f>
        <v>23012.617831679989</v>
      </c>
      <c r="O19" s="682">
        <f>O6*別紙!$C5/100*別紙!$E5/10^3</f>
        <v>24188.123370479952</v>
      </c>
      <c r="P19" s="682">
        <f>P6*別紙!$C5/100*別紙!$E5/10^3</f>
        <v>25264.018949279925</v>
      </c>
      <c r="Q19" s="682">
        <f>Q6*別紙!$C5/100*別紙!$E5/10^3</f>
        <v>26411.441680079901</v>
      </c>
      <c r="R19" s="710">
        <f>R6*別紙!$C5/100*別紙!$E5/10^3</f>
        <v>27721.960718879895</v>
      </c>
      <c r="S19" s="631"/>
      <c r="T19" s="227"/>
      <c r="U19" s="647"/>
      <c r="W19" s="237"/>
      <c r="X19" s="237"/>
      <c r="Y19" s="209"/>
      <c r="Z19" s="699" t="s">
        <v>229</v>
      </c>
      <c r="AA19" s="748"/>
      <c r="AB19" s="749"/>
      <c r="AC19" s="750">
        <f>SUM($AC$6,$AC$9,$AC$10,$AC$13)</f>
        <v>2489251</v>
      </c>
      <c r="AD19" s="750">
        <f>SUM($AD$6,$AD$9,$AD$10,$AD$13)</f>
        <v>3451883.5509999995</v>
      </c>
      <c r="AE19" s="751">
        <f>SUM($AE$6,$AE$9,$AE$10,$AE$13,$AE$17,$AE$18)</f>
        <v>196.87736289600002</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46035.540086399997</v>
      </c>
      <c r="K20" s="684">
        <f>K7*別紙!$C6/100*別紙!$E6/10^3</f>
        <v>68715.053942399987</v>
      </c>
      <c r="L20" s="684">
        <f>L7*別紙!$C6/100*別紙!$E6/10^3</f>
        <v>89002.224062399982</v>
      </c>
      <c r="M20" s="684">
        <f>M7*別紙!$C6/100*別紙!$E6/10^3</f>
        <v>102914.22008640002</v>
      </c>
      <c r="N20" s="684">
        <f>N7*別紙!$C6/100*別紙!$E6/10^3</f>
        <v>130645.75121039999</v>
      </c>
      <c r="O20" s="684">
        <f>O7*別紙!$C6/100*別紙!$E6/10^3</f>
        <v>133318.12323839997</v>
      </c>
      <c r="P20" s="684">
        <f>P7*別紙!$C6/100*別紙!$E6/10^3</f>
        <v>135856.23512639984</v>
      </c>
      <c r="Q20" s="684">
        <f>Q7*別紙!$C6/100*別紙!$E6/10^3</f>
        <v>139454.40687839984</v>
      </c>
      <c r="R20" s="705">
        <f>R7*別紙!$C6/100*別紙!$E6/10^3</f>
        <v>140567.50941839986</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73103.952000000005</v>
      </c>
      <c r="K21" s="684">
        <f>K8*別紙!$C7/100*別紙!$E7/10^3</f>
        <v>73103.952000000005</v>
      </c>
      <c r="L21" s="684">
        <f>L8*別紙!$C7/100*別紙!$E7/10^3</f>
        <v>73103.952000000005</v>
      </c>
      <c r="M21" s="684">
        <f>M8*別紙!$C7/100*別紙!$E7/10^3</f>
        <v>81877.729728000006</v>
      </c>
      <c r="N21" s="684">
        <f>N8*別紙!$C7/100*別紙!$E7/10^3</f>
        <v>77646.607680000001</v>
      </c>
      <c r="O21" s="684">
        <f>O8*別紙!$C7/100*別紙!$E7/10^3</f>
        <v>77646.390432000015</v>
      </c>
      <c r="P21" s="684">
        <f>P8*別紙!$C7/100*別紙!$E7/10^3</f>
        <v>77646.390432000015</v>
      </c>
      <c r="Q21" s="684">
        <f>Q8*別紙!$C7/100*別紙!$E7/10^3</f>
        <v>136737.84643200002</v>
      </c>
      <c r="R21" s="705">
        <f>R8*別紙!$C7/100*別紙!$E7/10^3</f>
        <v>136737.84643200002</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5250.7439999999997</v>
      </c>
      <c r="P22" s="684">
        <f>P9*別紙!$C8/100*別紙!$E8/10^3</f>
        <v>5250.7439999999997</v>
      </c>
      <c r="Q22" s="684">
        <f>Q9*別紙!$C8/100*別紙!$E8/10^3</f>
        <v>5250.7439999999997</v>
      </c>
      <c r="R22" s="705">
        <f>R9*別紙!$C8/100*別紙!$E8/10^3</f>
        <v>5250.7439999999997</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136225.05327168002</v>
      </c>
      <c r="K25" s="728">
        <f t="shared" si="3"/>
        <v>160745.99525207997</v>
      </c>
      <c r="L25" s="728">
        <f t="shared" si="3"/>
        <v>182617.52779247999</v>
      </c>
      <c r="M25" s="728">
        <f t="shared" si="3"/>
        <v>206614.42064328003</v>
      </c>
      <c r="N25" s="728">
        <f t="shared" si="3"/>
        <v>231304.97672207997</v>
      </c>
      <c r="O25" s="728">
        <f t="shared" si="3"/>
        <v>240403.38104087996</v>
      </c>
      <c r="P25" s="728">
        <f t="shared" si="3"/>
        <v>244017.38850767977</v>
      </c>
      <c r="Q25" s="728">
        <f t="shared" si="3"/>
        <v>307854.43899047974</v>
      </c>
      <c r="R25" s="729">
        <f t="shared" ref="R25" si="4">SUM(R19:R24)</f>
        <v>310278.06056927977</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779929.50598583522</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761965.8882100248</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820549.68460484664</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766562.62250559044</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695679.05698426731</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731486.30054865615</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673847.27839936793</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649033.92433156562</v>
      </c>
      <c r="R26" s="726">
        <f>Q26</f>
        <v>649033.92433156562</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0.17466328972833359</v>
      </c>
      <c r="K27" s="951">
        <f t="shared" ref="K27:P27" si="5">K25/K26</f>
        <v>0.21096219363533067</v>
      </c>
      <c r="L27" s="951">
        <f t="shared" si="5"/>
        <v>0.22255511301600633</v>
      </c>
      <c r="M27" s="951">
        <f t="shared" si="5"/>
        <v>0.2695336487551912</v>
      </c>
      <c r="N27" s="951">
        <f t="shared" si="5"/>
        <v>0.33248805523163955</v>
      </c>
      <c r="O27" s="951">
        <f t="shared" si="5"/>
        <v>0.32865055826823253</v>
      </c>
      <c r="P27" s="951">
        <f t="shared" si="5"/>
        <v>0.36212565714787737</v>
      </c>
      <c r="Q27" s="951">
        <f>Q25/Q26</f>
        <v>0.47432719223041592</v>
      </c>
      <c r="R27" s="952">
        <f>R25/R26</f>
        <v>0.47806139084152255</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0.47806139084152255</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5.3184947991047835</v>
      </c>
      <c r="AA52" s="209"/>
      <c r="AB52" s="755" t="s">
        <v>232</v>
      </c>
      <c r="AC52" s="756">
        <f>$AD6</f>
        <v>2530089.7929999996</v>
      </c>
      <c r="AD52" s="757">
        <f>R19+R20</f>
        <v>168289.47013727974</v>
      </c>
      <c r="AE52" s="758">
        <f t="shared" ref="AE52:AE54" si="6">IFERROR(AD52/AC52,"-")</f>
        <v>6.6515216417569953E-2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2802849.6266684337</v>
      </c>
      <c r="Z53" s="1142"/>
      <c r="AA53" s="209"/>
      <c r="AB53" s="755" t="s">
        <v>222</v>
      </c>
      <c r="AC53" s="756">
        <f>$AD9</f>
        <v>888446.68200000003</v>
      </c>
      <c r="AD53" s="757">
        <f>R21</f>
        <v>136737.84643200002</v>
      </c>
      <c r="AE53" s="758">
        <f t="shared" si="6"/>
        <v>0.15390664313607061</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33347.076000000001</v>
      </c>
      <c r="AD54" s="756">
        <f>R22</f>
        <v>5250.7439999999997</v>
      </c>
      <c r="AE54" s="758">
        <f t="shared" si="6"/>
        <v>0.15745740346170078</v>
      </c>
      <c r="AF54" s="523"/>
      <c r="AG54" s="47"/>
      <c r="AH54" s="468"/>
      <c r="AI54" s="490" t="s">
        <v>1284</v>
      </c>
      <c r="AJ54" s="491">
        <f>VLOOKUP(年度マスタ!$K$4&amp;"_"&amp;AJ$53,データシート1!$A$1:$BS$996,MATCH("ca_太陽光発電（10kW未満）",データシート1!$A$1:$BS$1,0),0)</f>
        <v>3141</v>
      </c>
      <c r="AK54" s="491">
        <f>VLOOKUP(年度マスタ!$K$4&amp;"_"&amp;AK$53,データシート1!$A$1:$BS$996,MATCH("ca_太陽光発電（10kW未満）",データシート1!$A$1:$BS$1,0),0)</f>
        <v>3397</v>
      </c>
      <c r="AL54" s="491">
        <f>VLOOKUP(年度マスタ!$K$4&amp;"_"&amp;AL$53,データシート1!$A$1:$BS$996,MATCH("ca_太陽光発電（10kW未満）",データシート1!$A$1:$BS$1,0),0)</f>
        <v>3612</v>
      </c>
      <c r="AM54" s="491">
        <f>VLOOKUP(年度マスタ!$K$4&amp;"_"&amp;AM$53,データシート1!$A$1:$BS$996,MATCH("ca_太陽光発電（10kW未満）",データシート1!$A$1:$BS$1,0),0)</f>
        <v>3795</v>
      </c>
      <c r="AN54" s="491">
        <f>VLOOKUP(年度マスタ!$K$4&amp;"_"&amp;AN$53,データシート1!$A$1:$BS$996,MATCH("ca_太陽光発電（10kW未満）",データシート1!$A$1:$BS$1,0),0)</f>
        <v>3969</v>
      </c>
      <c r="AO54" s="201">
        <f>VLOOKUP(年度マスタ!$K$4&amp;"_"&amp;AO$53,データシート1!$A$1:$BS$996,MATCH("ca_太陽光発電（10kW未満）",データシート1!$A$1:$BS$1,0),0)</f>
        <v>4126</v>
      </c>
      <c r="AP54" s="201">
        <f>VLOOKUP(年度マスタ!$K$4&amp;"_"&amp;AP$53,データシート1!$A$1:$BS$996,MATCH("ca_太陽光発電（10kW未満）",データシート1!$A$1:$BS$1,0),0)</f>
        <v>4271</v>
      </c>
      <c r="AQ54" s="201">
        <f>VLOOKUP(年度マスタ!$K$4&amp;"_"&amp;AQ$53,データシート1!$A$1:$BS$996,MATCH("ca_太陽光発電（10kW未満）",データシート1!$A$1:$BS$1,0),0)</f>
        <v>4424</v>
      </c>
      <c r="AR54" s="201">
        <f>VLOOKUP(年度マスタ!$K$4&amp;"_"&amp;AR$53,データシート1!$A$1:$BS$996,MATCH("ca_太陽光発電（10kW未満）",データシート1!$A$1:$BS$1,0),0)</f>
        <v>4596</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唐津市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佐賀県</v>
      </c>
      <c r="AY12" s="25" t="str">
        <f>年度マスタ!$J4</f>
        <v>唐津市</v>
      </c>
      <c r="AZ12" s="25" t="str">
        <f>年度マスタ!$K4</f>
        <v>41202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27218</v>
      </c>
      <c r="AY21" s="20" t="str">
        <f>IF(IFERROR(比較地域マスタ!$Z6,"")=0,"",IFERROR(比較地域マスタ!$Z6,""))</f>
        <v>大東市</v>
      </c>
      <c r="BB21" s="122" t="str">
        <f t="shared" ref="BB21:BC68" si="0">AX21</f>
        <v>27218</v>
      </c>
      <c r="BC21" s="123" t="str">
        <f t="shared" si="0"/>
        <v>大東市</v>
      </c>
      <c r="BD21" s="40">
        <f>SUM(BE21,BI21:BK21,BQ21)</f>
        <v>584.05678801543741</v>
      </c>
      <c r="BE21" s="40">
        <f>SUM(BF21:BH21)</f>
        <v>208.663090876376</v>
      </c>
      <c r="BF21" s="40">
        <f>VLOOKUP($AX21&amp;"_"&amp;$BC$14,データシート1!$A:$BS,MATCH($BC$12&amp;"_"&amp;BF$20,データシート1!$A$1:$BS$1,0),0)</f>
        <v>201.85180184609669</v>
      </c>
      <c r="BG21" s="40">
        <f>VLOOKUP($AX21&amp;"_"&amp;$BC$14,データシート1!$A:$BS,MATCH($BC$12&amp;"_"&amp;BG$20,データシート1!$A$1:$BS$1,0),0)</f>
        <v>3.425216377298828</v>
      </c>
      <c r="BH21" s="40">
        <f>VLOOKUP($AX21&amp;"_"&amp;$BC$14,データシート1!$A:$BS,MATCH($BC$12&amp;"_"&amp;BH$20,データシート1!$A$1:$BS$1,0),0)</f>
        <v>3.3860726529804861</v>
      </c>
      <c r="BI21" s="40">
        <f>VLOOKUP($AX21&amp;"_"&amp;$BC$14,データシート1!$A:$BS,MATCH($BC$12&amp;"_"&amp;BI$20,データシート1!$A$1:$BS$1,0),0)</f>
        <v>96.713313627927363</v>
      </c>
      <c r="BJ21" s="40">
        <f>VLOOKUP($AX21&amp;"_"&amp;$BC$14,データシート1!$A:$BS,MATCH($BC$12&amp;"_"&amp;BJ$20,データシート1!$A$1:$BS$1,0),0)</f>
        <v>135.01069668996792</v>
      </c>
      <c r="BK21" s="40">
        <f t="shared" ref="BK21:BK68" si="1">SUM(BL21,BO21:BP21)</f>
        <v>118.9803054036265</v>
      </c>
      <c r="BL21" s="40">
        <f t="shared" ref="BL21:BL67" si="2">SUM(BM21:BN21)</f>
        <v>111.93703669509934</v>
      </c>
      <c r="BM21" s="40">
        <f>VLOOKUP($AX21&amp;"_"&amp;$BC$14,データシート1!$A:$BS,MATCH($BC$12&amp;"_"&amp;BM$20,データシート1!$A$1:$BS$1,0),0)</f>
        <v>58.311610937337328</v>
      </c>
      <c r="BN21" s="40">
        <f>VLOOKUP($AX21&amp;"_"&amp;$BC$14,データシート1!$A:$BS,MATCH($BC$12&amp;"_"&amp;BN$20,データシート1!$A$1:$BS$1,0),0)</f>
        <v>53.625425757762009</v>
      </c>
      <c r="BO21" s="40">
        <f>VLOOKUP($AX21&amp;"_"&amp;$BC$14,データシート1!$A:$BS,MATCH($BC$12&amp;"_"&amp;BO$20,データシート1!$A$1:$BS$1,0),0)</f>
        <v>7.0432687085271617</v>
      </c>
      <c r="BP21" s="40">
        <f>VLOOKUP($AX21&amp;"_"&amp;$BC$14,データシート1!$A:$BS,MATCH($BC$12&amp;"_"&amp;BP$20,データシート1!$A$1:$BS$1,0),0)</f>
        <v>0</v>
      </c>
      <c r="BQ21" s="40">
        <f>VLOOKUP($AX21&amp;"_"&amp;$BC$14,データシート1!$A:$BS,MATCH($BC$12&amp;"_"&amp;BQ$20,データシート1!$A$1:$BS$1,0),0)</f>
        <v>24.68938141753965</v>
      </c>
      <c r="BR21" s="41">
        <f t="shared" ref="BR21:BR68" si="3">BD21</f>
        <v>584.05678801543741</v>
      </c>
      <c r="BT21" s="124" t="str">
        <f t="shared" ref="BT21:BT68" si="4">AY21</f>
        <v>大東市</v>
      </c>
      <c r="BU21" s="40">
        <f>BD21</f>
        <v>584.05678801543741</v>
      </c>
      <c r="BV21" s="70">
        <f>BE21/$BR21</f>
        <v>0.35726507277723951</v>
      </c>
      <c r="BW21" s="70">
        <f t="shared" ref="BW21:CH42" si="5">BF21/$BR21</f>
        <v>0.34560304064261893</v>
      </c>
      <c r="BX21" s="70">
        <f t="shared" si="5"/>
        <v>5.8645262713876633E-3</v>
      </c>
      <c r="BY21" s="70">
        <f t="shared" si="5"/>
        <v>5.7975058632329223E-3</v>
      </c>
      <c r="BZ21" s="70">
        <f t="shared" si="5"/>
        <v>0.16558888726650858</v>
      </c>
      <c r="CA21" s="70">
        <f t="shared" si="5"/>
        <v>0.23116022184883742</v>
      </c>
      <c r="CB21" s="70">
        <f t="shared" si="5"/>
        <v>0.2037135906046206</v>
      </c>
      <c r="CC21" s="70">
        <f t="shared" si="5"/>
        <v>0.1916543716158996</v>
      </c>
      <c r="CD21" s="70">
        <f t="shared" si="5"/>
        <v>9.9838940551438424E-2</v>
      </c>
      <c r="CE21" s="70">
        <f t="shared" si="5"/>
        <v>9.1815431064461175E-2</v>
      </c>
      <c r="CF21" s="70">
        <f t="shared" si="5"/>
        <v>1.2059218988721006E-2</v>
      </c>
      <c r="CG21" s="70">
        <f t="shared" si="5"/>
        <v>0</v>
      </c>
      <c r="CH21" s="70">
        <f>BQ21/$BR21</f>
        <v>4.227222750279392E-2</v>
      </c>
      <c r="CI21" s="125">
        <f t="shared" ref="CI21:CI68" si="6">BR21/$BR21</f>
        <v>1</v>
      </c>
      <c r="CK21" s="126" t="str">
        <f t="shared" ref="CK21:CK68" si="7">AY21</f>
        <v>大東市</v>
      </c>
      <c r="CL21" s="127">
        <f>CN21+CP21+CR21</f>
        <v>208.663090876376</v>
      </c>
      <c r="CM21" s="71">
        <f>IF(IF(CL21=0,0,CW21/CL21)&gt;1,1,IF(CL21=0,0,CW21/CL21))</f>
        <v>7.5260075627385167E-2</v>
      </c>
      <c r="CN21" s="72">
        <f>BF21</f>
        <v>201.85180184609669</v>
      </c>
      <c r="CO21" s="71">
        <f>IF(IF(CN21=0,0,CX21/CN21)&gt;1,1,IF(CN21=0,0,CX21/CN21))</f>
        <v>7.7799652301214647E-2</v>
      </c>
      <c r="CP21" s="72">
        <f t="shared" ref="CP21:CP68" si="8">BG21</f>
        <v>3.425216377298828</v>
      </c>
      <c r="CQ21" s="71">
        <f>IF(IF(CP21=0,0,CY21/CP21)&gt;1,1,IF(CP21=0,0,CY21/CP21))</f>
        <v>0</v>
      </c>
      <c r="CR21" s="72">
        <f t="shared" ref="CR21:CR68" si="9">BH21</f>
        <v>3.3860726529804861</v>
      </c>
      <c r="CS21" s="71">
        <f>IF(IF(CR21=0,0,CZ21/CR21)&gt;1,1,IF(CR21=0,0,CZ21/CR21))</f>
        <v>0</v>
      </c>
      <c r="CT21" s="72">
        <f t="shared" ref="CT21:CT68" si="10">BI21</f>
        <v>96.713313627927363</v>
      </c>
      <c r="CU21" s="73">
        <f>IF(IF(CT21=0,0,DA21/CT21)&gt;1,1,IF(CT21=0,0,DA21/CT21))</f>
        <v>5.8771639464937776E-2</v>
      </c>
      <c r="CV21" s="18"/>
      <c r="CW21" s="1075">
        <f>SUM(CX21:CZ21)</f>
        <v>15.704000000000001</v>
      </c>
      <c r="CX21" s="1076">
        <f>VLOOKUP($AX21&amp;"_"&amp;$CW$14,データシート1!$A:$BS,MATCH($CW$12&amp;"_"&amp;CX$20,データシート1!$A$1:$BS$1,0),0)</f>
        <v>15.704000000000001</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5.6840000000000002</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21.388000000000002</v>
      </c>
      <c r="DE21" s="18"/>
      <c r="DF21" s="128">
        <f>VLOOKUP($AX21&amp;"_"&amp;$DF$14,データシート1!$A:$BS,MATCH($DF$12&amp;"_"&amp;DF$20,データシート1!$A$1:$BS$1,0),0)</f>
        <v>4</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2</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6</v>
      </c>
      <c r="DM21" s="18"/>
      <c r="DN21" s="131">
        <f>IF($DD21=0,0,ROUND(CX21/$DD21,2))</f>
        <v>0.73</v>
      </c>
      <c r="DO21" s="132">
        <f>IF($DD21=0,0,ROUND(CY21/$DD21,2))</f>
        <v>0</v>
      </c>
      <c r="DP21" s="132">
        <f t="shared" ref="DP21:DR36" si="13">IF($DD21=0,0,ROUND(CZ21/$DD21,2))</f>
        <v>0</v>
      </c>
      <c r="DQ21" s="132">
        <f t="shared" si="13"/>
        <v>0.27</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41202</v>
      </c>
      <c r="AY22" s="20" t="str">
        <f>IF(IFERROR(比較地域マスタ!$Z7,"")=0,"",IFERROR(比較地域マスタ!$Z7,""))</f>
        <v>唐津市</v>
      </c>
      <c r="BB22" s="122" t="str">
        <f t="shared" si="0"/>
        <v>41202</v>
      </c>
      <c r="BC22" s="123" t="str">
        <f t="shared" si="0"/>
        <v>唐津市</v>
      </c>
      <c r="BD22" s="40">
        <f t="shared" ref="BD22:BD68" si="14">SUM(BE22,BI22:BK22,BQ22)</f>
        <v>656.40089746663762</v>
      </c>
      <c r="BE22" s="40">
        <f t="shared" ref="BE22:BE67" si="15">SUM(BF22:BH22)</f>
        <v>136.37324073114814</v>
      </c>
      <c r="BF22" s="40">
        <f>VLOOKUP($AX22&amp;"_"&amp;$BC$14,データシート1!$A:$BS,MATCH($BC$12&amp;"_"&amp;BF$20,データシート1!$A$1:$BS$1,0),0)</f>
        <v>103.1449125134117</v>
      </c>
      <c r="BG22" s="40">
        <f>VLOOKUP($AX22&amp;"_"&amp;$BC$14,データシート1!$A:$BS,MATCH($BC$12&amp;"_"&amp;BG$20,データシート1!$A$1:$BS$1,0),0)</f>
        <v>8.2768298422659505</v>
      </c>
      <c r="BH22" s="40">
        <f>VLOOKUP($AX22&amp;"_"&amp;$BC$14,データシート1!$A:$BS,MATCH($BC$12&amp;"_"&amp;BH$20,データシート1!$A$1:$BS$1,0),0)</f>
        <v>24.951498375470486</v>
      </c>
      <c r="BI22" s="40">
        <f>VLOOKUP($AX22&amp;"_"&amp;$BC$14,データシート1!$A:$BS,MATCH($BC$12&amp;"_"&amp;BI$20,データシート1!$A$1:$BS$1,0),0)</f>
        <v>126.07218989877006</v>
      </c>
      <c r="BJ22" s="40">
        <f>VLOOKUP($AX22&amp;"_"&amp;$BC$14,データシート1!$A:$BS,MATCH($BC$12&amp;"_"&amp;BJ$20,データシート1!$A$1:$BS$1,0),0)</f>
        <v>141.30635997229959</v>
      </c>
      <c r="BK22" s="40">
        <f t="shared" si="1"/>
        <v>228.96692245541985</v>
      </c>
      <c r="BL22" s="40">
        <f t="shared" si="2"/>
        <v>199.88901404950516</v>
      </c>
      <c r="BM22" s="40">
        <f>VLOOKUP($AX22&amp;"_"&amp;$BC$14,データシート1!$A:$BS,MATCH($BC$12&amp;"_"&amp;BM$20,データシート1!$A$1:$BS$1,0),0)</f>
        <v>102.22584611093926</v>
      </c>
      <c r="BN22" s="40">
        <f>VLOOKUP($AX22&amp;"_"&amp;$BC$14,データシート1!$A:$BS,MATCH($BC$12&amp;"_"&amp;BN$20,データシート1!$A$1:$BS$1,0),0)</f>
        <v>97.663167938565906</v>
      </c>
      <c r="BO22" s="40">
        <f>VLOOKUP($AX22&amp;"_"&amp;$BC$14,データシート1!$A:$BS,MATCH($BC$12&amp;"_"&amp;BO$20,データシート1!$A$1:$BS$1,0),0)</f>
        <v>7.0678563508559282</v>
      </c>
      <c r="BP22" s="40">
        <f>VLOOKUP($AX22&amp;"_"&amp;$BC$14,データシート1!$A:$BS,MATCH($BC$12&amp;"_"&amp;BP$20,データシート1!$A$1:$BS$1,0),0)</f>
        <v>22.010052055058754</v>
      </c>
      <c r="BQ22" s="40">
        <f>VLOOKUP($AX22&amp;"_"&amp;$BC$14,データシート1!$A:$BS,MATCH($BC$12&amp;"_"&amp;BQ$20,データシート1!$A$1:$BS$1,0),0)</f>
        <v>23.682184408999991</v>
      </c>
      <c r="BR22" s="41">
        <f t="shared" si="3"/>
        <v>656.40089746663762</v>
      </c>
      <c r="BT22" s="134" t="str">
        <f t="shared" si="4"/>
        <v>唐津市</v>
      </c>
      <c r="BU22" s="38">
        <f>BD22</f>
        <v>656.40089746663762</v>
      </c>
      <c r="BV22" s="69">
        <f t="shared" ref="BV22:BZ68" si="16">BE22/$BR22</f>
        <v>0.20775907110651001</v>
      </c>
      <c r="BW22" s="69">
        <f t="shared" si="5"/>
        <v>0.15713706808064529</v>
      </c>
      <c r="BX22" s="69">
        <f t="shared" si="5"/>
        <v>1.2609412744879178E-2</v>
      </c>
      <c r="BY22" s="69">
        <f t="shared" si="5"/>
        <v>3.8012590280985525E-2</v>
      </c>
      <c r="BZ22" s="69">
        <f t="shared" si="5"/>
        <v>0.19206584022865056</v>
      </c>
      <c r="CA22" s="69">
        <f t="shared" si="5"/>
        <v>0.21527447710334927</v>
      </c>
      <c r="CB22" s="69">
        <f t="shared" si="5"/>
        <v>0.34882176934722636</v>
      </c>
      <c r="CC22" s="69">
        <f t="shared" si="5"/>
        <v>0.30452276165521963</v>
      </c>
      <c r="CD22" s="69">
        <f t="shared" si="5"/>
        <v>0.15573690789497285</v>
      </c>
      <c r="CE22" s="69">
        <f t="shared" si="5"/>
        <v>0.14878585376024681</v>
      </c>
      <c r="CF22" s="69">
        <f t="shared" si="5"/>
        <v>1.0767590931295399E-2</v>
      </c>
      <c r="CG22" s="69">
        <f t="shared" si="5"/>
        <v>3.3531416760711301E-2</v>
      </c>
      <c r="CH22" s="69">
        <f t="shared" si="5"/>
        <v>3.6078842214263836E-2</v>
      </c>
      <c r="CI22" s="135">
        <f t="shared" si="6"/>
        <v>1</v>
      </c>
      <c r="CK22" s="136" t="str">
        <f t="shared" si="7"/>
        <v>唐津市</v>
      </c>
      <c r="CL22" s="137">
        <f t="shared" ref="CL22:CL68" si="17">CN22+CP22+CR22</f>
        <v>136.37324073114814</v>
      </c>
      <c r="CM22" s="75">
        <f t="shared" ref="CM22:CM68" si="18">IF(IF(CL22=0,0,CW22/CL22)&gt;1,1,IF(CL22=0,0,CW22/CL22))</f>
        <v>0.30382060129877481</v>
      </c>
      <c r="CN22" s="76">
        <f t="shared" ref="CN22:CN68" si="19">BF22</f>
        <v>103.1449125134117</v>
      </c>
      <c r="CO22" s="75">
        <f t="shared" ref="CO22:CO68" si="20">IF(IF(CN22=0,0,CX22/CN22)&gt;1,1,IF(CN22=0,0,CX22/CN22))</f>
        <v>0.3670951778167113</v>
      </c>
      <c r="CP22" s="76">
        <f t="shared" si="8"/>
        <v>8.2768298422659505</v>
      </c>
      <c r="CQ22" s="75">
        <f t="shared" ref="CQ22:CQ68" si="21">IF(IF(CP22=0,0,CY22/CP22)&gt;1,1,IF(CP22=0,0,CY22/CP22))</f>
        <v>0</v>
      </c>
      <c r="CR22" s="76">
        <f t="shared" si="9"/>
        <v>24.951498375470486</v>
      </c>
      <c r="CS22" s="75">
        <f t="shared" ref="CS22:CS68" si="22">IF(IF(CR22=0,0,CZ22/CR22)&gt;1,1,IF(CR22=0,0,CZ22/CR22))</f>
        <v>0.14303750204872026</v>
      </c>
      <c r="CT22" s="76">
        <f t="shared" si="10"/>
        <v>126.07218989877006</v>
      </c>
      <c r="CU22" s="77">
        <f t="shared" ref="CU22:CU68" si="23">IF(IF(CT22=0,0,DA22/CT22)&gt;1,1,IF(CT22=0,0,DA22/CT22))</f>
        <v>1.8410087124397952E-2</v>
      </c>
      <c r="CV22" s="18"/>
      <c r="CW22" s="1078">
        <f t="shared" ref="CW22:CW68" si="24">SUM(CX22:CZ22)</f>
        <v>41.433</v>
      </c>
      <c r="CX22" s="1079">
        <f>VLOOKUP($AX22&amp;"_"&amp;$CW$14,データシート1!$A:$BS,MATCH($CW$12&amp;"_"&amp;CX$20,データシート1!$A$1:$BS$1,0),0)</f>
        <v>37.863999999999997</v>
      </c>
      <c r="CY22" s="1079">
        <f>VLOOKUP($AX22&amp;"_"&amp;$CW$14,データシート1!$A:$BS,MATCH($CW$12&amp;"_"&amp;CY$20,データシート1!$A$1:$BS$1,0),0)</f>
        <v>0</v>
      </c>
      <c r="CZ22" s="1079">
        <f>VLOOKUP($AX22&amp;"_"&amp;$CW$14,データシート1!$A:$BS,MATCH($CW$12&amp;"_"&amp;CZ$20,データシート1!$A$1:$BS$1,0),0)</f>
        <v>3.569</v>
      </c>
      <c r="DA22" s="1079">
        <f>VLOOKUP($AX22&amp;"_"&amp;$CW$14,データシート1!$A:$BS,MATCH($CW$12&amp;"_"&amp;DA$20,データシート1!$A$1:$BS$1,0),0)</f>
        <v>2.3210000000000002</v>
      </c>
      <c r="DB22" s="1079">
        <f>VLOOKUP($AX22&amp;"_"&amp;$CW$14,データシート1!$A:$BS,MATCH($CW$12&amp;"_"&amp;DB$20,データシート1!$A$1:$BS$1,0),0)</f>
        <v>0</v>
      </c>
      <c r="DC22" s="1079">
        <f>VLOOKUP($AX22&amp;"_"&amp;$CW$14,データシート1!$A:$BS,MATCH($CW$12&amp;"_"&amp;DC$20,データシート1!$A$1:$BS$1,0),0)</f>
        <v>0</v>
      </c>
      <c r="DD22" s="1080">
        <f t="shared" si="11"/>
        <v>43.753999999999998</v>
      </c>
      <c r="DE22" s="18"/>
      <c r="DF22" s="138">
        <f>VLOOKUP($AX22&amp;"_"&amp;$DF$14,データシート1!$A:$BS,MATCH($DF$12&amp;"_"&amp;DF$20,データシート1!$A$1:$BS$1,0),0)</f>
        <v>8</v>
      </c>
      <c r="DG22" s="74">
        <f>VLOOKUP($AX22&amp;"_"&amp;$DF$14,データシート1!$A:$BS,MATCH($DF$12&amp;"_"&amp;DG$20,データシート1!$A$1:$BS$1,0),0)</f>
        <v>0</v>
      </c>
      <c r="DH22" s="74">
        <f>VLOOKUP($AX22&amp;"_"&amp;$DF$14,データシート1!$A:$BS,MATCH($DF$12&amp;"_"&amp;DH$20,データシート1!$A$1:$BS$1,0),0)</f>
        <v>1</v>
      </c>
      <c r="DI22" s="74">
        <f>VLOOKUP($AX22&amp;"_"&amp;$DF$14,データシート1!$A:$BS,MATCH($DF$12&amp;"_"&amp;DI$20,データシート1!$A$1:$BS$1,0),0)</f>
        <v>1</v>
      </c>
      <c r="DJ22" s="74">
        <f>VLOOKUP($AX22&amp;"_"&amp;$DF$14,データシート1!$A:$BS,MATCH($DF$12&amp;"_"&amp;DJ$20,データシート1!$A$1:$BS$1,0),0)</f>
        <v>0</v>
      </c>
      <c r="DK22" s="74">
        <f>VLOOKUP($AX22&amp;"_"&amp;$DF$14,データシート1!$A:$BS,MATCH($DF$12&amp;"_"&amp;DK$20,データシート1!$A$1:$BS$1,0),0)</f>
        <v>0</v>
      </c>
      <c r="DL22" s="78">
        <f t="shared" si="12"/>
        <v>10</v>
      </c>
      <c r="DM22" s="18"/>
      <c r="DN22" s="139">
        <f>IF($DD22=0,0,ROUND(CX22/$DD22,2))</f>
        <v>0.87</v>
      </c>
      <c r="DO22" s="140">
        <f>IF($DD22=0,0,ROUND(CY22/$DD22,2))</f>
        <v>0</v>
      </c>
      <c r="DP22" s="140">
        <f t="shared" si="13"/>
        <v>0.08</v>
      </c>
      <c r="DQ22" s="140">
        <f t="shared" si="13"/>
        <v>0.05</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27217</v>
      </c>
      <c r="AY23" s="20" t="str">
        <f>IF(IFERROR(比較地域マスタ!$Z8,"")=0,"",IFERROR(比較地域マスタ!$Z8,""))</f>
        <v>松原市</v>
      </c>
      <c r="BB23" s="122" t="str">
        <f t="shared" si="0"/>
        <v>27217</v>
      </c>
      <c r="BC23" s="123" t="str">
        <f t="shared" si="0"/>
        <v>松原市</v>
      </c>
      <c r="BD23" s="40">
        <f t="shared" si="14"/>
        <v>446.05894605662695</v>
      </c>
      <c r="BE23" s="40">
        <f t="shared" si="15"/>
        <v>86.478102917189773</v>
      </c>
      <c r="BF23" s="40">
        <f>VLOOKUP($AX23&amp;"_"&amp;$BC$14,データシート1!$A:$BS,MATCH($BC$12&amp;"_"&amp;BF$20,データシート1!$A$1:$BS$1,0),0)</f>
        <v>80.830350144434462</v>
      </c>
      <c r="BG23" s="40">
        <f>VLOOKUP($AX23&amp;"_"&amp;$BC$14,データシート1!$A:$BS,MATCH($BC$12&amp;"_"&amp;BG$20,データシート1!$A$1:$BS$1,0),0)</f>
        <v>4.1965787786208164</v>
      </c>
      <c r="BH23" s="40">
        <f>VLOOKUP($AX23&amp;"_"&amp;$BC$14,データシート1!$A:$BS,MATCH($BC$12&amp;"_"&amp;BH$20,データシート1!$A$1:$BS$1,0),0)</f>
        <v>1.4511739941344939</v>
      </c>
      <c r="BI23" s="40">
        <f>VLOOKUP($AX23&amp;"_"&amp;$BC$14,データシート1!$A:$BS,MATCH($BC$12&amp;"_"&amp;BI$20,データシート1!$A$1:$BS$1,0),0)</f>
        <v>82.811420079517603</v>
      </c>
      <c r="BJ23" s="40">
        <f>VLOOKUP($AX23&amp;"_"&amp;$BC$14,データシート1!$A:$BS,MATCH($BC$12&amp;"_"&amp;BJ$20,データシート1!$A$1:$BS$1,0),0)</f>
        <v>134.52248457664908</v>
      </c>
      <c r="BK23" s="40">
        <f t="shared" si="1"/>
        <v>124.12751287063362</v>
      </c>
      <c r="BL23" s="40">
        <f t="shared" si="2"/>
        <v>117.12734624014561</v>
      </c>
      <c r="BM23" s="40">
        <f>VLOOKUP($AX23&amp;"_"&amp;$BC$14,データシート1!$A:$BS,MATCH($BC$12&amp;"_"&amp;BM$20,データシート1!$A$1:$BS$1,0),0)</f>
        <v>60.354784403030727</v>
      </c>
      <c r="BN23" s="40">
        <f>VLOOKUP($AX23&amp;"_"&amp;$BC$14,データシート1!$A:$BS,MATCH($BC$12&amp;"_"&amp;BN$20,データシート1!$A$1:$BS$1,0),0)</f>
        <v>56.772561837114878</v>
      </c>
      <c r="BO23" s="40">
        <f>VLOOKUP($AX23&amp;"_"&amp;$BC$14,データシート1!$A:$BS,MATCH($BC$12&amp;"_"&amp;BO$20,データシート1!$A$1:$BS$1,0),0)</f>
        <v>7.000166630488005</v>
      </c>
      <c r="BP23" s="40">
        <f>VLOOKUP($AX23&amp;"_"&amp;$BC$14,データシート1!$A:$BS,MATCH($BC$12&amp;"_"&amp;BP$20,データシート1!$A$1:$BS$1,0),0)</f>
        <v>0</v>
      </c>
      <c r="BQ23" s="40">
        <f>VLOOKUP($AX23&amp;"_"&amp;$BC$14,データシート1!$A:$BS,MATCH($BC$12&amp;"_"&amp;BQ$20,データシート1!$A$1:$BS$1,0),0)</f>
        <v>18.119425612636871</v>
      </c>
      <c r="BR23" s="41">
        <f t="shared" si="3"/>
        <v>446.05894605662695</v>
      </c>
      <c r="BT23" s="134" t="str">
        <f t="shared" si="4"/>
        <v>松原市</v>
      </c>
      <c r="BU23" s="38">
        <f t="shared" ref="BU23:BU68" si="25">BD23</f>
        <v>446.05894605662695</v>
      </c>
      <c r="BV23" s="69">
        <f t="shared" si="16"/>
        <v>0.19387146851710363</v>
      </c>
      <c r="BW23" s="69">
        <f t="shared" si="5"/>
        <v>0.18121001912194154</v>
      </c>
      <c r="BX23" s="69">
        <f t="shared" si="5"/>
        <v>9.4081260239718689E-3</v>
      </c>
      <c r="BY23" s="69">
        <f t="shared" si="5"/>
        <v>3.2533233711902016E-3</v>
      </c>
      <c r="BZ23" s="69">
        <f t="shared" si="5"/>
        <v>0.18565129297732935</v>
      </c>
      <c r="CA23" s="69">
        <f t="shared" si="5"/>
        <v>0.30158006193103348</v>
      </c>
      <c r="CB23" s="69">
        <f t="shared" si="5"/>
        <v>0.2782760304842663</v>
      </c>
      <c r="CC23" s="69">
        <f t="shared" si="5"/>
        <v>0.26258266373896771</v>
      </c>
      <c r="CD23" s="69">
        <f t="shared" si="5"/>
        <v>0.13530674574873053</v>
      </c>
      <c r="CE23" s="69">
        <f t="shared" si="5"/>
        <v>0.12727591799023716</v>
      </c>
      <c r="CF23" s="69">
        <f t="shared" si="5"/>
        <v>1.5693366745298587E-2</v>
      </c>
      <c r="CG23" s="69">
        <f t="shared" si="5"/>
        <v>0</v>
      </c>
      <c r="CH23" s="69">
        <f t="shared" si="5"/>
        <v>4.0621146090267221E-2</v>
      </c>
      <c r="CI23" s="135">
        <f t="shared" si="6"/>
        <v>1</v>
      </c>
      <c r="CK23" s="136" t="str">
        <f t="shared" si="7"/>
        <v>松原市</v>
      </c>
      <c r="CL23" s="137">
        <f t="shared" si="17"/>
        <v>86.478102917189773</v>
      </c>
      <c r="CM23" s="75">
        <f t="shared" si="18"/>
        <v>0.21643629275636558</v>
      </c>
      <c r="CN23" s="76">
        <f t="shared" si="19"/>
        <v>80.830350144434462</v>
      </c>
      <c r="CO23" s="75">
        <f t="shared" si="20"/>
        <v>0.23155906125056852</v>
      </c>
      <c r="CP23" s="76">
        <f t="shared" si="8"/>
        <v>4.1965787786208164</v>
      </c>
      <c r="CQ23" s="75">
        <f t="shared" si="21"/>
        <v>0</v>
      </c>
      <c r="CR23" s="76">
        <f t="shared" si="9"/>
        <v>1.4511739941344939</v>
      </c>
      <c r="CS23" s="75">
        <f t="shared" si="22"/>
        <v>0</v>
      </c>
      <c r="CT23" s="76">
        <f t="shared" si="10"/>
        <v>82.811420079517603</v>
      </c>
      <c r="CU23" s="77">
        <f t="shared" si="23"/>
        <v>0.26963672375813791</v>
      </c>
      <c r="CV23" s="18"/>
      <c r="CW23" s="1078">
        <f t="shared" si="24"/>
        <v>18.716999999999999</v>
      </c>
      <c r="CX23" s="1081">
        <f>VLOOKUP($AX23&amp;"_"&amp;$CW$14,データシート1!$A:$BS,MATCH($CW$12&amp;"_"&amp;CX$20,データシート1!$A$1:$BS$1,0),0)</f>
        <v>18.716999999999999</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22.329000000000001</v>
      </c>
      <c r="DB23" s="1081">
        <f>VLOOKUP($AX23&amp;"_"&amp;$CW$14,データシート1!$A:$BS,MATCH($CW$12&amp;"_"&amp;DB$20,データシート1!$A$1:$BS$1,0),0)</f>
        <v>0</v>
      </c>
      <c r="DC23" s="1081">
        <f>VLOOKUP($AX23&amp;"_"&amp;$CW$14,データシート1!$A:$BS,MATCH($CW$12&amp;"_"&amp;DC$20,データシート1!$A$1:$BS$1,0),0)</f>
        <v>0</v>
      </c>
      <c r="DD23" s="1080">
        <f t="shared" si="11"/>
        <v>41.045999999999999</v>
      </c>
      <c r="DE23" s="18"/>
      <c r="DF23" s="138">
        <f>VLOOKUP($AX23&amp;"_"&amp;$DF$14,データシート1!$A:$BS,MATCH($DF$12&amp;"_"&amp;DF$20,データシート1!$A$1:$BS$1,0),0)</f>
        <v>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3</v>
      </c>
      <c r="DJ23" s="74">
        <f>VLOOKUP($AX23&amp;"_"&amp;$DF$14,データシート1!$A:$BS,MATCH($DF$12&amp;"_"&amp;DJ$20,データシート1!$A$1:$BS$1,0),0)</f>
        <v>0</v>
      </c>
      <c r="DK23" s="74">
        <f>VLOOKUP($AX23&amp;"_"&amp;$DF$14,データシート1!$A:$BS,MATCH($DF$12&amp;"_"&amp;DK$20,データシート1!$A$1:$BS$1,0),0)</f>
        <v>0</v>
      </c>
      <c r="DL23" s="78">
        <f t="shared" si="12"/>
        <v>4</v>
      </c>
      <c r="DM23" s="18"/>
      <c r="DN23" s="139">
        <f t="shared" ref="DN23:DN67" si="26">IF($DD23=0,0,ROUND(CX23/$DD23,2))</f>
        <v>0.46</v>
      </c>
      <c r="DO23" s="140">
        <f t="shared" ref="DO23:DO67" si="27">IF($DD23=0,0,ROUND(CY23/$DD23,2))</f>
        <v>0</v>
      </c>
      <c r="DP23" s="140">
        <f t="shared" si="13"/>
        <v>0</v>
      </c>
      <c r="DQ23" s="140">
        <f t="shared" si="13"/>
        <v>0.54</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13222</v>
      </c>
      <c r="AY24" s="20" t="str">
        <f>IF(IFERROR(比較地域マスタ!$Z9,"")=0,"",IFERROR(比較地域マスタ!$Z9,""))</f>
        <v>東久留米市</v>
      </c>
      <c r="BB24" s="122" t="str">
        <f t="shared" si="0"/>
        <v>13222</v>
      </c>
      <c r="BC24" s="123" t="str">
        <f t="shared" si="0"/>
        <v>東久留米市</v>
      </c>
      <c r="BD24" s="40">
        <f t="shared" si="14"/>
        <v>389.25425708273434</v>
      </c>
      <c r="BE24" s="40">
        <f t="shared" si="15"/>
        <v>79.308316922107053</v>
      </c>
      <c r="BF24" s="40">
        <f>VLOOKUP($AX24&amp;"_"&amp;$BC$14,データシート1!$A:$BS,MATCH($BC$12&amp;"_"&amp;BF$20,データシート1!$A$1:$BS$1,0),0)</f>
        <v>69.545710300930295</v>
      </c>
      <c r="BG24" s="40">
        <f>VLOOKUP($AX24&amp;"_"&amp;$BC$14,データシート1!$A:$BS,MATCH($BC$12&amp;"_"&amp;BG$20,データシート1!$A$1:$BS$1,0),0)</f>
        <v>4.2952343809734961</v>
      </c>
      <c r="BH24" s="40">
        <f>VLOOKUP($AX24&amp;"_"&amp;$BC$14,データシート1!$A:$BS,MATCH($BC$12&amp;"_"&amp;BH$20,データシート1!$A$1:$BS$1,0),0)</f>
        <v>5.467372240203261</v>
      </c>
      <c r="BI24" s="40">
        <f>VLOOKUP($AX24&amp;"_"&amp;$BC$14,データシート1!$A:$BS,MATCH($BC$12&amp;"_"&amp;BI$20,データシート1!$A$1:$BS$1,0),0)</f>
        <v>82.712057728649171</v>
      </c>
      <c r="BJ24" s="40">
        <f>VLOOKUP($AX24&amp;"_"&amp;$BC$14,データシート1!$A:$BS,MATCH($BC$12&amp;"_"&amp;BJ$20,データシート1!$A$1:$BS$1,0),0)</f>
        <v>127.06612422462297</v>
      </c>
      <c r="BK24" s="40">
        <f t="shared" si="1"/>
        <v>90.683478357922155</v>
      </c>
      <c r="BL24" s="40">
        <f t="shared" si="2"/>
        <v>83.784374602617618</v>
      </c>
      <c r="BM24" s="40">
        <f>VLOOKUP($AX24&amp;"_"&amp;$BC$14,データシート1!$A:$BS,MATCH($BC$12&amp;"_"&amp;BM$20,データシート1!$A$1:$BS$1,0),0)</f>
        <v>51.000968345020674</v>
      </c>
      <c r="BN24" s="40">
        <f>VLOOKUP($AX24&amp;"_"&amp;$BC$14,データシート1!$A:$BS,MATCH($BC$12&amp;"_"&amp;BN$20,データシート1!$A$1:$BS$1,0),0)</f>
        <v>32.783406257596944</v>
      </c>
      <c r="BO24" s="40">
        <f>VLOOKUP($AX24&amp;"_"&amp;$BC$14,データシート1!$A:$BS,MATCH($BC$12&amp;"_"&amp;BO$20,データシート1!$A$1:$BS$1,0),0)</f>
        <v>6.8991037553045365</v>
      </c>
      <c r="BP24" s="40">
        <f>VLOOKUP($AX24&amp;"_"&amp;$BC$14,データシート1!$A:$BS,MATCH($BC$12&amp;"_"&amp;BP$20,データシート1!$A$1:$BS$1,0),0)</f>
        <v>0</v>
      </c>
      <c r="BQ24" s="40">
        <f>VLOOKUP($AX24&amp;"_"&amp;$BC$14,データシート1!$A:$BS,MATCH($BC$12&amp;"_"&amp;BQ$20,データシート1!$A$1:$BS$1,0),0)</f>
        <v>9.4842798494330154</v>
      </c>
      <c r="BR24" s="41">
        <f t="shared" si="3"/>
        <v>389.25425708273434</v>
      </c>
      <c r="BT24" s="134" t="str">
        <f t="shared" si="4"/>
        <v>東久留米市</v>
      </c>
      <c r="BU24" s="38">
        <f t="shared" si="25"/>
        <v>389.25425708273434</v>
      </c>
      <c r="BV24" s="69">
        <f t="shared" si="16"/>
        <v>0.20374425065118917</v>
      </c>
      <c r="BW24" s="69">
        <f t="shared" si="5"/>
        <v>0.17866396843579965</v>
      </c>
      <c r="BX24" s="69">
        <f t="shared" si="5"/>
        <v>1.1034521274511232E-2</v>
      </c>
      <c r="BY24" s="69">
        <f t="shared" si="5"/>
        <v>1.4045760940878275E-2</v>
      </c>
      <c r="BZ24" s="69">
        <f t="shared" si="5"/>
        <v>0.21248851161843318</v>
      </c>
      <c r="CA24" s="69">
        <f t="shared" si="5"/>
        <v>0.32643477087937306</v>
      </c>
      <c r="CB24" s="69">
        <f t="shared" si="5"/>
        <v>0.23296721026906525</v>
      </c>
      <c r="CC24" s="69">
        <f t="shared" si="5"/>
        <v>0.21524330968282668</v>
      </c>
      <c r="CD24" s="69">
        <f t="shared" si="5"/>
        <v>0.13102224938333978</v>
      </c>
      <c r="CE24" s="69">
        <f t="shared" si="5"/>
        <v>8.4221060299486894E-2</v>
      </c>
      <c r="CF24" s="69">
        <f t="shared" si="5"/>
        <v>1.7723900586238576E-2</v>
      </c>
      <c r="CG24" s="69">
        <f t="shared" si="5"/>
        <v>0</v>
      </c>
      <c r="CH24" s="69">
        <f t="shared" si="5"/>
        <v>2.4365256581939377E-2</v>
      </c>
      <c r="CI24" s="135">
        <f t="shared" si="6"/>
        <v>1</v>
      </c>
      <c r="CK24" s="136" t="str">
        <f t="shared" si="7"/>
        <v>東久留米市</v>
      </c>
      <c r="CL24" s="137">
        <f t="shared" si="17"/>
        <v>79.308316922107053</v>
      </c>
      <c r="CM24" s="75">
        <f t="shared" si="18"/>
        <v>0.50621424786293878</v>
      </c>
      <c r="CN24" s="76">
        <f t="shared" si="19"/>
        <v>69.545710300930295</v>
      </c>
      <c r="CO24" s="75">
        <f t="shared" si="20"/>
        <v>0.57727500123703479</v>
      </c>
      <c r="CP24" s="76">
        <f t="shared" si="8"/>
        <v>4.2952343809734961</v>
      </c>
      <c r="CQ24" s="75">
        <f t="shared" si="21"/>
        <v>0</v>
      </c>
      <c r="CR24" s="76">
        <f t="shared" si="9"/>
        <v>5.467372240203261</v>
      </c>
      <c r="CS24" s="75">
        <f t="shared" si="22"/>
        <v>0</v>
      </c>
      <c r="CT24" s="76">
        <f t="shared" si="10"/>
        <v>82.712057728649171</v>
      </c>
      <c r="CU24" s="77">
        <f t="shared" si="23"/>
        <v>0.50320353698060205</v>
      </c>
      <c r="CV24" s="18"/>
      <c r="CW24" s="1078">
        <f t="shared" si="24"/>
        <v>40.146999999999998</v>
      </c>
      <c r="CX24" s="1081">
        <f>VLOOKUP($AX24&amp;"_"&amp;$CW$14,データシート1!$A:$BS,MATCH($CW$12&amp;"_"&amp;CX$20,データシート1!$A$1:$BS$1,0),0)</f>
        <v>40.146999999999998</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41.621000000000002</v>
      </c>
      <c r="DB24" s="1081">
        <f>VLOOKUP($AX24&amp;"_"&amp;$CW$14,データシート1!$A:$BS,MATCH($CW$12&amp;"_"&amp;DB$20,データシート1!$A$1:$BS$1,0),0)</f>
        <v>0</v>
      </c>
      <c r="DC24" s="1081">
        <f>VLOOKUP($AX24&amp;"_"&amp;$CW$14,データシート1!$A:$BS,MATCH($CW$12&amp;"_"&amp;DC$20,データシート1!$A$1:$BS$1,0),0)</f>
        <v>0</v>
      </c>
      <c r="DD24" s="1080">
        <f t="shared" si="11"/>
        <v>81.768000000000001</v>
      </c>
      <c r="DE24" s="18"/>
      <c r="DF24" s="138">
        <f>VLOOKUP($AX24&amp;"_"&amp;$DF$14,データシート1!$A:$BS,MATCH($DF$12&amp;"_"&amp;DF$20,データシート1!$A$1:$BS$1,0),0)</f>
        <v>3</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3</v>
      </c>
      <c r="DJ24" s="74">
        <f>VLOOKUP($AX24&amp;"_"&amp;$DF$14,データシート1!$A:$BS,MATCH($DF$12&amp;"_"&amp;DJ$20,データシート1!$A$1:$BS$1,0),0)</f>
        <v>0</v>
      </c>
      <c r="DK24" s="74">
        <f>VLOOKUP($AX24&amp;"_"&amp;$DF$14,データシート1!$A:$BS,MATCH($DF$12&amp;"_"&amp;DK$20,データシート1!$A$1:$BS$1,0),0)</f>
        <v>0</v>
      </c>
      <c r="DL24" s="78">
        <f t="shared" si="12"/>
        <v>6</v>
      </c>
      <c r="DM24" s="18"/>
      <c r="DN24" s="139">
        <f t="shared" si="26"/>
        <v>0.49</v>
      </c>
      <c r="DO24" s="140">
        <f t="shared" si="27"/>
        <v>0</v>
      </c>
      <c r="DP24" s="140">
        <f t="shared" si="13"/>
        <v>0</v>
      </c>
      <c r="DQ24" s="140">
        <f t="shared" si="13"/>
        <v>0.51</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09213</v>
      </c>
      <c r="AY25" s="20" t="str">
        <f>IF(IFERROR(比較地域マスタ!$Z10,"")=0,"",IFERROR(比較地域マスタ!$Z10,""))</f>
        <v>那須塩原市</v>
      </c>
      <c r="BB25" s="122" t="str">
        <f t="shared" si="0"/>
        <v>09213</v>
      </c>
      <c r="BC25" s="123" t="str">
        <f t="shared" si="0"/>
        <v>那須塩原市</v>
      </c>
      <c r="BD25" s="40">
        <f t="shared" si="14"/>
        <v>733.18390630536078</v>
      </c>
      <c r="BE25" s="40">
        <f t="shared" si="15"/>
        <v>195.7576380401311</v>
      </c>
      <c r="BF25" s="40">
        <f>VLOOKUP($AX25&amp;"_"&amp;$BC$14,データシート1!$A:$BS,MATCH($BC$12&amp;"_"&amp;BF$20,データシート1!$A$1:$BS$1,0),0)</f>
        <v>162.83084481066999</v>
      </c>
      <c r="BG25" s="40">
        <f>VLOOKUP($AX25&amp;"_"&amp;$BC$14,データシート1!$A:$BS,MATCH($BC$12&amp;"_"&amp;BG$20,データシート1!$A$1:$BS$1,0),0)</f>
        <v>9.268300626885031</v>
      </c>
      <c r="BH25" s="40">
        <f>VLOOKUP($AX25&amp;"_"&amp;$BC$14,データシート1!$A:$BS,MATCH($BC$12&amp;"_"&amp;BH$20,データシート1!$A$1:$BS$1,0),0)</f>
        <v>23.658492602576068</v>
      </c>
      <c r="BI25" s="40">
        <f>VLOOKUP($AX25&amp;"_"&amp;$BC$14,データシート1!$A:$BS,MATCH($BC$12&amp;"_"&amp;BI$20,データシート1!$A$1:$BS$1,0),0)</f>
        <v>142.77161071376403</v>
      </c>
      <c r="BJ25" s="40">
        <f>VLOOKUP($AX25&amp;"_"&amp;$BC$14,データシート1!$A:$BS,MATCH($BC$12&amp;"_"&amp;BJ$20,データシート1!$A$1:$BS$1,0),0)</f>
        <v>150.34281823584155</v>
      </c>
      <c r="BK25" s="40">
        <f t="shared" si="1"/>
        <v>225.21776599300321</v>
      </c>
      <c r="BL25" s="40">
        <f t="shared" si="2"/>
        <v>218.31064324643557</v>
      </c>
      <c r="BM25" s="40">
        <f>VLOOKUP($AX25&amp;"_"&amp;$BC$14,データシート1!$A:$BS,MATCH($BC$12&amp;"_"&amp;BM$20,データシート1!$A$1:$BS$1,0),0)</f>
        <v>123.83450466146785</v>
      </c>
      <c r="BN25" s="40">
        <f>VLOOKUP($AX25&amp;"_"&amp;$BC$14,データシート1!$A:$BS,MATCH($BC$12&amp;"_"&amp;BN$20,データシート1!$A$1:$BS$1,0),0)</f>
        <v>94.476138584967728</v>
      </c>
      <c r="BO25" s="40">
        <f>VLOOKUP($AX25&amp;"_"&amp;$BC$14,データシート1!$A:$BS,MATCH($BC$12&amp;"_"&amp;BO$20,データシート1!$A$1:$BS$1,0),0)</f>
        <v>6.9071227465676364</v>
      </c>
      <c r="BP25" s="40">
        <f>VLOOKUP($AX25&amp;"_"&amp;$BC$14,データシート1!$A:$BS,MATCH($BC$12&amp;"_"&amp;BP$20,データシート1!$A$1:$BS$1,0),0)</f>
        <v>0</v>
      </c>
      <c r="BQ25" s="40">
        <f>VLOOKUP($AX25&amp;"_"&amp;$BC$14,データシート1!$A:$BS,MATCH($BC$12&amp;"_"&amp;BQ$20,データシート1!$A$1:$BS$1,0),0)</f>
        <v>19.094073322620901</v>
      </c>
      <c r="BR25" s="41">
        <f t="shared" si="3"/>
        <v>733.18390630536078</v>
      </c>
      <c r="BT25" s="134" t="str">
        <f t="shared" si="4"/>
        <v>那須塩原市</v>
      </c>
      <c r="BU25" s="38">
        <f t="shared" si="25"/>
        <v>733.18390630536078</v>
      </c>
      <c r="BV25" s="69">
        <f t="shared" si="16"/>
        <v>0.26699663802849594</v>
      </c>
      <c r="BW25" s="69">
        <f t="shared" si="5"/>
        <v>0.22208731453367886</v>
      </c>
      <c r="BX25" s="69">
        <f t="shared" si="5"/>
        <v>1.264116758043638E-2</v>
      </c>
      <c r="BY25" s="69">
        <f t="shared" si="5"/>
        <v>3.2268155914380696E-2</v>
      </c>
      <c r="BZ25" s="69">
        <f t="shared" si="5"/>
        <v>0.19472823869418332</v>
      </c>
      <c r="CA25" s="69">
        <f t="shared" si="5"/>
        <v>0.20505471675373338</v>
      </c>
      <c r="CB25" s="69">
        <f t="shared" si="5"/>
        <v>0.30717772724706149</v>
      </c>
      <c r="CC25" s="69">
        <f t="shared" si="5"/>
        <v>0.29775700389625337</v>
      </c>
      <c r="CD25" s="69">
        <f t="shared" si="5"/>
        <v>0.16889964931921531</v>
      </c>
      <c r="CE25" s="69">
        <f t="shared" si="5"/>
        <v>0.12885735457703806</v>
      </c>
      <c r="CF25" s="69">
        <f t="shared" si="5"/>
        <v>9.4207233508081349E-3</v>
      </c>
      <c r="CG25" s="69">
        <f t="shared" si="5"/>
        <v>0</v>
      </c>
      <c r="CH25" s="69">
        <f t="shared" si="5"/>
        <v>2.6042679276525864E-2</v>
      </c>
      <c r="CI25" s="135">
        <f t="shared" si="6"/>
        <v>1</v>
      </c>
      <c r="CK25" s="136" t="str">
        <f t="shared" si="7"/>
        <v>那須塩原市</v>
      </c>
      <c r="CL25" s="137">
        <f t="shared" si="17"/>
        <v>195.7576380401311</v>
      </c>
      <c r="CM25" s="75">
        <f t="shared" si="18"/>
        <v>0.93029320246838243</v>
      </c>
      <c r="CN25" s="76">
        <f t="shared" si="19"/>
        <v>162.83084481066999</v>
      </c>
      <c r="CO25" s="75">
        <f t="shared" si="20"/>
        <v>1</v>
      </c>
      <c r="CP25" s="76">
        <f t="shared" si="8"/>
        <v>9.268300626885031</v>
      </c>
      <c r="CQ25" s="75">
        <f t="shared" si="21"/>
        <v>0</v>
      </c>
      <c r="CR25" s="76">
        <f t="shared" si="9"/>
        <v>23.658492602576068</v>
      </c>
      <c r="CS25" s="75">
        <f t="shared" si="22"/>
        <v>0</v>
      </c>
      <c r="CT25" s="76">
        <f t="shared" si="10"/>
        <v>142.77161071376403</v>
      </c>
      <c r="CU25" s="77">
        <f t="shared" si="23"/>
        <v>0.27434025436979942</v>
      </c>
      <c r="CV25" s="18"/>
      <c r="CW25" s="1078">
        <f t="shared" si="24"/>
        <v>182.11199999999999</v>
      </c>
      <c r="CX25" s="1081">
        <f>VLOOKUP($AX25&amp;"_"&amp;$CW$14,データシート1!$A:$BS,MATCH($CW$12&amp;"_"&amp;CX$20,データシート1!$A$1:$BS$1,0),0)</f>
        <v>182.11199999999999</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39.168000000000006</v>
      </c>
      <c r="DB25" s="1081">
        <f>VLOOKUP($AX25&amp;"_"&amp;$CW$14,データシート1!$A:$BS,MATCH($CW$12&amp;"_"&amp;DB$20,データシート1!$A$1:$BS$1,0),0)</f>
        <v>0</v>
      </c>
      <c r="DC25" s="1081">
        <f>VLOOKUP($AX25&amp;"_"&amp;$CW$14,データシート1!$A:$BS,MATCH($CW$12&amp;"_"&amp;DC$20,データシート1!$A$1:$BS$1,0),0)</f>
        <v>0</v>
      </c>
      <c r="DD25" s="1080">
        <f t="shared" si="11"/>
        <v>221.28</v>
      </c>
      <c r="DE25" s="18"/>
      <c r="DF25" s="138">
        <f>VLOOKUP($AX25&amp;"_"&amp;$DF$14,データシート1!$A:$BS,MATCH($DF$12&amp;"_"&amp;DF$20,データシート1!$A$1:$BS$1,0),0)</f>
        <v>10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5</v>
      </c>
      <c r="DJ25" s="74">
        <f>VLOOKUP($AX25&amp;"_"&amp;$DF$14,データシート1!$A:$BS,MATCH($DF$12&amp;"_"&amp;DJ$20,データシート1!$A$1:$BS$1,0),0)</f>
        <v>0</v>
      </c>
      <c r="DK25" s="74">
        <f>VLOOKUP($AX25&amp;"_"&amp;$DF$14,データシート1!$A:$BS,MATCH($DF$12&amp;"_"&amp;DK$20,データシート1!$A$1:$BS$1,0),0)</f>
        <v>0</v>
      </c>
      <c r="DL25" s="78">
        <f t="shared" si="12"/>
        <v>15</v>
      </c>
      <c r="DM25" s="18"/>
      <c r="DN25" s="139">
        <f t="shared" si="26"/>
        <v>0.82</v>
      </c>
      <c r="DO25" s="140">
        <f t="shared" si="27"/>
        <v>0</v>
      </c>
      <c r="DP25" s="140">
        <f t="shared" si="13"/>
        <v>0</v>
      </c>
      <c r="DQ25" s="140">
        <f t="shared" si="13"/>
        <v>0.18</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34213</v>
      </c>
      <c r="AY26" s="20" t="str">
        <f>IF(IFERROR(比較地域マスタ!$Z11,"")=0,"",IFERROR(比較地域マスタ!$Z11,""))</f>
        <v>廿日市市</v>
      </c>
      <c r="BB26" s="122" t="str">
        <f t="shared" si="0"/>
        <v>34213</v>
      </c>
      <c r="BC26" s="123" t="str">
        <f t="shared" si="0"/>
        <v>廿日市市</v>
      </c>
      <c r="BD26" s="40">
        <f t="shared" si="14"/>
        <v>1163.387661669635</v>
      </c>
      <c r="BE26" s="40">
        <f t="shared" si="15"/>
        <v>595.55776958410797</v>
      </c>
      <c r="BF26" s="40">
        <f>VLOOKUP($AX26&amp;"_"&amp;$BC$14,データシート1!$A:$BS,MATCH($BC$12&amp;"_"&amp;BF$20,データシート1!$A$1:$BS$1,0),0)</f>
        <v>580.80650870601983</v>
      </c>
      <c r="BG26" s="40">
        <f>VLOOKUP($AX26&amp;"_"&amp;$BC$14,データシート1!$A:$BS,MATCH($BC$12&amp;"_"&amp;BG$20,データシート1!$A$1:$BS$1,0),0)</f>
        <v>4.6358167778503976</v>
      </c>
      <c r="BH26" s="40">
        <f>VLOOKUP($AX26&amp;"_"&amp;$BC$14,データシート1!$A:$BS,MATCH($BC$12&amp;"_"&amp;BH$20,データシート1!$A$1:$BS$1,0),0)</f>
        <v>10.115444100237706</v>
      </c>
      <c r="BI26" s="40">
        <f>VLOOKUP($AX26&amp;"_"&amp;$BC$14,データシート1!$A:$BS,MATCH($BC$12&amp;"_"&amp;BI$20,データシート1!$A$1:$BS$1,0),0)</f>
        <v>158.81215626198824</v>
      </c>
      <c r="BJ26" s="40">
        <f>VLOOKUP($AX26&amp;"_"&amp;$BC$14,データシート1!$A:$BS,MATCH($BC$12&amp;"_"&amp;BJ$20,データシート1!$A$1:$BS$1,0),0)</f>
        <v>153.81920392219189</v>
      </c>
      <c r="BK26" s="40">
        <f t="shared" si="1"/>
        <v>239.99413906638705</v>
      </c>
      <c r="BL26" s="40">
        <f t="shared" si="2"/>
        <v>147.86414564766866</v>
      </c>
      <c r="BM26" s="40">
        <f>VLOOKUP($AX26&amp;"_"&amp;$BC$14,データシート1!$A:$BS,MATCH($BC$12&amp;"_"&amp;BM$20,データシート1!$A$1:$BS$1,0),0)</f>
        <v>88.689122183780185</v>
      </c>
      <c r="BN26" s="40">
        <f>VLOOKUP($AX26&amp;"_"&amp;$BC$14,データシート1!$A:$BS,MATCH($BC$12&amp;"_"&amp;BN$20,データシート1!$A$1:$BS$1,0),0)</f>
        <v>59.175023463888486</v>
      </c>
      <c r="BO26" s="40">
        <f>VLOOKUP($AX26&amp;"_"&amp;$BC$14,データシート1!$A:$BS,MATCH($BC$12&amp;"_"&amp;BO$20,データシート1!$A$1:$BS$1,0),0)</f>
        <v>6.9013443558045209</v>
      </c>
      <c r="BP26" s="40">
        <f>VLOOKUP($AX26&amp;"_"&amp;$BC$14,データシート1!$A:$BS,MATCH($BC$12&amp;"_"&amp;BP$20,データシート1!$A$1:$BS$1,0),0)</f>
        <v>85.22864906291386</v>
      </c>
      <c r="BQ26" s="40">
        <f>VLOOKUP($AX26&amp;"_"&amp;$BC$14,データシート1!$A:$BS,MATCH($BC$12&amp;"_"&amp;BQ$20,データシート1!$A$1:$BS$1,0),0)</f>
        <v>15.20439283496</v>
      </c>
      <c r="BR26" s="41">
        <f t="shared" si="3"/>
        <v>1163.387661669635</v>
      </c>
      <c r="BT26" s="134" t="str">
        <f t="shared" si="4"/>
        <v>廿日市市</v>
      </c>
      <c r="BU26" s="38">
        <f t="shared" si="25"/>
        <v>1163.387661669635</v>
      </c>
      <c r="BV26" s="69">
        <f t="shared" si="16"/>
        <v>0.51191686933433145</v>
      </c>
      <c r="BW26" s="69">
        <f t="shared" si="5"/>
        <v>0.4992372945338579</v>
      </c>
      <c r="BX26" s="69">
        <f t="shared" si="5"/>
        <v>3.9847566985516322E-3</v>
      </c>
      <c r="BY26" s="69">
        <f t="shared" si="5"/>
        <v>8.6948181019218772E-3</v>
      </c>
      <c r="BZ26" s="69">
        <f t="shared" si="5"/>
        <v>0.13650837248357017</v>
      </c>
      <c r="CA26" s="69">
        <f t="shared" si="5"/>
        <v>0.13221663680138945</v>
      </c>
      <c r="CB26" s="69">
        <f t="shared" si="5"/>
        <v>0.20628905305902903</v>
      </c>
      <c r="CC26" s="69">
        <f t="shared" si="5"/>
        <v>0.12709791458116509</v>
      </c>
      <c r="CD26" s="69">
        <f t="shared" si="5"/>
        <v>7.6233507631066025E-2</v>
      </c>
      <c r="CE26" s="69">
        <f t="shared" si="5"/>
        <v>5.086440695009907E-2</v>
      </c>
      <c r="CF26" s="69">
        <f t="shared" si="5"/>
        <v>5.9321106654166003E-3</v>
      </c>
      <c r="CG26" s="69">
        <f t="shared" si="5"/>
        <v>7.3259027812447336E-2</v>
      </c>
      <c r="CH26" s="69">
        <f t="shared" si="5"/>
        <v>1.3069068321680003E-2</v>
      </c>
      <c r="CI26" s="135">
        <f t="shared" si="6"/>
        <v>1</v>
      </c>
      <c r="CK26" s="136" t="str">
        <f t="shared" si="7"/>
        <v>廿日市市</v>
      </c>
      <c r="CL26" s="137">
        <f t="shared" si="17"/>
        <v>595.55776958410797</v>
      </c>
      <c r="CM26" s="75">
        <f t="shared" si="18"/>
        <v>9.1705629225758631E-2</v>
      </c>
      <c r="CN26" s="76">
        <f t="shared" si="19"/>
        <v>580.80650870601983</v>
      </c>
      <c r="CO26" s="75">
        <f t="shared" si="20"/>
        <v>9.4034758876375399E-2</v>
      </c>
      <c r="CP26" s="76">
        <f t="shared" si="8"/>
        <v>4.6358167778503976</v>
      </c>
      <c r="CQ26" s="75">
        <f t="shared" si="21"/>
        <v>0</v>
      </c>
      <c r="CR26" s="76">
        <f t="shared" si="9"/>
        <v>10.115444100237706</v>
      </c>
      <c r="CS26" s="75">
        <f t="shared" si="22"/>
        <v>0</v>
      </c>
      <c r="CT26" s="76">
        <f t="shared" si="10"/>
        <v>158.81215626198824</v>
      </c>
      <c r="CU26" s="77">
        <f t="shared" si="23"/>
        <v>0.15753831815447938</v>
      </c>
      <c r="CV26" s="18"/>
      <c r="CW26" s="1078">
        <f t="shared" si="24"/>
        <v>54.616</v>
      </c>
      <c r="CX26" s="1081">
        <f>VLOOKUP($AX26&amp;"_"&amp;$CW$14,データシート1!$A:$BS,MATCH($CW$12&amp;"_"&amp;CX$20,データシート1!$A$1:$BS$1,0),0)</f>
        <v>54.616</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25.018999999999998</v>
      </c>
      <c r="DB26" s="1081">
        <f>VLOOKUP($AX26&amp;"_"&amp;$CW$14,データシート1!$A:$BS,MATCH($CW$12&amp;"_"&amp;DB$20,データシート1!$A$1:$BS$1,0),0)</f>
        <v>12.260999999999999</v>
      </c>
      <c r="DC26" s="1081">
        <f>VLOOKUP($AX26&amp;"_"&amp;$CW$14,データシート1!$A:$BS,MATCH($CW$12&amp;"_"&amp;DC$20,データシート1!$A$1:$BS$1,0),0)</f>
        <v>0</v>
      </c>
      <c r="DD26" s="1080">
        <f t="shared" si="11"/>
        <v>91.895999999999987</v>
      </c>
      <c r="DE26" s="18"/>
      <c r="DF26" s="138">
        <f>VLOOKUP($AX26&amp;"_"&amp;$DF$14,データシート1!$A:$BS,MATCH($DF$12&amp;"_"&amp;DF$20,データシート1!$A$1:$BS$1,0),0)</f>
        <v>7</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3</v>
      </c>
      <c r="DJ26" s="74">
        <f>VLOOKUP($AX26&amp;"_"&amp;$DF$14,データシート1!$A:$BS,MATCH($DF$12&amp;"_"&amp;DJ$20,データシート1!$A$1:$BS$1,0),0)</f>
        <v>1</v>
      </c>
      <c r="DK26" s="74">
        <f>VLOOKUP($AX26&amp;"_"&amp;$DF$14,データシート1!$A:$BS,MATCH($DF$12&amp;"_"&amp;DK$20,データシート1!$A$1:$BS$1,0),0)</f>
        <v>0</v>
      </c>
      <c r="DL26" s="78">
        <f t="shared" si="12"/>
        <v>11</v>
      </c>
      <c r="DM26" s="18"/>
      <c r="DN26" s="139">
        <f t="shared" si="26"/>
        <v>0.59</v>
      </c>
      <c r="DO26" s="140">
        <f t="shared" si="27"/>
        <v>0</v>
      </c>
      <c r="DP26" s="140">
        <f t="shared" si="13"/>
        <v>0</v>
      </c>
      <c r="DQ26" s="140">
        <f t="shared" si="13"/>
        <v>0.27</v>
      </c>
      <c r="DR26" s="140">
        <f t="shared" si="13"/>
        <v>0.13</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22213</v>
      </c>
      <c r="AY27" s="20" t="str">
        <f>IF(IFERROR(比較地域マスタ!$Z12,"")=0,"",IFERROR(比較地域マスタ!$Z12,""))</f>
        <v>掛川市</v>
      </c>
      <c r="BB27" s="122" t="str">
        <f t="shared" si="0"/>
        <v>22213</v>
      </c>
      <c r="BC27" s="123" t="str">
        <f t="shared" si="0"/>
        <v>掛川市</v>
      </c>
      <c r="BD27" s="40">
        <f t="shared" si="14"/>
        <v>1047.7325204488359</v>
      </c>
      <c r="BE27" s="40">
        <f t="shared" si="15"/>
        <v>587.25467064396673</v>
      </c>
      <c r="BF27" s="40">
        <f>VLOOKUP($AX27&amp;"_"&amp;$BC$14,データシート1!$A:$BS,MATCH($BC$12&amp;"_"&amp;BF$20,データシート1!$A$1:$BS$1,0),0)</f>
        <v>559.92386997133883</v>
      </c>
      <c r="BG27" s="40">
        <f>VLOOKUP($AX27&amp;"_"&amp;$BC$14,データシート1!$A:$BS,MATCH($BC$12&amp;"_"&amp;BG$20,データシート1!$A$1:$BS$1,0),0)</f>
        <v>5.7712259681317262</v>
      </c>
      <c r="BH27" s="40">
        <f>VLOOKUP($AX27&amp;"_"&amp;$BC$14,データシート1!$A:$BS,MATCH($BC$12&amp;"_"&amp;BH$20,データシート1!$A$1:$BS$1,0),0)</f>
        <v>21.559574704496232</v>
      </c>
      <c r="BI27" s="40">
        <f>VLOOKUP($AX27&amp;"_"&amp;$BC$14,データシート1!$A:$BS,MATCH($BC$12&amp;"_"&amp;BI$20,データシート1!$A$1:$BS$1,0),0)</f>
        <v>120.52481740781614</v>
      </c>
      <c r="BJ27" s="40">
        <f>VLOOKUP($AX27&amp;"_"&amp;$BC$14,データシート1!$A:$BS,MATCH($BC$12&amp;"_"&amp;BJ$20,データシート1!$A$1:$BS$1,0),0)</f>
        <v>123.71067936607689</v>
      </c>
      <c r="BK27" s="40">
        <f t="shared" si="1"/>
        <v>207.99494393956172</v>
      </c>
      <c r="BL27" s="40">
        <f t="shared" si="2"/>
        <v>201.10173650136241</v>
      </c>
      <c r="BM27" s="40">
        <f>VLOOKUP($AX27&amp;"_"&amp;$BC$14,データシート1!$A:$BS,MATCH($BC$12&amp;"_"&amp;BM$20,データシート1!$A$1:$BS$1,0),0)</f>
        <v>112.84894869866432</v>
      </c>
      <c r="BN27" s="40">
        <f>VLOOKUP($AX27&amp;"_"&amp;$BC$14,データシート1!$A:$BS,MATCH($BC$12&amp;"_"&amp;BN$20,データシート1!$A$1:$BS$1,0),0)</f>
        <v>88.252787802698094</v>
      </c>
      <c r="BO27" s="40">
        <f>VLOOKUP($AX27&amp;"_"&amp;$BC$14,データシート1!$A:$BS,MATCH($BC$12&amp;"_"&amp;BO$20,データシート1!$A$1:$BS$1,0),0)</f>
        <v>6.8932074381993171</v>
      </c>
      <c r="BP27" s="40">
        <f>VLOOKUP($AX27&amp;"_"&amp;$BC$14,データシート1!$A:$BS,MATCH($BC$12&amp;"_"&amp;BP$20,データシート1!$A$1:$BS$1,0),0)</f>
        <v>0</v>
      </c>
      <c r="BQ27" s="40">
        <f>VLOOKUP($AX27&amp;"_"&amp;$BC$14,データシート1!$A:$BS,MATCH($BC$12&amp;"_"&amp;BQ$20,データシート1!$A$1:$BS$1,0),0)</f>
        <v>8.2474090914145428</v>
      </c>
      <c r="BR27" s="41">
        <f t="shared" si="3"/>
        <v>1047.7325204488359</v>
      </c>
      <c r="BT27" s="134" t="str">
        <f t="shared" si="4"/>
        <v>掛川市</v>
      </c>
      <c r="BU27" s="38">
        <f t="shared" si="25"/>
        <v>1047.7325204488359</v>
      </c>
      <c r="BV27" s="69">
        <f t="shared" si="16"/>
        <v>0.56050056591962416</v>
      </c>
      <c r="BW27" s="69">
        <f t="shared" si="5"/>
        <v>0.53441489983671997</v>
      </c>
      <c r="BX27" s="69">
        <f t="shared" si="5"/>
        <v>5.5083008835684543E-3</v>
      </c>
      <c r="BY27" s="69">
        <f t="shared" si="5"/>
        <v>2.0577365199335774E-2</v>
      </c>
      <c r="BZ27" s="69">
        <f t="shared" si="5"/>
        <v>0.1150339567165337</v>
      </c>
      <c r="CA27" s="69">
        <f t="shared" si="5"/>
        <v>0.11807467741201803</v>
      </c>
      <c r="CB27" s="69">
        <f t="shared" si="5"/>
        <v>0.19851912571202734</v>
      </c>
      <c r="CC27" s="69">
        <f t="shared" si="5"/>
        <v>0.19193995850697931</v>
      </c>
      <c r="CD27" s="69">
        <f t="shared" si="5"/>
        <v>0.10770778466465963</v>
      </c>
      <c r="CE27" s="69">
        <f t="shared" si="5"/>
        <v>8.4232173842319666E-2</v>
      </c>
      <c r="CF27" s="69">
        <f t="shared" si="5"/>
        <v>6.5791672050480509E-3</v>
      </c>
      <c r="CG27" s="69">
        <f t="shared" si="5"/>
        <v>0</v>
      </c>
      <c r="CH27" s="69">
        <f t="shared" si="5"/>
        <v>7.871674239796865E-3</v>
      </c>
      <c r="CI27" s="135">
        <f t="shared" si="6"/>
        <v>1</v>
      </c>
      <c r="CK27" s="136" t="str">
        <f t="shared" si="7"/>
        <v>掛川市</v>
      </c>
      <c r="CL27" s="137">
        <f t="shared" si="17"/>
        <v>587.25467064396673</v>
      </c>
      <c r="CM27" s="75">
        <f t="shared" si="18"/>
        <v>0.50244129974555074</v>
      </c>
      <c r="CN27" s="76">
        <f t="shared" si="19"/>
        <v>559.92386997133883</v>
      </c>
      <c r="CO27" s="75">
        <f t="shared" si="20"/>
        <v>0.526966282068138</v>
      </c>
      <c r="CP27" s="76">
        <f t="shared" si="8"/>
        <v>5.7712259681317262</v>
      </c>
      <c r="CQ27" s="75">
        <f t="shared" si="21"/>
        <v>0</v>
      </c>
      <c r="CR27" s="76">
        <f t="shared" si="9"/>
        <v>21.559574704496232</v>
      </c>
      <c r="CS27" s="75">
        <f t="shared" si="22"/>
        <v>0</v>
      </c>
      <c r="CT27" s="76">
        <f t="shared" si="10"/>
        <v>120.52481740781614</v>
      </c>
      <c r="CU27" s="77">
        <f t="shared" si="23"/>
        <v>0.23824138976159007</v>
      </c>
      <c r="CV27" s="18"/>
      <c r="CW27" s="1078">
        <f t="shared" si="24"/>
        <v>295.06099999999998</v>
      </c>
      <c r="CX27" s="1081">
        <f>VLOOKUP($AX27&amp;"_"&amp;$CW$14,データシート1!$A:$BS,MATCH($CW$12&amp;"_"&amp;CX$20,データシート1!$A$1:$BS$1,0),0)</f>
        <v>295.06099999999998</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28.714000000000002</v>
      </c>
      <c r="DB27" s="1081">
        <f>VLOOKUP($AX27&amp;"_"&amp;$CW$14,データシート1!$A:$BS,MATCH($CW$12&amp;"_"&amp;DB$20,データシート1!$A$1:$BS$1,0),0)</f>
        <v>0</v>
      </c>
      <c r="DC27" s="1081">
        <f>VLOOKUP($AX27&amp;"_"&amp;$CW$14,データシート1!$A:$BS,MATCH($CW$12&amp;"_"&amp;DC$20,データシート1!$A$1:$BS$1,0),0)</f>
        <v>0</v>
      </c>
      <c r="DD27" s="1080">
        <f t="shared" si="11"/>
        <v>323.77499999999998</v>
      </c>
      <c r="DE27" s="18"/>
      <c r="DF27" s="138">
        <f>VLOOKUP($AX27&amp;"_"&amp;$DF$14,データシート1!$A:$BS,MATCH($DF$12&amp;"_"&amp;DF$20,データシート1!$A$1:$BS$1,0),0)</f>
        <v>32</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2</v>
      </c>
      <c r="DJ27" s="74">
        <f>VLOOKUP($AX27&amp;"_"&amp;$DF$14,データシート1!$A:$BS,MATCH($DF$12&amp;"_"&amp;DJ$20,データシート1!$A$1:$BS$1,0),0)</f>
        <v>0</v>
      </c>
      <c r="DK27" s="74">
        <f>VLOOKUP($AX27&amp;"_"&amp;$DF$14,データシート1!$A:$BS,MATCH($DF$12&amp;"_"&amp;DK$20,データシート1!$A$1:$BS$1,0),0)</f>
        <v>0</v>
      </c>
      <c r="DL27" s="78">
        <f t="shared" si="12"/>
        <v>34</v>
      </c>
      <c r="DM27" s="18"/>
      <c r="DN27" s="139">
        <f t="shared" si="26"/>
        <v>0.91</v>
      </c>
      <c r="DO27" s="140">
        <f t="shared" si="27"/>
        <v>0</v>
      </c>
      <c r="DP27" s="140">
        <f t="shared" si="13"/>
        <v>0</v>
      </c>
      <c r="DQ27" s="140">
        <f t="shared" si="13"/>
        <v>0.09</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47208</v>
      </c>
      <c r="AY28" s="20" t="str">
        <f>IF(IFERROR(比較地域マスタ!$Z13,"")=0,"",IFERROR(比較地域マスタ!$Z13,""))</f>
        <v>浦添市</v>
      </c>
      <c r="BB28" s="122" t="str">
        <f t="shared" si="0"/>
        <v>47208</v>
      </c>
      <c r="BC28" s="123" t="str">
        <f t="shared" si="0"/>
        <v>浦添市</v>
      </c>
      <c r="BD28" s="40">
        <f t="shared" si="14"/>
        <v>813.15389895403882</v>
      </c>
      <c r="BE28" s="40">
        <f t="shared" si="15"/>
        <v>110.87901673459154</v>
      </c>
      <c r="BF28" s="40">
        <f>VLOOKUP($AX28&amp;"_"&amp;$BC$14,データシート1!$A:$BS,MATCH($BC$12&amp;"_"&amp;BF$20,データシート1!$A$1:$BS$1,0),0)</f>
        <v>99.549845899785069</v>
      </c>
      <c r="BG28" s="40">
        <f>VLOOKUP($AX28&amp;"_"&amp;$BC$14,データシート1!$A:$BS,MATCH($BC$12&amp;"_"&amp;BG$20,データシート1!$A$1:$BS$1,0),0)</f>
        <v>10.813183985271625</v>
      </c>
      <c r="BH28" s="40">
        <f>VLOOKUP($AX28&amp;"_"&amp;$BC$14,データシート1!$A:$BS,MATCH($BC$12&amp;"_"&amp;BH$20,データシート1!$A$1:$BS$1,0),0)</f>
        <v>0.51598684953485463</v>
      </c>
      <c r="BI28" s="40">
        <f>VLOOKUP($AX28&amp;"_"&amp;$BC$14,データシート1!$A:$BS,MATCH($BC$12&amp;"_"&amp;BI$20,データシート1!$A$1:$BS$1,0),0)</f>
        <v>294.45862565882175</v>
      </c>
      <c r="BJ28" s="40">
        <f>VLOOKUP($AX28&amp;"_"&amp;$BC$14,データシート1!$A:$BS,MATCH($BC$12&amp;"_"&amp;BJ$20,データシート1!$A$1:$BS$1,0),0)</f>
        <v>161.73745823674872</v>
      </c>
      <c r="BK28" s="40">
        <f t="shared" si="1"/>
        <v>231.67156454207694</v>
      </c>
      <c r="BL28" s="40">
        <f t="shared" si="2"/>
        <v>175.94757687464892</v>
      </c>
      <c r="BM28" s="40">
        <f>VLOOKUP($AX28&amp;"_"&amp;$BC$14,データシート1!$A:$BS,MATCH($BC$12&amp;"_"&amp;BM$20,データシート1!$A$1:$BS$1,0),0)</f>
        <v>98.723063107767629</v>
      </c>
      <c r="BN28" s="40">
        <f>VLOOKUP($AX28&amp;"_"&amp;$BC$14,データシート1!$A:$BS,MATCH($BC$12&amp;"_"&amp;BN$20,データシート1!$A$1:$BS$1,0),0)</f>
        <v>77.224513766881287</v>
      </c>
      <c r="BO28" s="40">
        <f>VLOOKUP($AX28&amp;"_"&amp;$BC$14,データシート1!$A:$BS,MATCH($BC$12&amp;"_"&amp;BO$20,データシート1!$A$1:$BS$1,0),0)</f>
        <v>6.8130764887393802</v>
      </c>
      <c r="BP28" s="40">
        <f>VLOOKUP($AX28&amp;"_"&amp;$BC$14,データシート1!$A:$BS,MATCH($BC$12&amp;"_"&amp;BP$20,データシート1!$A$1:$BS$1,0),0)</f>
        <v>48.910911178688643</v>
      </c>
      <c r="BQ28" s="40">
        <f>VLOOKUP($AX28&amp;"_"&amp;$BC$14,データシート1!$A:$BS,MATCH($BC$12&amp;"_"&amp;BQ$20,データシート1!$A$1:$BS$1,0),0)</f>
        <v>14.4072337818</v>
      </c>
      <c r="BR28" s="41">
        <f t="shared" si="3"/>
        <v>813.15389895403882</v>
      </c>
      <c r="BT28" s="134" t="str">
        <f t="shared" si="4"/>
        <v>浦添市</v>
      </c>
      <c r="BU28" s="38">
        <f t="shared" si="25"/>
        <v>813.15389895403882</v>
      </c>
      <c r="BV28" s="69">
        <f t="shared" si="16"/>
        <v>0.13635674240413212</v>
      </c>
      <c r="BW28" s="69">
        <f t="shared" si="5"/>
        <v>0.12242436029371094</v>
      </c>
      <c r="BX28" s="69">
        <f t="shared" si="5"/>
        <v>1.3297832057597757E-2</v>
      </c>
      <c r="BY28" s="69">
        <f t="shared" si="5"/>
        <v>6.3455005282341925E-4</v>
      </c>
      <c r="BZ28" s="69">
        <f t="shared" si="5"/>
        <v>0.36211918314304875</v>
      </c>
      <c r="CA28" s="69">
        <f t="shared" si="5"/>
        <v>0.19890141146072335</v>
      </c>
      <c r="CB28" s="69">
        <f t="shared" si="5"/>
        <v>0.284904942151881</v>
      </c>
      <c r="CC28" s="69">
        <f t="shared" si="5"/>
        <v>0.21637672413668627</v>
      </c>
      <c r="CD28" s="69">
        <f t="shared" si="5"/>
        <v>0.12140759976033474</v>
      </c>
      <c r="CE28" s="69">
        <f t="shared" si="5"/>
        <v>9.4969124376351521E-2</v>
      </c>
      <c r="CF28" s="69">
        <f t="shared" si="5"/>
        <v>8.3785818373410641E-3</v>
      </c>
      <c r="CG28" s="69">
        <f t="shared" si="5"/>
        <v>6.0149636177853696E-2</v>
      </c>
      <c r="CH28" s="69">
        <f t="shared" si="5"/>
        <v>1.7717720840214932E-2</v>
      </c>
      <c r="CI28" s="135">
        <f t="shared" si="6"/>
        <v>1</v>
      </c>
      <c r="CK28" s="136" t="str">
        <f t="shared" si="7"/>
        <v>浦添市</v>
      </c>
      <c r="CL28" s="137">
        <f t="shared" si="17"/>
        <v>110.87901673459154</v>
      </c>
      <c r="CM28" s="75">
        <f t="shared" si="18"/>
        <v>0.16070669207549806</v>
      </c>
      <c r="CN28" s="76">
        <f t="shared" si="19"/>
        <v>99.549845899785069</v>
      </c>
      <c r="CO28" s="75">
        <f t="shared" si="20"/>
        <v>0.17899575673816759</v>
      </c>
      <c r="CP28" s="76">
        <f t="shared" si="8"/>
        <v>10.813183985271625</v>
      </c>
      <c r="CQ28" s="75">
        <f t="shared" si="21"/>
        <v>0</v>
      </c>
      <c r="CR28" s="76">
        <f t="shared" si="9"/>
        <v>0.51598684953485463</v>
      </c>
      <c r="CS28" s="75">
        <f t="shared" si="22"/>
        <v>0</v>
      </c>
      <c r="CT28" s="76">
        <f t="shared" si="10"/>
        <v>294.45862565882175</v>
      </c>
      <c r="CU28" s="77">
        <f t="shared" si="23"/>
        <v>0.24409541353792791</v>
      </c>
      <c r="CV28" s="18"/>
      <c r="CW28" s="1078">
        <f t="shared" si="24"/>
        <v>17.818999999999999</v>
      </c>
      <c r="CX28" s="1081">
        <f>VLOOKUP($AX28&amp;"_"&amp;$CW$14,データシート1!$A:$BS,MATCH($CW$12&amp;"_"&amp;CX$20,データシート1!$A$1:$BS$1,0),0)</f>
        <v>17.818999999999999</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71.876000000000005</v>
      </c>
      <c r="DB28" s="1081">
        <f>VLOOKUP($AX28&amp;"_"&amp;$CW$14,データシート1!$A:$BS,MATCH($CW$12&amp;"_"&amp;DB$20,データシート1!$A$1:$BS$1,0),0)</f>
        <v>30.164999999999999</v>
      </c>
      <c r="DC28" s="1081">
        <f>VLOOKUP($AX28&amp;"_"&amp;$CW$14,データシート1!$A:$BS,MATCH($CW$12&amp;"_"&amp;DC$20,データシート1!$A$1:$BS$1,0),0)</f>
        <v>0</v>
      </c>
      <c r="DD28" s="1080">
        <f t="shared" si="11"/>
        <v>119.86000000000001</v>
      </c>
      <c r="DE28" s="18"/>
      <c r="DF28" s="138">
        <f>VLOOKUP($AX28&amp;"_"&amp;$DF$14,データシート1!$A:$BS,MATCH($DF$12&amp;"_"&amp;DF$20,データシート1!$A$1:$BS$1,0),0)</f>
        <v>3</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6</v>
      </c>
      <c r="DJ28" s="74">
        <f>VLOOKUP($AX28&amp;"_"&amp;$DF$14,データシート1!$A:$BS,MATCH($DF$12&amp;"_"&amp;DJ$20,データシート1!$A$1:$BS$1,0),0)</f>
        <v>1</v>
      </c>
      <c r="DK28" s="74">
        <f>VLOOKUP($AX28&amp;"_"&amp;$DF$14,データシート1!$A:$BS,MATCH($DF$12&amp;"_"&amp;DK$20,データシート1!$A$1:$BS$1,0),0)</f>
        <v>0</v>
      </c>
      <c r="DL28" s="78">
        <f t="shared" si="12"/>
        <v>10</v>
      </c>
      <c r="DM28" s="18"/>
      <c r="DN28" s="139">
        <f t="shared" si="26"/>
        <v>0.15</v>
      </c>
      <c r="DO28" s="140">
        <f t="shared" si="27"/>
        <v>0</v>
      </c>
      <c r="DP28" s="140">
        <f t="shared" si="13"/>
        <v>0</v>
      </c>
      <c r="DQ28" s="140">
        <f t="shared" si="13"/>
        <v>0.6</v>
      </c>
      <c r="DR28" s="140">
        <f t="shared" si="13"/>
        <v>0.25</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38205</v>
      </c>
      <c r="AY29" s="20" t="str">
        <f>IF(IFERROR(比較地域マスタ!$Z14,"")=0,"",IFERROR(比較地域マスタ!$Z14,""))</f>
        <v>新居浜市</v>
      </c>
      <c r="BB29" s="122" t="str">
        <f t="shared" si="0"/>
        <v>38205</v>
      </c>
      <c r="BC29" s="123" t="str">
        <f t="shared" si="0"/>
        <v>新居浜市</v>
      </c>
      <c r="BD29" s="40">
        <f t="shared" si="14"/>
        <v>2775.7424824944014</v>
      </c>
      <c r="BE29" s="40">
        <f t="shared" si="15"/>
        <v>2132.5928023928554</v>
      </c>
      <c r="BF29" s="40">
        <f>VLOOKUP($AX29&amp;"_"&amp;$BC$14,データシート1!$A:$BS,MATCH($BC$12&amp;"_"&amp;BF$20,データシート1!$A$1:$BS$1,0),0)</f>
        <v>2118.3422546639099</v>
      </c>
      <c r="BG29" s="40">
        <f>VLOOKUP($AX29&amp;"_"&amp;$BC$14,データシート1!$A:$BS,MATCH($BC$12&amp;"_"&amp;BG$20,データシート1!$A$1:$BS$1,0),0)</f>
        <v>9.9283065226222345</v>
      </c>
      <c r="BH29" s="40">
        <f>VLOOKUP($AX29&amp;"_"&amp;$BC$14,データシート1!$A:$BS,MATCH($BC$12&amp;"_"&amp;BH$20,データシート1!$A$1:$BS$1,0),0)</f>
        <v>4.3222412063233504</v>
      </c>
      <c r="BI29" s="40">
        <f>VLOOKUP($AX29&amp;"_"&amp;$BC$14,データシート1!$A:$BS,MATCH($BC$12&amp;"_"&amp;BI$20,データシート1!$A$1:$BS$1,0),0)</f>
        <v>167.06857647175366</v>
      </c>
      <c r="BJ29" s="40">
        <f>VLOOKUP($AX29&amp;"_"&amp;$BC$14,データシート1!$A:$BS,MATCH($BC$12&amp;"_"&amp;BJ$20,データシート1!$A$1:$BS$1,0),0)</f>
        <v>186.13643698653314</v>
      </c>
      <c r="BK29" s="40">
        <f t="shared" si="1"/>
        <v>272.74699185223619</v>
      </c>
      <c r="BL29" s="40">
        <f t="shared" si="2"/>
        <v>186.29325368396823</v>
      </c>
      <c r="BM29" s="40">
        <f>VLOOKUP($AX29&amp;"_"&amp;$BC$14,データシート1!$A:$BS,MATCH($BC$12&amp;"_"&amp;BM$20,データシート1!$A$1:$BS$1,0),0)</f>
        <v>99.622899093001081</v>
      </c>
      <c r="BN29" s="40">
        <f>VLOOKUP($AX29&amp;"_"&amp;$BC$14,データシート1!$A:$BS,MATCH($BC$12&amp;"_"&amp;BN$20,データシート1!$A$1:$BS$1,0),0)</f>
        <v>86.67035459096715</v>
      </c>
      <c r="BO29" s="40">
        <f>VLOOKUP($AX29&amp;"_"&amp;$BC$14,データシート1!$A:$BS,MATCH($BC$12&amp;"_"&amp;BO$20,データシート1!$A$1:$BS$1,0),0)</f>
        <v>6.9485738558173313</v>
      </c>
      <c r="BP29" s="40">
        <f>VLOOKUP($AX29&amp;"_"&amp;$BC$14,データシート1!$A:$BS,MATCH($BC$12&amp;"_"&amp;BP$20,データシート1!$A$1:$BS$1,0),0)</f>
        <v>79.50516431245066</v>
      </c>
      <c r="BQ29" s="40">
        <f>VLOOKUP($AX29&amp;"_"&amp;$BC$14,データシート1!$A:$BS,MATCH($BC$12&amp;"_"&amp;BQ$20,データシート1!$A$1:$BS$1,0),0)</f>
        <v>17.197674791023189</v>
      </c>
      <c r="BR29" s="41">
        <f t="shared" si="3"/>
        <v>2775.7424824944014</v>
      </c>
      <c r="BT29" s="134" t="str">
        <f t="shared" si="4"/>
        <v>新居浜市</v>
      </c>
      <c r="BU29" s="38">
        <f t="shared" si="25"/>
        <v>2775.7424824944014</v>
      </c>
      <c r="BV29" s="69">
        <f t="shared" si="16"/>
        <v>0.76829634443481076</v>
      </c>
      <c r="BW29" s="69">
        <f t="shared" si="5"/>
        <v>0.76316238556837468</v>
      </c>
      <c r="BX29" s="69">
        <f t="shared" si="5"/>
        <v>3.5768111001782238E-3</v>
      </c>
      <c r="BY29" s="69">
        <f t="shared" si="5"/>
        <v>1.5571477662579126E-3</v>
      </c>
      <c r="BZ29" s="69">
        <f t="shared" si="5"/>
        <v>6.0188788234281247E-2</v>
      </c>
      <c r="CA29" s="69">
        <f t="shared" si="5"/>
        <v>6.7058251318495132E-2</v>
      </c>
      <c r="CB29" s="69">
        <f t="shared" si="5"/>
        <v>9.8260913457337021E-2</v>
      </c>
      <c r="CC29" s="69">
        <f t="shared" si="5"/>
        <v>6.7114746724111496E-2</v>
      </c>
      <c r="CD29" s="69">
        <f t="shared" si="5"/>
        <v>3.5890540898979813E-2</v>
      </c>
      <c r="CE29" s="69">
        <f t="shared" si="5"/>
        <v>3.1224205825131676E-2</v>
      </c>
      <c r="CF29" s="69">
        <f t="shared" si="5"/>
        <v>2.5033207870108487E-3</v>
      </c>
      <c r="CG29" s="69">
        <f t="shared" si="5"/>
        <v>2.8642845946214687E-2</v>
      </c>
      <c r="CH29" s="69">
        <f t="shared" si="5"/>
        <v>6.1957025550758655E-3</v>
      </c>
      <c r="CI29" s="135">
        <f t="shared" si="6"/>
        <v>1</v>
      </c>
      <c r="CK29" s="136" t="str">
        <f t="shared" si="7"/>
        <v>新居浜市</v>
      </c>
      <c r="CL29" s="137">
        <f t="shared" si="17"/>
        <v>2132.5928023928554</v>
      </c>
      <c r="CM29" s="75">
        <f t="shared" si="18"/>
        <v>1</v>
      </c>
      <c r="CN29" s="76">
        <f t="shared" si="19"/>
        <v>2118.3422546639099</v>
      </c>
      <c r="CO29" s="75">
        <f t="shared" si="20"/>
        <v>1</v>
      </c>
      <c r="CP29" s="76">
        <f t="shared" si="8"/>
        <v>9.9283065226222345</v>
      </c>
      <c r="CQ29" s="75">
        <f t="shared" si="21"/>
        <v>0</v>
      </c>
      <c r="CR29" s="76">
        <f t="shared" si="9"/>
        <v>4.3222412063233504</v>
      </c>
      <c r="CS29" s="75">
        <f t="shared" si="22"/>
        <v>0</v>
      </c>
      <c r="CT29" s="76">
        <f t="shared" si="10"/>
        <v>167.06857647175366</v>
      </c>
      <c r="CU29" s="77">
        <f t="shared" si="23"/>
        <v>6.4656084514051609E-2</v>
      </c>
      <c r="CV29" s="18"/>
      <c r="CW29" s="1078">
        <f t="shared" si="24"/>
        <v>2413.346</v>
      </c>
      <c r="CX29" s="1081">
        <f>VLOOKUP($AX29&amp;"_"&amp;$CW$14,データシート1!$A:$BS,MATCH($CW$12&amp;"_"&amp;CX$20,データシート1!$A$1:$BS$1,0),0)</f>
        <v>2413.346</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10.802</v>
      </c>
      <c r="DB29" s="1081">
        <f>VLOOKUP($AX29&amp;"_"&amp;$CW$14,データシート1!$A:$BS,MATCH($CW$12&amp;"_"&amp;DB$20,データシート1!$A$1:$BS$1,0),0)</f>
        <v>267.18799999999999</v>
      </c>
      <c r="DC29" s="1081">
        <f>VLOOKUP($AX29&amp;"_"&amp;$CW$14,データシート1!$A:$BS,MATCH($CW$12&amp;"_"&amp;DC$20,データシート1!$A$1:$BS$1,0),0)</f>
        <v>0</v>
      </c>
      <c r="DD29" s="1080">
        <f t="shared" si="11"/>
        <v>2691.3360000000002</v>
      </c>
      <c r="DE29" s="18"/>
      <c r="DF29" s="138">
        <f>VLOOKUP($AX29&amp;"_"&amp;$DF$14,データシート1!$A:$BS,MATCH($DF$12&amp;"_"&amp;DF$20,データシート1!$A$1:$BS$1,0),0)</f>
        <v>24</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4</v>
      </c>
      <c r="DJ29" s="74">
        <f>VLOOKUP($AX29&amp;"_"&amp;$DF$14,データシート1!$A:$BS,MATCH($DF$12&amp;"_"&amp;DJ$20,データシート1!$A$1:$BS$1,0),0)</f>
        <v>2</v>
      </c>
      <c r="DK29" s="74">
        <f>VLOOKUP($AX29&amp;"_"&amp;$DF$14,データシート1!$A:$BS,MATCH($DF$12&amp;"_"&amp;DK$20,データシート1!$A$1:$BS$1,0),0)</f>
        <v>0</v>
      </c>
      <c r="DL29" s="78">
        <f t="shared" si="12"/>
        <v>30</v>
      </c>
      <c r="DM29" s="18"/>
      <c r="DN29" s="139">
        <f t="shared" si="26"/>
        <v>0.9</v>
      </c>
      <c r="DO29" s="140">
        <f t="shared" si="27"/>
        <v>0</v>
      </c>
      <c r="DP29" s="140">
        <f t="shared" si="13"/>
        <v>0</v>
      </c>
      <c r="DQ29" s="140">
        <f t="shared" si="13"/>
        <v>0</v>
      </c>
      <c r="DR29" s="140">
        <f t="shared" si="13"/>
        <v>0.1</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09204</v>
      </c>
      <c r="AY30" s="20" t="str">
        <f>IF(IFERROR(比較地域マスタ!$Z15,"")=0,"",IFERROR(比較地域マスタ!$Z15,""))</f>
        <v>佐野市</v>
      </c>
      <c r="BB30" s="122" t="str">
        <f t="shared" si="0"/>
        <v>09204</v>
      </c>
      <c r="BC30" s="123" t="str">
        <f t="shared" si="0"/>
        <v>佐野市</v>
      </c>
      <c r="BD30" s="40">
        <f t="shared" si="14"/>
        <v>785.53966171923651</v>
      </c>
      <c r="BE30" s="40">
        <f t="shared" si="15"/>
        <v>254.49623238949226</v>
      </c>
      <c r="BF30" s="40">
        <f>VLOOKUP($AX30&amp;"_"&amp;$BC$14,データシート1!$A:$BS,MATCH($BC$12&amp;"_"&amp;BF$20,データシート1!$A$1:$BS$1,0),0)</f>
        <v>238.06703420210101</v>
      </c>
      <c r="BG30" s="40">
        <f>VLOOKUP($AX30&amp;"_"&amp;$BC$14,データシート1!$A:$BS,MATCH($BC$12&amp;"_"&amp;BG$20,データシート1!$A$1:$BS$1,0),0)</f>
        <v>8.9396753812503054</v>
      </c>
      <c r="BH30" s="40">
        <f>VLOOKUP($AX30&amp;"_"&amp;$BC$14,データシート1!$A:$BS,MATCH($BC$12&amp;"_"&amp;BH$20,データシート1!$A$1:$BS$1,0),0)</f>
        <v>7.4895228061409451</v>
      </c>
      <c r="BI30" s="40">
        <f>VLOOKUP($AX30&amp;"_"&amp;$BC$14,データシート1!$A:$BS,MATCH($BC$12&amp;"_"&amp;BI$20,データシート1!$A$1:$BS$1,0),0)</f>
        <v>145.10022651877614</v>
      </c>
      <c r="BJ30" s="40">
        <f>VLOOKUP($AX30&amp;"_"&amp;$BC$14,データシート1!$A:$BS,MATCH($BC$12&amp;"_"&amp;BJ$20,データシート1!$A$1:$BS$1,0),0)</f>
        <v>155.25730519621089</v>
      </c>
      <c r="BK30" s="40">
        <f t="shared" si="1"/>
        <v>211.75401500303718</v>
      </c>
      <c r="BL30" s="40">
        <f t="shared" si="2"/>
        <v>204.83421517469333</v>
      </c>
      <c r="BM30" s="40">
        <f>VLOOKUP($AX30&amp;"_"&amp;$BC$14,データシート1!$A:$BS,MATCH($BC$12&amp;"_"&amp;BM$20,データシート1!$A$1:$BS$1,0),0)</f>
        <v>118.74896193932416</v>
      </c>
      <c r="BN30" s="40">
        <f>VLOOKUP($AX30&amp;"_"&amp;$BC$14,データシート1!$A:$BS,MATCH($BC$12&amp;"_"&amp;BN$20,データシート1!$A$1:$BS$1,0),0)</f>
        <v>86.085253235369152</v>
      </c>
      <c r="BO30" s="40">
        <f>VLOOKUP($AX30&amp;"_"&amp;$BC$14,データシート1!$A:$BS,MATCH($BC$12&amp;"_"&amp;BO$20,データシート1!$A$1:$BS$1,0),0)</f>
        <v>6.9197998283438586</v>
      </c>
      <c r="BP30" s="40">
        <f>VLOOKUP($AX30&amp;"_"&amp;$BC$14,データシート1!$A:$BS,MATCH($BC$12&amp;"_"&amp;BP$20,データシート1!$A$1:$BS$1,0),0)</f>
        <v>0</v>
      </c>
      <c r="BQ30" s="40">
        <f>VLOOKUP($AX30&amp;"_"&amp;$BC$14,データシート1!$A:$BS,MATCH($BC$12&amp;"_"&amp;BQ$20,データシート1!$A$1:$BS$1,0),0)</f>
        <v>18.931882611719999</v>
      </c>
      <c r="BR30" s="41">
        <f t="shared" si="3"/>
        <v>785.53966171923651</v>
      </c>
      <c r="BT30" s="134" t="str">
        <f t="shared" si="4"/>
        <v>佐野市</v>
      </c>
      <c r="BU30" s="38">
        <f t="shared" si="25"/>
        <v>785.53966171923651</v>
      </c>
      <c r="BV30" s="69">
        <f t="shared" si="16"/>
        <v>0.32397629908654185</v>
      </c>
      <c r="BW30" s="69">
        <f t="shared" si="5"/>
        <v>0.30306176225534709</v>
      </c>
      <c r="BX30" s="69">
        <f t="shared" si="5"/>
        <v>1.1380297923703663E-2</v>
      </c>
      <c r="BY30" s="69">
        <f t="shared" si="5"/>
        <v>9.5342389074911035E-3</v>
      </c>
      <c r="BZ30" s="69">
        <f t="shared" si="5"/>
        <v>0.18471406803471765</v>
      </c>
      <c r="CA30" s="69">
        <f t="shared" si="5"/>
        <v>0.1976441327690748</v>
      </c>
      <c r="CB30" s="69">
        <f t="shared" si="5"/>
        <v>0.26956502048488701</v>
      </c>
      <c r="CC30" s="69">
        <f t="shared" si="5"/>
        <v>0.26075604473794745</v>
      </c>
      <c r="CD30" s="69">
        <f t="shared" si="5"/>
        <v>0.15116863950501178</v>
      </c>
      <c r="CE30" s="69">
        <f t="shared" si="5"/>
        <v>0.10958740523293564</v>
      </c>
      <c r="CF30" s="69">
        <f t="shared" si="5"/>
        <v>8.8089757469395572E-3</v>
      </c>
      <c r="CG30" s="69">
        <f t="shared" si="5"/>
        <v>0</v>
      </c>
      <c r="CH30" s="69">
        <f t="shared" si="5"/>
        <v>2.4100479624778685E-2</v>
      </c>
      <c r="CI30" s="135">
        <f t="shared" si="6"/>
        <v>1</v>
      </c>
      <c r="CK30" s="136" t="str">
        <f t="shared" si="7"/>
        <v>佐野市</v>
      </c>
      <c r="CL30" s="137">
        <f t="shared" si="17"/>
        <v>254.49623238949226</v>
      </c>
      <c r="CM30" s="75">
        <f t="shared" si="18"/>
        <v>1</v>
      </c>
      <c r="CN30" s="76">
        <f t="shared" si="19"/>
        <v>238.06703420210101</v>
      </c>
      <c r="CO30" s="75">
        <f t="shared" si="20"/>
        <v>1</v>
      </c>
      <c r="CP30" s="76">
        <f t="shared" si="8"/>
        <v>8.9396753812503054</v>
      </c>
      <c r="CQ30" s="75">
        <f t="shared" si="21"/>
        <v>1</v>
      </c>
      <c r="CR30" s="76">
        <f t="shared" si="9"/>
        <v>7.4895228061409451</v>
      </c>
      <c r="CS30" s="75">
        <f t="shared" si="22"/>
        <v>0</v>
      </c>
      <c r="CT30" s="76">
        <f t="shared" si="10"/>
        <v>145.10022651877614</v>
      </c>
      <c r="CU30" s="77">
        <f t="shared" si="23"/>
        <v>0.27237724535795815</v>
      </c>
      <c r="CV30" s="18"/>
      <c r="CW30" s="1078">
        <f t="shared" si="24"/>
        <v>1153.4740000000002</v>
      </c>
      <c r="CX30" s="1081">
        <f>VLOOKUP($AX30&amp;"_"&amp;$CW$14,データシート1!$A:$BS,MATCH($CW$12&amp;"_"&amp;CX$20,データシート1!$A$1:$BS$1,0),0)</f>
        <v>1135.0060000000001</v>
      </c>
      <c r="CY30" s="1081">
        <f>VLOOKUP($AX30&amp;"_"&amp;$CW$14,データシート1!$A:$BS,MATCH($CW$12&amp;"_"&amp;CY$20,データシート1!$A$1:$BS$1,0),0)</f>
        <v>18.468</v>
      </c>
      <c r="CZ30" s="1081">
        <f>VLOOKUP($AX30&amp;"_"&amp;$CW$14,データシート1!$A:$BS,MATCH($CW$12&amp;"_"&amp;CZ$20,データシート1!$A$1:$BS$1,0),0)</f>
        <v>0</v>
      </c>
      <c r="DA30" s="1081">
        <f>VLOOKUP($AX30&amp;"_"&amp;$CW$14,データシート1!$A:$BS,MATCH($CW$12&amp;"_"&amp;DA$20,データシート1!$A$1:$BS$1,0),0)</f>
        <v>39.521999999999998</v>
      </c>
      <c r="DB30" s="1081">
        <f>VLOOKUP($AX30&amp;"_"&amp;$CW$14,データシート1!$A:$BS,MATCH($CW$12&amp;"_"&amp;DB$20,データシート1!$A$1:$BS$1,0),0)</f>
        <v>0</v>
      </c>
      <c r="DC30" s="1081">
        <f>VLOOKUP($AX30&amp;"_"&amp;$CW$14,データシート1!$A:$BS,MATCH($CW$12&amp;"_"&amp;DC$20,データシート1!$A$1:$BS$1,0),0)</f>
        <v>0</v>
      </c>
      <c r="DD30" s="1080">
        <f t="shared" si="11"/>
        <v>1192.9960000000001</v>
      </c>
      <c r="DE30" s="18"/>
      <c r="DF30" s="138">
        <f>VLOOKUP($AX30&amp;"_"&amp;$DF$14,データシート1!$A:$BS,MATCH($DF$12&amp;"_"&amp;DF$20,データシート1!$A$1:$BS$1,0),0)</f>
        <v>26</v>
      </c>
      <c r="DG30" s="74">
        <f>VLOOKUP($AX30&amp;"_"&amp;$DF$14,データシート1!$A:$BS,MATCH($DF$12&amp;"_"&amp;DG$20,データシート1!$A$1:$BS$1,0),0)</f>
        <v>3</v>
      </c>
      <c r="DH30" s="74">
        <f>VLOOKUP($AX30&amp;"_"&amp;$DF$14,データシート1!$A:$BS,MATCH($DF$12&amp;"_"&amp;DH$20,データシート1!$A$1:$BS$1,0),0)</f>
        <v>0</v>
      </c>
      <c r="DI30" s="74">
        <f>VLOOKUP($AX30&amp;"_"&amp;$DF$14,データシート1!$A:$BS,MATCH($DF$12&amp;"_"&amp;DI$20,データシート1!$A$1:$BS$1,0),0)</f>
        <v>8</v>
      </c>
      <c r="DJ30" s="74">
        <f>VLOOKUP($AX30&amp;"_"&amp;$DF$14,データシート1!$A:$BS,MATCH($DF$12&amp;"_"&amp;DJ$20,データシート1!$A$1:$BS$1,0),0)</f>
        <v>0</v>
      </c>
      <c r="DK30" s="74">
        <f>VLOOKUP($AX30&amp;"_"&amp;$DF$14,データシート1!$A:$BS,MATCH($DF$12&amp;"_"&amp;DK$20,データシート1!$A$1:$BS$1,0),0)</f>
        <v>0</v>
      </c>
      <c r="DL30" s="78">
        <f t="shared" si="12"/>
        <v>37</v>
      </c>
      <c r="DM30" s="18"/>
      <c r="DN30" s="139">
        <f t="shared" si="26"/>
        <v>0.95</v>
      </c>
      <c r="DO30" s="140">
        <f t="shared" si="27"/>
        <v>0.02</v>
      </c>
      <c r="DP30" s="140">
        <f t="shared" si="13"/>
        <v>0</v>
      </c>
      <c r="DQ30" s="140">
        <f t="shared" si="13"/>
        <v>0.03</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25203</v>
      </c>
      <c r="AY31" s="20" t="str">
        <f>IF(IFERROR(比較地域マスタ!$Z16,"")=0,"",IFERROR(比較地域マスタ!$Z16,""))</f>
        <v>長浜市</v>
      </c>
      <c r="BB31" s="122" t="str">
        <f t="shared" si="0"/>
        <v>25203</v>
      </c>
      <c r="BC31" s="123" t="str">
        <f t="shared" si="0"/>
        <v>長浜市</v>
      </c>
      <c r="BD31" s="40">
        <f t="shared" si="14"/>
        <v>710.51082618818316</v>
      </c>
      <c r="BE31" s="40">
        <f t="shared" si="15"/>
        <v>236.69352850776991</v>
      </c>
      <c r="BF31" s="40">
        <f>VLOOKUP($AX31&amp;"_"&amp;$BC$14,データシート1!$A:$BS,MATCH($BC$12&amp;"_"&amp;BF$20,データシート1!$A$1:$BS$1,0),0)</f>
        <v>217.16126510948251</v>
      </c>
      <c r="BG31" s="40">
        <f>VLOOKUP($AX31&amp;"_"&amp;$BC$14,データシート1!$A:$BS,MATCH($BC$12&amp;"_"&amp;BG$20,データシート1!$A$1:$BS$1,0),0)</f>
        <v>6.5267680473434302</v>
      </c>
      <c r="BH31" s="40">
        <f>VLOOKUP($AX31&amp;"_"&amp;$BC$14,データシート1!$A:$BS,MATCH($BC$12&amp;"_"&amp;BH$20,データシート1!$A$1:$BS$1,0),0)</f>
        <v>13.005495350943951</v>
      </c>
      <c r="BI31" s="40">
        <f>VLOOKUP($AX31&amp;"_"&amp;$BC$14,データシート1!$A:$BS,MATCH($BC$12&amp;"_"&amp;BI$20,データシート1!$A$1:$BS$1,0),0)</f>
        <v>127.80549835597957</v>
      </c>
      <c r="BJ31" s="40">
        <f>VLOOKUP($AX31&amp;"_"&amp;$BC$14,データシート1!$A:$BS,MATCH($BC$12&amp;"_"&amp;BJ$20,データシート1!$A$1:$BS$1,0),0)</f>
        <v>107.55190806630586</v>
      </c>
      <c r="BK31" s="40">
        <f t="shared" si="1"/>
        <v>216.32274070288491</v>
      </c>
      <c r="BL31" s="40">
        <f t="shared" si="2"/>
        <v>206.66543890488379</v>
      </c>
      <c r="BM31" s="40">
        <f>VLOOKUP($AX31&amp;"_"&amp;$BC$14,データシート1!$A:$BS,MATCH($BC$12&amp;"_"&amp;BM$20,データシート1!$A$1:$BS$1,0),0)</f>
        <v>108.43933254085616</v>
      </c>
      <c r="BN31" s="40">
        <f>VLOOKUP($AX31&amp;"_"&amp;$BC$14,データシート1!$A:$BS,MATCH($BC$12&amp;"_"&amp;BN$20,データシート1!$A$1:$BS$1,0),0)</f>
        <v>98.226106364027629</v>
      </c>
      <c r="BO31" s="40">
        <f>VLOOKUP($AX31&amp;"_"&amp;$BC$14,データシート1!$A:$BS,MATCH($BC$12&amp;"_"&amp;BO$20,データシート1!$A$1:$BS$1,0),0)</f>
        <v>6.8892569057388195</v>
      </c>
      <c r="BP31" s="40">
        <f>VLOOKUP($AX31&amp;"_"&amp;$BC$14,データシート1!$A:$BS,MATCH($BC$12&amp;"_"&amp;BP$20,データシート1!$A$1:$BS$1,0),0)</f>
        <v>2.7680448922623055</v>
      </c>
      <c r="BQ31" s="40">
        <f>VLOOKUP($AX31&amp;"_"&amp;$BC$14,データシート1!$A:$BS,MATCH($BC$12&amp;"_"&amp;BQ$20,データシート1!$A$1:$BS$1,0),0)</f>
        <v>22.137150555242989</v>
      </c>
      <c r="BR31" s="41">
        <f t="shared" si="3"/>
        <v>710.51082618818316</v>
      </c>
      <c r="BT31" s="134" t="str">
        <f t="shared" si="4"/>
        <v>長浜市</v>
      </c>
      <c r="BU31" s="38">
        <f t="shared" si="25"/>
        <v>710.51082618818316</v>
      </c>
      <c r="BV31" s="69">
        <f t="shared" si="16"/>
        <v>0.3331314876334906</v>
      </c>
      <c r="BW31" s="69">
        <f t="shared" si="5"/>
        <v>0.30564103614652877</v>
      </c>
      <c r="BX31" s="69">
        <f t="shared" si="5"/>
        <v>9.1860219531894587E-3</v>
      </c>
      <c r="BY31" s="69">
        <f t="shared" si="5"/>
        <v>1.8304429533772319E-2</v>
      </c>
      <c r="BZ31" s="69">
        <f t="shared" si="5"/>
        <v>0.17987832647342308</v>
      </c>
      <c r="CA31" s="69">
        <f t="shared" si="5"/>
        <v>0.15137265204431954</v>
      </c>
      <c r="CB31" s="69">
        <f t="shared" si="5"/>
        <v>0.30446086495744756</v>
      </c>
      <c r="CC31" s="69">
        <f t="shared" si="5"/>
        <v>0.29086881056214503</v>
      </c>
      <c r="CD31" s="69">
        <f t="shared" si="5"/>
        <v>0.15262164705163175</v>
      </c>
      <c r="CE31" s="69">
        <f t="shared" si="5"/>
        <v>0.13824716351051328</v>
      </c>
      <c r="CF31" s="69">
        <f t="shared" si="5"/>
        <v>9.6962025796270661E-3</v>
      </c>
      <c r="CG31" s="69">
        <f t="shared" si="5"/>
        <v>3.8958518156754613E-3</v>
      </c>
      <c r="CH31" s="69">
        <f t="shared" si="5"/>
        <v>3.1156668891319367E-2</v>
      </c>
      <c r="CI31" s="135">
        <f t="shared" si="6"/>
        <v>1</v>
      </c>
      <c r="CK31" s="136" t="str">
        <f t="shared" si="7"/>
        <v>長浜市</v>
      </c>
      <c r="CL31" s="137">
        <f t="shared" si="17"/>
        <v>236.69352850776991</v>
      </c>
      <c r="CM31" s="75">
        <f t="shared" si="18"/>
        <v>1</v>
      </c>
      <c r="CN31" s="76">
        <f t="shared" si="19"/>
        <v>217.16126510948251</v>
      </c>
      <c r="CO31" s="75">
        <f t="shared" si="20"/>
        <v>1</v>
      </c>
      <c r="CP31" s="76">
        <f t="shared" si="8"/>
        <v>6.5267680473434302</v>
      </c>
      <c r="CQ31" s="75">
        <f t="shared" si="21"/>
        <v>0</v>
      </c>
      <c r="CR31" s="76">
        <f t="shared" si="9"/>
        <v>13.005495350943951</v>
      </c>
      <c r="CS31" s="75">
        <f t="shared" si="22"/>
        <v>0</v>
      </c>
      <c r="CT31" s="76">
        <f t="shared" si="10"/>
        <v>127.80549835597957</v>
      </c>
      <c r="CU31" s="77">
        <f t="shared" si="23"/>
        <v>8.2085670295492144E-2</v>
      </c>
      <c r="CV31" s="18"/>
      <c r="CW31" s="1078">
        <f t="shared" si="24"/>
        <v>321.82600000000002</v>
      </c>
      <c r="CX31" s="1081">
        <f>VLOOKUP($AX31&amp;"_"&amp;$CW$14,データシート1!$A:$BS,MATCH($CW$12&amp;"_"&amp;CX$20,データシート1!$A$1:$BS$1,0),0)</f>
        <v>321.82600000000002</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10.491000000000001</v>
      </c>
      <c r="DB31" s="1081">
        <f>VLOOKUP($AX31&amp;"_"&amp;$CW$14,データシート1!$A:$BS,MATCH($CW$12&amp;"_"&amp;DB$20,データシート1!$A$1:$BS$1,0),0)</f>
        <v>0</v>
      </c>
      <c r="DC31" s="1081">
        <f>VLOOKUP($AX31&amp;"_"&amp;$CW$14,データシート1!$A:$BS,MATCH($CW$12&amp;"_"&amp;DC$20,データシート1!$A$1:$BS$1,0),0)</f>
        <v>0</v>
      </c>
      <c r="DD31" s="1080">
        <f t="shared" si="11"/>
        <v>332.31700000000001</v>
      </c>
      <c r="DE31" s="18"/>
      <c r="DF31" s="138">
        <f>VLOOKUP($AX31&amp;"_"&amp;$DF$14,データシート1!$A:$BS,MATCH($DF$12&amp;"_"&amp;DF$20,データシート1!$A$1:$BS$1,0),0)</f>
        <v>14</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3</v>
      </c>
      <c r="DJ31" s="74">
        <f>VLOOKUP($AX31&amp;"_"&amp;$DF$14,データシート1!$A:$BS,MATCH($DF$12&amp;"_"&amp;DJ$20,データシート1!$A$1:$BS$1,0),0)</f>
        <v>0</v>
      </c>
      <c r="DK31" s="74">
        <f>VLOOKUP($AX31&amp;"_"&amp;$DF$14,データシート1!$A:$BS,MATCH($DF$12&amp;"_"&amp;DK$20,データシート1!$A$1:$BS$1,0),0)</f>
        <v>0</v>
      </c>
      <c r="DL31" s="78">
        <f t="shared" si="12"/>
        <v>17</v>
      </c>
      <c r="DM31" s="18"/>
      <c r="DN31" s="139">
        <f t="shared" si="26"/>
        <v>0.97</v>
      </c>
      <c r="DO31" s="140">
        <f t="shared" si="27"/>
        <v>0</v>
      </c>
      <c r="DP31" s="140">
        <f t="shared" si="13"/>
        <v>0</v>
      </c>
      <c r="DQ31" s="140">
        <f t="shared" si="13"/>
        <v>0.03</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13207</v>
      </c>
      <c r="AY32" s="20" t="str">
        <f>IF(IFERROR(比較地域マスタ!$Z17,"")=0,"",IFERROR(比較地域マスタ!$Z17,""))</f>
        <v>昭島市</v>
      </c>
      <c r="AZ32" s="18"/>
      <c r="BA32" s="18"/>
      <c r="BB32" s="122" t="str">
        <f t="shared" si="0"/>
        <v>13207</v>
      </c>
      <c r="BC32" s="123" t="str">
        <f t="shared" si="0"/>
        <v>昭島市</v>
      </c>
      <c r="BD32" s="40">
        <f t="shared" si="14"/>
        <v>565.88606895192868</v>
      </c>
      <c r="BE32" s="40">
        <f t="shared" si="15"/>
        <v>218.04735025779402</v>
      </c>
      <c r="BF32" s="40">
        <f>VLOOKUP($AX32&amp;"_"&amp;$BC$14,データシート1!$A:$BS,MATCH($BC$12&amp;"_"&amp;BF$20,データシート1!$A$1:$BS$1,0),0)</f>
        <v>210.18343374741681</v>
      </c>
      <c r="BG32" s="40">
        <f>VLOOKUP($AX32&amp;"_"&amp;$BC$14,データシート1!$A:$BS,MATCH($BC$12&amp;"_"&amp;BG$20,データシート1!$A$1:$BS$1,0),0)</f>
        <v>3.822815289357405</v>
      </c>
      <c r="BH32" s="40">
        <f>VLOOKUP($AX32&amp;"_"&amp;$BC$14,データシート1!$A:$BS,MATCH($BC$12&amp;"_"&amp;BH$20,データシート1!$A$1:$BS$1,0),0)</f>
        <v>4.0411012210198018</v>
      </c>
      <c r="BI32" s="40">
        <f>VLOOKUP($AX32&amp;"_"&amp;$BC$14,データシート1!$A:$BS,MATCH($BC$12&amp;"_"&amp;BI$20,データシート1!$A$1:$BS$1,0),0)</f>
        <v>116.49130381231542</v>
      </c>
      <c r="BJ32" s="40">
        <f>VLOOKUP($AX32&amp;"_"&amp;$BC$14,データシート1!$A:$BS,MATCH($BC$12&amp;"_"&amp;BJ$20,データシート1!$A$1:$BS$1,0),0)</f>
        <v>126.13973893955516</v>
      </c>
      <c r="BK32" s="40">
        <f t="shared" si="1"/>
        <v>98.951966540944028</v>
      </c>
      <c r="BL32" s="40">
        <f t="shared" si="2"/>
        <v>92.256580541624828</v>
      </c>
      <c r="BM32" s="40">
        <f>VLOOKUP($AX32&amp;"_"&amp;$BC$14,データシート1!$A:$BS,MATCH($BC$12&amp;"_"&amp;BM$20,データシート1!$A$1:$BS$1,0),0)</f>
        <v>57.35439816299877</v>
      </c>
      <c r="BN32" s="40">
        <f>VLOOKUP($AX32&amp;"_"&amp;$BC$14,データシート1!$A:$BS,MATCH($BC$12&amp;"_"&amp;BN$20,データシート1!$A$1:$BS$1,0),0)</f>
        <v>34.902182378626058</v>
      </c>
      <c r="BO32" s="40">
        <f>VLOOKUP($AX32&amp;"_"&amp;$BC$14,データシート1!$A:$BS,MATCH($BC$12&amp;"_"&amp;BO$20,データシート1!$A$1:$BS$1,0),0)</f>
        <v>6.6953859993191926</v>
      </c>
      <c r="BP32" s="40">
        <f>VLOOKUP($AX32&amp;"_"&amp;$BC$14,データシート1!$A:$BS,MATCH($BC$12&amp;"_"&amp;BP$20,データシート1!$A$1:$BS$1,0),0)</f>
        <v>0</v>
      </c>
      <c r="BQ32" s="40">
        <f>VLOOKUP($AX32&amp;"_"&amp;$BC$14,データシート1!$A:$BS,MATCH($BC$12&amp;"_"&amp;BQ$20,データシート1!$A$1:$BS$1,0),0)</f>
        <v>6.255709401319999</v>
      </c>
      <c r="BR32" s="41">
        <f t="shared" si="3"/>
        <v>565.88606895192868</v>
      </c>
      <c r="BS32" s="23"/>
      <c r="BT32" s="134" t="str">
        <f t="shared" si="4"/>
        <v>昭島市</v>
      </c>
      <c r="BU32" s="38">
        <f t="shared" si="25"/>
        <v>565.88606895192868</v>
      </c>
      <c r="BV32" s="69">
        <f t="shared" si="16"/>
        <v>0.38532023002728644</v>
      </c>
      <c r="BW32" s="69">
        <f t="shared" si="5"/>
        <v>0.3714235873250869</v>
      </c>
      <c r="BX32" s="69">
        <f t="shared" si="5"/>
        <v>6.7554504326950452E-3</v>
      </c>
      <c r="BY32" s="69">
        <f t="shared" si="5"/>
        <v>7.141192269504497E-3</v>
      </c>
      <c r="BZ32" s="69">
        <f t="shared" si="5"/>
        <v>0.20585646158080489</v>
      </c>
      <c r="CA32" s="69">
        <f t="shared" si="5"/>
        <v>0.2229065988020825</v>
      </c>
      <c r="CB32" s="69">
        <f t="shared" si="5"/>
        <v>0.17486199426010235</v>
      </c>
      <c r="CC32" s="69">
        <f t="shared" si="5"/>
        <v>0.16303030875542177</v>
      </c>
      <c r="CD32" s="69">
        <f t="shared" si="5"/>
        <v>0.10135326050564245</v>
      </c>
      <c r="CE32" s="69">
        <f t="shared" si="5"/>
        <v>6.1677048249779327E-2</v>
      </c>
      <c r="CF32" s="69">
        <f t="shared" si="5"/>
        <v>1.1831685504680551E-2</v>
      </c>
      <c r="CG32" s="69">
        <f t="shared" si="5"/>
        <v>0</v>
      </c>
      <c r="CH32" s="69">
        <f t="shared" si="5"/>
        <v>1.1054715329723753E-2</v>
      </c>
      <c r="CI32" s="135">
        <f t="shared" si="6"/>
        <v>1</v>
      </c>
      <c r="CJ32" s="18"/>
      <c r="CK32" s="136" t="str">
        <f t="shared" si="7"/>
        <v>昭島市</v>
      </c>
      <c r="CL32" s="137">
        <f t="shared" si="17"/>
        <v>218.04735025779402</v>
      </c>
      <c r="CM32" s="75">
        <f t="shared" si="18"/>
        <v>0.33529873173676267</v>
      </c>
      <c r="CN32" s="76">
        <f t="shared" si="19"/>
        <v>210.18343374741681</v>
      </c>
      <c r="CO32" s="75">
        <f t="shared" si="20"/>
        <v>0.3478437795809326</v>
      </c>
      <c r="CP32" s="76">
        <f t="shared" si="8"/>
        <v>3.822815289357405</v>
      </c>
      <c r="CQ32" s="75">
        <f t="shared" si="21"/>
        <v>0</v>
      </c>
      <c r="CR32" s="76">
        <f t="shared" si="9"/>
        <v>4.0411012210198018</v>
      </c>
      <c r="CS32" s="75">
        <f t="shared" si="22"/>
        <v>0</v>
      </c>
      <c r="CT32" s="76">
        <f t="shared" si="10"/>
        <v>116.49130381231542</v>
      </c>
      <c r="CU32" s="77">
        <f t="shared" si="23"/>
        <v>0.59061060996319936</v>
      </c>
      <c r="CV32" s="18"/>
      <c r="CW32" s="1078">
        <f t="shared" si="24"/>
        <v>73.111000000000004</v>
      </c>
      <c r="CX32" s="1081">
        <f>VLOOKUP($AX32&amp;"_"&amp;$CW$14,データシート1!$A:$BS,MATCH($CW$12&amp;"_"&amp;CX$20,データシート1!$A$1:$BS$1,0),0)</f>
        <v>73.111000000000004</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68.800999999999988</v>
      </c>
      <c r="DB32" s="1081">
        <f>VLOOKUP($AX32&amp;"_"&amp;$CW$14,データシート1!$A:$BS,MATCH($CW$12&amp;"_"&amp;DB$20,データシート1!$A$1:$BS$1,0),0)</f>
        <v>0</v>
      </c>
      <c r="DC32" s="1081">
        <f>VLOOKUP($AX32&amp;"_"&amp;$CW$14,データシート1!$A:$BS,MATCH($CW$12&amp;"_"&amp;DC$20,データシート1!$A$1:$BS$1,0),0)</f>
        <v>0</v>
      </c>
      <c r="DD32" s="1080">
        <f t="shared" si="11"/>
        <v>141.91199999999998</v>
      </c>
      <c r="DE32" s="18"/>
      <c r="DF32" s="138">
        <f>VLOOKUP($AX32&amp;"_"&amp;$DF$14,データシート1!$A:$BS,MATCH($DF$12&amp;"_"&amp;DF$20,データシート1!$A$1:$BS$1,0),0)</f>
        <v>9</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11</v>
      </c>
      <c r="DJ32" s="74">
        <f>VLOOKUP($AX32&amp;"_"&amp;$DF$14,データシート1!$A:$BS,MATCH($DF$12&amp;"_"&amp;DJ$20,データシート1!$A$1:$BS$1,0),0)</f>
        <v>0</v>
      </c>
      <c r="DK32" s="74">
        <f>VLOOKUP($AX32&amp;"_"&amp;$DF$14,データシート1!$A:$BS,MATCH($DF$12&amp;"_"&amp;DK$20,データシート1!$A$1:$BS$1,0),0)</f>
        <v>0</v>
      </c>
      <c r="DL32" s="78">
        <f t="shared" si="12"/>
        <v>20</v>
      </c>
      <c r="DM32" s="18"/>
      <c r="DN32" s="139">
        <f t="shared" si="26"/>
        <v>0.52</v>
      </c>
      <c r="DO32" s="140">
        <f t="shared" si="27"/>
        <v>0</v>
      </c>
      <c r="DP32" s="140">
        <f t="shared" si="13"/>
        <v>0</v>
      </c>
      <c r="DQ32" s="140">
        <f t="shared" si="13"/>
        <v>0.48</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07202</v>
      </c>
      <c r="AY33" s="20" t="str">
        <f>IF(IFERROR(比較地域マスタ!$Z18,"")=0,"",IFERROR(比較地域マスタ!$Z18,""))</f>
        <v>会津若松市</v>
      </c>
      <c r="BB33" s="122" t="str">
        <f t="shared" si="0"/>
        <v>07202</v>
      </c>
      <c r="BC33" s="123" t="str">
        <f t="shared" si="0"/>
        <v>会津若松市</v>
      </c>
      <c r="BD33" s="40">
        <f t="shared" si="14"/>
        <v>756.54598080081985</v>
      </c>
      <c r="BE33" s="40">
        <f t="shared" si="15"/>
        <v>194.02940919478937</v>
      </c>
      <c r="BF33" s="40">
        <f>VLOOKUP($AX33&amp;"_"&amp;$BC$14,データシート1!$A:$BS,MATCH($BC$12&amp;"_"&amp;BF$20,データシート1!$A$1:$BS$1,0),0)</f>
        <v>166.903271014334</v>
      </c>
      <c r="BG33" s="40">
        <f>VLOOKUP($AX33&amp;"_"&amp;$BC$14,データシート1!$A:$BS,MATCH($BC$12&amp;"_"&amp;BG$20,データシート1!$A$1:$BS$1,0),0)</f>
        <v>9.4177781487026841</v>
      </c>
      <c r="BH33" s="40">
        <f>VLOOKUP($AX33&amp;"_"&amp;$BC$14,データシート1!$A:$BS,MATCH($BC$12&amp;"_"&amp;BH$20,データシート1!$A$1:$BS$1,0),0)</f>
        <v>17.708360031752683</v>
      </c>
      <c r="BI33" s="40">
        <f>VLOOKUP($AX33&amp;"_"&amp;$BC$14,データシート1!$A:$BS,MATCH($BC$12&amp;"_"&amp;BI$20,データシート1!$A$1:$BS$1,0),0)</f>
        <v>177.93110626986683</v>
      </c>
      <c r="BJ33" s="40">
        <f>VLOOKUP($AX33&amp;"_"&amp;$BC$14,データシート1!$A:$BS,MATCH($BC$12&amp;"_"&amp;BJ$20,データシート1!$A$1:$BS$1,0),0)</f>
        <v>177.4907655946445</v>
      </c>
      <c r="BK33" s="40">
        <f t="shared" si="1"/>
        <v>192.35281412892795</v>
      </c>
      <c r="BL33" s="40">
        <f t="shared" si="2"/>
        <v>185.45253111020236</v>
      </c>
      <c r="BM33" s="40">
        <f>VLOOKUP($AX33&amp;"_"&amp;$BC$14,データシート1!$A:$BS,MATCH($BC$12&amp;"_"&amp;BM$20,データシート1!$A$1:$BS$1,0),0)</f>
        <v>102.29721723885046</v>
      </c>
      <c r="BN33" s="40">
        <f>VLOOKUP($AX33&amp;"_"&amp;$BC$14,データシート1!$A:$BS,MATCH($BC$12&amp;"_"&amp;BN$20,データシート1!$A$1:$BS$1,0),0)</f>
        <v>83.155313871351908</v>
      </c>
      <c r="BO33" s="40">
        <f>VLOOKUP($AX33&amp;"_"&amp;$BC$14,データシート1!$A:$BS,MATCH($BC$12&amp;"_"&amp;BO$20,データシート1!$A$1:$BS$1,0),0)</f>
        <v>6.900283018725581</v>
      </c>
      <c r="BP33" s="40">
        <f>VLOOKUP($AX33&amp;"_"&amp;$BC$14,データシート1!$A:$BS,MATCH($BC$12&amp;"_"&amp;BP$20,データシート1!$A$1:$BS$1,0),0)</f>
        <v>0</v>
      </c>
      <c r="BQ33" s="40">
        <f>VLOOKUP($AX33&amp;"_"&amp;$BC$14,データシート1!$A:$BS,MATCH($BC$12&amp;"_"&amp;BQ$20,データシート1!$A$1:$BS$1,0),0)</f>
        <v>14.741885612591281</v>
      </c>
      <c r="BR33" s="41">
        <f t="shared" si="3"/>
        <v>756.54598080081985</v>
      </c>
      <c r="BT33" s="134" t="str">
        <f t="shared" si="4"/>
        <v>会津若松市</v>
      </c>
      <c r="BU33" s="38">
        <f t="shared" si="25"/>
        <v>756.54598080081985</v>
      </c>
      <c r="BV33" s="69">
        <f t="shared" si="16"/>
        <v>0.25646743769546587</v>
      </c>
      <c r="BW33" s="69">
        <f t="shared" si="5"/>
        <v>0.22061219707712063</v>
      </c>
      <c r="BX33" s="69">
        <f t="shared" si="5"/>
        <v>1.2448388317037607E-2</v>
      </c>
      <c r="BY33" s="69">
        <f t="shared" si="5"/>
        <v>2.3406852301307596E-2</v>
      </c>
      <c r="BZ33" s="69">
        <f t="shared" si="5"/>
        <v>0.23518875360559449</v>
      </c>
      <c r="CA33" s="69">
        <f t="shared" si="5"/>
        <v>0.23460671274304676</v>
      </c>
      <c r="CB33" s="69">
        <f t="shared" si="5"/>
        <v>0.25425131982767052</v>
      </c>
      <c r="CC33" s="69">
        <f t="shared" si="5"/>
        <v>0.2451305483295238</v>
      </c>
      <c r="CD33" s="69">
        <f t="shared" si="5"/>
        <v>0.13521612675883454</v>
      </c>
      <c r="CE33" s="69">
        <f t="shared" si="5"/>
        <v>0.10991442157068927</v>
      </c>
      <c r="CF33" s="69">
        <f t="shared" si="5"/>
        <v>9.1207714981467302E-3</v>
      </c>
      <c r="CG33" s="69">
        <f t="shared" si="5"/>
        <v>0</v>
      </c>
      <c r="CH33" s="69">
        <f t="shared" si="5"/>
        <v>1.9485776128222485E-2</v>
      </c>
      <c r="CI33" s="135">
        <f t="shared" si="6"/>
        <v>1</v>
      </c>
      <c r="CK33" s="136" t="str">
        <f t="shared" si="7"/>
        <v>会津若松市</v>
      </c>
      <c r="CL33" s="137">
        <f t="shared" si="17"/>
        <v>194.02940919478937</v>
      </c>
      <c r="CM33" s="75">
        <f t="shared" si="18"/>
        <v>1</v>
      </c>
      <c r="CN33" s="76">
        <f t="shared" si="19"/>
        <v>166.903271014334</v>
      </c>
      <c r="CO33" s="75">
        <f t="shared" si="20"/>
        <v>1</v>
      </c>
      <c r="CP33" s="76">
        <f t="shared" si="8"/>
        <v>9.4177781487026841</v>
      </c>
      <c r="CQ33" s="75">
        <f t="shared" si="21"/>
        <v>0</v>
      </c>
      <c r="CR33" s="76">
        <f t="shared" si="9"/>
        <v>17.708360031752683</v>
      </c>
      <c r="CS33" s="75">
        <f t="shared" si="22"/>
        <v>0</v>
      </c>
      <c r="CT33" s="76">
        <f t="shared" si="10"/>
        <v>177.93110626986683</v>
      </c>
      <c r="CU33" s="77">
        <f t="shared" si="23"/>
        <v>0.31231750965295446</v>
      </c>
      <c r="CV33" s="18"/>
      <c r="CW33" s="1078">
        <f t="shared" si="24"/>
        <v>341.74799999999999</v>
      </c>
      <c r="CX33" s="1081">
        <f>VLOOKUP($AX33&amp;"_"&amp;$CW$14,データシート1!$A:$BS,MATCH($CW$12&amp;"_"&amp;CX$20,データシート1!$A$1:$BS$1,0),0)</f>
        <v>341.74799999999999</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55.570999999999998</v>
      </c>
      <c r="DB33" s="1081">
        <f>VLOOKUP($AX33&amp;"_"&amp;$CW$14,データシート1!$A:$BS,MATCH($CW$12&amp;"_"&amp;DB$20,データシート1!$A$1:$BS$1,0),0)</f>
        <v>0</v>
      </c>
      <c r="DC33" s="1081">
        <f>VLOOKUP($AX33&amp;"_"&amp;$CW$14,データシート1!$A:$BS,MATCH($CW$12&amp;"_"&amp;DC$20,データシート1!$A$1:$BS$1,0),0)</f>
        <v>0</v>
      </c>
      <c r="DD33" s="1080">
        <f t="shared" si="11"/>
        <v>397.31899999999996</v>
      </c>
      <c r="DE33" s="18"/>
      <c r="DF33" s="138">
        <f>VLOOKUP($AX33&amp;"_"&amp;$DF$14,データシート1!$A:$BS,MATCH($DF$12&amp;"_"&amp;DF$20,データシート1!$A$1:$BS$1,0),0)</f>
        <v>12</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5</v>
      </c>
      <c r="DJ33" s="74">
        <f>VLOOKUP($AX33&amp;"_"&amp;$DF$14,データシート1!$A:$BS,MATCH($DF$12&amp;"_"&amp;DJ$20,データシート1!$A$1:$BS$1,0),0)</f>
        <v>0</v>
      </c>
      <c r="DK33" s="74">
        <f>VLOOKUP($AX33&amp;"_"&amp;$DF$14,データシート1!$A:$BS,MATCH($DF$12&amp;"_"&amp;DK$20,データシート1!$A$1:$BS$1,0),0)</f>
        <v>0</v>
      </c>
      <c r="DL33" s="78">
        <f t="shared" si="12"/>
        <v>17</v>
      </c>
      <c r="DM33" s="18"/>
      <c r="DN33" s="139">
        <f t="shared" si="26"/>
        <v>0.86</v>
      </c>
      <c r="DO33" s="140">
        <f t="shared" si="27"/>
        <v>0</v>
      </c>
      <c r="DP33" s="140">
        <f t="shared" si="13"/>
        <v>0</v>
      </c>
      <c r="DQ33" s="140">
        <f t="shared" si="13"/>
        <v>0.14000000000000001</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11245</v>
      </c>
      <c r="AY34" s="20" t="str">
        <f>IF(IFERROR(比較地域マスタ!$Z19,"")=0,"",IFERROR(比較地域マスタ!$Z19,""))</f>
        <v>ふじみ野市</v>
      </c>
      <c r="BB34" s="122" t="str">
        <f t="shared" si="0"/>
        <v>11245</v>
      </c>
      <c r="BC34" s="123" t="str">
        <f t="shared" si="0"/>
        <v>ふじみ野市</v>
      </c>
      <c r="BD34" s="40">
        <f t="shared" si="14"/>
        <v>395.25962840778556</v>
      </c>
      <c r="BE34" s="40">
        <f t="shared" si="15"/>
        <v>68.611116217918322</v>
      </c>
      <c r="BF34" s="40">
        <f>VLOOKUP($AX34&amp;"_"&amp;$BC$14,データシート1!$A:$BS,MATCH($BC$12&amp;"_"&amp;BF$20,データシート1!$A$1:$BS$1,0),0)</f>
        <v>60.022302149934212</v>
      </c>
      <c r="BG34" s="40">
        <f>VLOOKUP($AX34&amp;"_"&amp;$BC$14,データシート1!$A:$BS,MATCH($BC$12&amp;"_"&amp;BG$20,データシート1!$A$1:$BS$1,0),0)</f>
        <v>4.8729832059724618</v>
      </c>
      <c r="BH34" s="40">
        <f>VLOOKUP($AX34&amp;"_"&amp;$BC$14,データシート1!$A:$BS,MATCH($BC$12&amp;"_"&amp;BH$20,データシート1!$A$1:$BS$1,0),0)</f>
        <v>3.7158308620116456</v>
      </c>
      <c r="BI34" s="40">
        <f>VLOOKUP($AX34&amp;"_"&amp;$BC$14,データシート1!$A:$BS,MATCH($BC$12&amp;"_"&amp;BI$20,データシート1!$A$1:$BS$1,0),0)</f>
        <v>81.094662561947928</v>
      </c>
      <c r="BJ34" s="40">
        <f>VLOOKUP($AX34&amp;"_"&amp;$BC$14,データシート1!$A:$BS,MATCH($BC$12&amp;"_"&amp;BJ$20,データシート1!$A$1:$BS$1,0),0)</f>
        <v>134.00875147555635</v>
      </c>
      <c r="BK34" s="40">
        <f t="shared" si="1"/>
        <v>92.03448906812298</v>
      </c>
      <c r="BL34" s="40">
        <f t="shared" si="2"/>
        <v>85.279845081896326</v>
      </c>
      <c r="BM34" s="40">
        <f>VLOOKUP($AX34&amp;"_"&amp;$BC$14,データシート1!$A:$BS,MATCH($BC$12&amp;"_"&amp;BM$20,データシート1!$A$1:$BS$1,0),0)</f>
        <v>58.67546374629643</v>
      </c>
      <c r="BN34" s="40">
        <f>VLOOKUP($AX34&amp;"_"&amp;$BC$14,データシート1!$A:$BS,MATCH($BC$12&amp;"_"&amp;BN$20,データシート1!$A$1:$BS$1,0),0)</f>
        <v>26.6043813355999</v>
      </c>
      <c r="BO34" s="40">
        <f>VLOOKUP($AX34&amp;"_"&amp;$BC$14,データシート1!$A:$BS,MATCH($BC$12&amp;"_"&amp;BO$20,データシート1!$A$1:$BS$1,0),0)</f>
        <v>6.7546439862266512</v>
      </c>
      <c r="BP34" s="40">
        <f>VLOOKUP($AX34&amp;"_"&amp;$BC$14,データシート1!$A:$BS,MATCH($BC$12&amp;"_"&amp;BP$20,データシート1!$A$1:$BS$1,0),0)</f>
        <v>0</v>
      </c>
      <c r="BQ34" s="40">
        <f>VLOOKUP($AX34&amp;"_"&amp;$BC$14,データシート1!$A:$BS,MATCH($BC$12&amp;"_"&amp;BQ$20,データシート1!$A$1:$BS$1,0),0)</f>
        <v>19.510609084239999</v>
      </c>
      <c r="BR34" s="41">
        <f t="shared" si="3"/>
        <v>395.25962840778556</v>
      </c>
      <c r="BT34" s="134" t="str">
        <f t="shared" si="4"/>
        <v>ふじみ野市</v>
      </c>
      <c r="BU34" s="38">
        <f t="shared" si="25"/>
        <v>395.25962840778556</v>
      </c>
      <c r="BV34" s="69">
        <f t="shared" si="16"/>
        <v>0.17358493326096258</v>
      </c>
      <c r="BW34" s="69">
        <f t="shared" si="5"/>
        <v>0.15185538273089144</v>
      </c>
      <c r="BX34" s="69">
        <f t="shared" si="5"/>
        <v>1.2328562938750355E-2</v>
      </c>
      <c r="BY34" s="69">
        <f t="shared" si="5"/>
        <v>9.4009875913207575E-3</v>
      </c>
      <c r="BZ34" s="69">
        <f t="shared" si="5"/>
        <v>0.20516808885496229</v>
      </c>
      <c r="CA34" s="69">
        <f t="shared" si="5"/>
        <v>0.33903981546352319</v>
      </c>
      <c r="CB34" s="69">
        <f t="shared" si="5"/>
        <v>0.23284566005099788</v>
      </c>
      <c r="CC34" s="69">
        <f t="shared" si="5"/>
        <v>0.21575652799509776</v>
      </c>
      <c r="CD34" s="69">
        <f t="shared" si="5"/>
        <v>0.14844790494454829</v>
      </c>
      <c r="CE34" s="69">
        <f t="shared" si="5"/>
        <v>6.7308623050549493E-2</v>
      </c>
      <c r="CF34" s="69">
        <f t="shared" si="5"/>
        <v>1.7089132055900104E-2</v>
      </c>
      <c r="CG34" s="69">
        <f t="shared" si="5"/>
        <v>0</v>
      </c>
      <c r="CH34" s="69">
        <f t="shared" si="5"/>
        <v>4.9361502369554146E-2</v>
      </c>
      <c r="CI34" s="135">
        <f t="shared" si="6"/>
        <v>1</v>
      </c>
      <c r="CK34" s="136" t="str">
        <f t="shared" si="7"/>
        <v>ふじみ野市</v>
      </c>
      <c r="CL34" s="137">
        <f t="shared" si="17"/>
        <v>68.611116217918322</v>
      </c>
      <c r="CM34" s="75">
        <f t="shared" si="18"/>
        <v>1</v>
      </c>
      <c r="CN34" s="76">
        <f t="shared" si="19"/>
        <v>60.022302149934212</v>
      </c>
      <c r="CO34" s="75">
        <f t="shared" si="20"/>
        <v>1</v>
      </c>
      <c r="CP34" s="76">
        <f t="shared" si="8"/>
        <v>4.8729832059724618</v>
      </c>
      <c r="CQ34" s="75">
        <f t="shared" si="21"/>
        <v>0</v>
      </c>
      <c r="CR34" s="76">
        <f t="shared" si="9"/>
        <v>3.7158308620116456</v>
      </c>
      <c r="CS34" s="75">
        <f t="shared" si="22"/>
        <v>0</v>
      </c>
      <c r="CT34" s="76">
        <f t="shared" si="10"/>
        <v>81.094662561947928</v>
      </c>
      <c r="CU34" s="77">
        <f t="shared" si="23"/>
        <v>8.9007090873412228E-2</v>
      </c>
      <c r="CV34" s="18"/>
      <c r="CW34" s="1078">
        <f t="shared" si="24"/>
        <v>87.081000000000003</v>
      </c>
      <c r="CX34" s="1081">
        <f>VLOOKUP($AX34&amp;"_"&amp;$CW$14,データシート1!$A:$BS,MATCH($CW$12&amp;"_"&amp;CX$20,データシート1!$A$1:$BS$1,0),0)</f>
        <v>87.081000000000003</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7.218</v>
      </c>
      <c r="DB34" s="1081">
        <f>VLOOKUP($AX34&amp;"_"&amp;$CW$14,データシート1!$A:$BS,MATCH($CW$12&amp;"_"&amp;DB$20,データシート1!$A$1:$BS$1,0),0)</f>
        <v>0</v>
      </c>
      <c r="DC34" s="1081">
        <f>VLOOKUP($AX34&amp;"_"&amp;$CW$14,データシート1!$A:$BS,MATCH($CW$12&amp;"_"&amp;DC$20,データシート1!$A$1:$BS$1,0),0)</f>
        <v>0</v>
      </c>
      <c r="DD34" s="1080">
        <f t="shared" si="11"/>
        <v>94.299000000000007</v>
      </c>
      <c r="DE34" s="18"/>
      <c r="DF34" s="138">
        <f>VLOOKUP($AX34&amp;"_"&amp;$DF$14,データシート1!$A:$BS,MATCH($DF$12&amp;"_"&amp;DF$20,データシート1!$A$1:$BS$1,0),0)</f>
        <v>3</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v>
      </c>
      <c r="DJ34" s="74">
        <f>VLOOKUP($AX34&amp;"_"&amp;$DF$14,データシート1!$A:$BS,MATCH($DF$12&amp;"_"&amp;DJ$20,データシート1!$A$1:$BS$1,0),0)</f>
        <v>0</v>
      </c>
      <c r="DK34" s="74">
        <f>VLOOKUP($AX34&amp;"_"&amp;$DF$14,データシート1!$A:$BS,MATCH($DF$12&amp;"_"&amp;DK$20,データシート1!$A$1:$BS$1,0),0)</f>
        <v>0</v>
      </c>
      <c r="DL34" s="78">
        <f t="shared" si="12"/>
        <v>5</v>
      </c>
      <c r="DM34" s="18"/>
      <c r="DN34" s="139">
        <f t="shared" si="26"/>
        <v>0.92</v>
      </c>
      <c r="DO34" s="140">
        <f t="shared" si="27"/>
        <v>0</v>
      </c>
      <c r="DP34" s="140">
        <f t="shared" si="13"/>
        <v>0</v>
      </c>
      <c r="DQ34" s="140">
        <f t="shared" si="13"/>
        <v>0.08</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35206</v>
      </c>
      <c r="AY35" s="20" t="str">
        <f>IF(IFERROR(比較地域マスタ!$Z20,"")=0,"",IFERROR(比較地域マスタ!$Z20,""))</f>
        <v>防府市</v>
      </c>
      <c r="BB35" s="122" t="str">
        <f t="shared" si="0"/>
        <v>35206</v>
      </c>
      <c r="BC35" s="123" t="str">
        <f t="shared" si="0"/>
        <v>防府市</v>
      </c>
      <c r="BD35" s="40">
        <f t="shared" si="14"/>
        <v>3112.4117412291002</v>
      </c>
      <c r="BE35" s="40">
        <f t="shared" si="15"/>
        <v>2588.4760546189095</v>
      </c>
      <c r="BF35" s="40">
        <f>VLOOKUP($AX35&amp;"_"&amp;$BC$14,データシート1!$A:$BS,MATCH($BC$12&amp;"_"&amp;BF$20,データシート1!$A$1:$BS$1,0),0)</f>
        <v>2571.7736696536899</v>
      </c>
      <c r="BG35" s="40">
        <f>VLOOKUP($AX35&amp;"_"&amp;$BC$14,データシート1!$A:$BS,MATCH($BC$12&amp;"_"&amp;BG$20,データシート1!$A$1:$BS$1,0),0)</f>
        <v>9.8811276076360937</v>
      </c>
      <c r="BH35" s="40">
        <f>VLOOKUP($AX35&amp;"_"&amp;$BC$14,データシート1!$A:$BS,MATCH($BC$12&amp;"_"&amp;BH$20,データシート1!$A$1:$BS$1,0),0)</f>
        <v>6.8212573575834874</v>
      </c>
      <c r="BI35" s="40">
        <f>VLOOKUP($AX35&amp;"_"&amp;$BC$14,データシート1!$A:$BS,MATCH($BC$12&amp;"_"&amp;BI$20,データシート1!$A$1:$BS$1,0),0)</f>
        <v>140.96482413779012</v>
      </c>
      <c r="BJ35" s="40">
        <f>VLOOKUP($AX35&amp;"_"&amp;$BC$14,データシート1!$A:$BS,MATCH($BC$12&amp;"_"&amp;BJ$20,データシート1!$A$1:$BS$1,0),0)</f>
        <v>182.63316950461808</v>
      </c>
      <c r="BK35" s="40">
        <f t="shared" si="1"/>
        <v>191.64454710613273</v>
      </c>
      <c r="BL35" s="40">
        <f t="shared" si="2"/>
        <v>173.59763733439149</v>
      </c>
      <c r="BM35" s="40">
        <f>VLOOKUP($AX35&amp;"_"&amp;$BC$14,データシート1!$A:$BS,MATCH($BC$12&amp;"_"&amp;BM$20,データシート1!$A$1:$BS$1,0),0)</f>
        <v>102.54771590348</v>
      </c>
      <c r="BN35" s="40">
        <f>VLOOKUP($AX35&amp;"_"&amp;$BC$14,データシート1!$A:$BS,MATCH($BC$12&amp;"_"&amp;BN$20,データシート1!$A$1:$BS$1,0),0)</f>
        <v>71.049921430911496</v>
      </c>
      <c r="BO35" s="40">
        <f>VLOOKUP($AX35&amp;"_"&amp;$BC$14,データシート1!$A:$BS,MATCH($BC$12&amp;"_"&amp;BO$20,データシート1!$A$1:$BS$1,0),0)</f>
        <v>6.8046447552789155</v>
      </c>
      <c r="BP35" s="40">
        <f>VLOOKUP($AX35&amp;"_"&amp;$BC$14,データシート1!$A:$BS,MATCH($BC$12&amp;"_"&amp;BP$20,データシート1!$A$1:$BS$1,0),0)</f>
        <v>11.242265016462321</v>
      </c>
      <c r="BQ35" s="40">
        <f>VLOOKUP($AX35&amp;"_"&amp;$BC$14,データシート1!$A:$BS,MATCH($BC$12&amp;"_"&amp;BQ$20,データシート1!$A$1:$BS$1,0),0)</f>
        <v>8.6931458616499988</v>
      </c>
      <c r="BR35" s="41">
        <f t="shared" si="3"/>
        <v>3112.4117412291002</v>
      </c>
      <c r="BT35" s="134" t="str">
        <f t="shared" si="4"/>
        <v>防府市</v>
      </c>
      <c r="BU35" s="38">
        <f t="shared" si="25"/>
        <v>3112.4117412291002</v>
      </c>
      <c r="BV35" s="69">
        <f t="shared" si="16"/>
        <v>0.83166247586404263</v>
      </c>
      <c r="BW35" s="69">
        <f t="shared" si="5"/>
        <v>0.82629609559244532</v>
      </c>
      <c r="BX35" s="69">
        <f t="shared" si="5"/>
        <v>3.1747494962649152E-3</v>
      </c>
      <c r="BY35" s="69">
        <f t="shared" si="5"/>
        <v>2.1916307753323643E-3</v>
      </c>
      <c r="BZ35" s="69">
        <f t="shared" si="5"/>
        <v>4.5291187624848989E-2</v>
      </c>
      <c r="CA35" s="69">
        <f t="shared" si="5"/>
        <v>5.8678987450579312E-2</v>
      </c>
      <c r="CB35" s="69">
        <f t="shared" si="5"/>
        <v>6.1574291269847141E-2</v>
      </c>
      <c r="CC35" s="69">
        <f t="shared" si="5"/>
        <v>5.5775922907242759E-2</v>
      </c>
      <c r="CD35" s="69">
        <f t="shared" si="5"/>
        <v>3.2947991599268166E-2</v>
      </c>
      <c r="CE35" s="69">
        <f t="shared" si="5"/>
        <v>2.2827931307974593E-2</v>
      </c>
      <c r="CF35" s="69">
        <f t="shared" si="5"/>
        <v>2.1862932417134958E-3</v>
      </c>
      <c r="CG35" s="69">
        <f t="shared" si="5"/>
        <v>3.6120751208908878E-3</v>
      </c>
      <c r="CH35" s="69">
        <f t="shared" si="5"/>
        <v>2.7930577906819781E-3</v>
      </c>
      <c r="CI35" s="135">
        <f t="shared" si="6"/>
        <v>1</v>
      </c>
      <c r="CK35" s="136" t="str">
        <f t="shared" si="7"/>
        <v>防府市</v>
      </c>
      <c r="CL35" s="137">
        <f t="shared" si="17"/>
        <v>2588.4760546189095</v>
      </c>
      <c r="CM35" s="75">
        <f t="shared" si="18"/>
        <v>0.18511703020971015</v>
      </c>
      <c r="CN35" s="76">
        <f t="shared" si="19"/>
        <v>2571.7736696536899</v>
      </c>
      <c r="CO35" s="75">
        <f t="shared" si="20"/>
        <v>0.18631927282486108</v>
      </c>
      <c r="CP35" s="76">
        <f t="shared" si="8"/>
        <v>9.8811276076360937</v>
      </c>
      <c r="CQ35" s="75">
        <f t="shared" si="21"/>
        <v>0</v>
      </c>
      <c r="CR35" s="76">
        <f t="shared" si="9"/>
        <v>6.8212573575834874</v>
      </c>
      <c r="CS35" s="75">
        <f t="shared" si="22"/>
        <v>0</v>
      </c>
      <c r="CT35" s="76">
        <f t="shared" si="10"/>
        <v>140.96482413779012</v>
      </c>
      <c r="CU35" s="77">
        <f t="shared" si="23"/>
        <v>0.12826604162132113</v>
      </c>
      <c r="CV35" s="18"/>
      <c r="CW35" s="1078">
        <f t="shared" si="24"/>
        <v>479.17099999999999</v>
      </c>
      <c r="CX35" s="1081">
        <f>VLOOKUP($AX35&amp;"_"&amp;$CW$14,データシート1!$A:$BS,MATCH($CW$12&amp;"_"&amp;CX$20,データシート1!$A$1:$BS$1,0),0)</f>
        <v>479.17099999999999</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18.081</v>
      </c>
      <c r="DB35" s="1081">
        <f>VLOOKUP($AX35&amp;"_"&amp;$CW$14,データシート1!$A:$BS,MATCH($CW$12&amp;"_"&amp;DB$20,データシート1!$A$1:$BS$1,0),0)</f>
        <v>126.755</v>
      </c>
      <c r="DC35" s="1081">
        <f>VLOOKUP($AX35&amp;"_"&amp;$CW$14,データシート1!$A:$BS,MATCH($CW$12&amp;"_"&amp;DC$20,データシート1!$A$1:$BS$1,0),0)</f>
        <v>0</v>
      </c>
      <c r="DD35" s="1080">
        <f t="shared" si="11"/>
        <v>624.00700000000006</v>
      </c>
      <c r="DE35" s="18"/>
      <c r="DF35" s="138">
        <f>VLOOKUP($AX35&amp;"_"&amp;$DF$14,データシート1!$A:$BS,MATCH($DF$12&amp;"_"&amp;DF$20,データシート1!$A$1:$BS$1,0),0)</f>
        <v>25</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4</v>
      </c>
      <c r="DJ35" s="74">
        <f>VLOOKUP($AX35&amp;"_"&amp;$DF$14,データシート1!$A:$BS,MATCH($DF$12&amp;"_"&amp;DJ$20,データシート1!$A$1:$BS$1,0),0)</f>
        <v>3</v>
      </c>
      <c r="DK35" s="74">
        <f>VLOOKUP($AX35&amp;"_"&amp;$DF$14,データシート1!$A:$BS,MATCH($DF$12&amp;"_"&amp;DK$20,データシート1!$A$1:$BS$1,0),0)</f>
        <v>0</v>
      </c>
      <c r="DL35" s="78">
        <f t="shared" si="12"/>
        <v>32</v>
      </c>
      <c r="DM35" s="18"/>
      <c r="DN35" s="139">
        <f t="shared" si="26"/>
        <v>0.77</v>
      </c>
      <c r="DO35" s="140">
        <f t="shared" si="27"/>
        <v>0</v>
      </c>
      <c r="DP35" s="140">
        <f t="shared" si="13"/>
        <v>0</v>
      </c>
      <c r="DQ35" s="140">
        <f t="shared" si="13"/>
        <v>0.03</v>
      </c>
      <c r="DR35" s="140">
        <f t="shared" si="13"/>
        <v>0.2</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44202</v>
      </c>
      <c r="AY36" s="20" t="str">
        <f>IF(IFERROR(比較地域マスタ!$Z21,"")=0,"",IFERROR(比較地域マスタ!$Z21,""))</f>
        <v>別府市</v>
      </c>
      <c r="BB36" s="122" t="str">
        <f t="shared" si="0"/>
        <v>44202</v>
      </c>
      <c r="BC36" s="123" t="str">
        <f t="shared" si="0"/>
        <v>別府市</v>
      </c>
      <c r="BD36" s="40">
        <f t="shared" si="14"/>
        <v>577.9555637998684</v>
      </c>
      <c r="BE36" s="40">
        <f t="shared" si="15"/>
        <v>53.020026952603466</v>
      </c>
      <c r="BF36" s="40">
        <f>VLOOKUP($AX36&amp;"_"&amp;$BC$14,データシート1!$A:$BS,MATCH($BC$12&amp;"_"&amp;BF$20,データシート1!$A$1:$BS$1,0),0)</f>
        <v>43.123400535259982</v>
      </c>
      <c r="BG36" s="40">
        <f>VLOOKUP($AX36&amp;"_"&amp;$BC$14,データシート1!$A:$BS,MATCH($BC$12&amp;"_"&amp;BG$20,データシート1!$A$1:$BS$1,0),0)</f>
        <v>7.9487076077481671</v>
      </c>
      <c r="BH36" s="40">
        <f>VLOOKUP($AX36&amp;"_"&amp;$BC$14,データシート1!$A:$BS,MATCH($BC$12&amp;"_"&amp;BH$20,データシート1!$A$1:$BS$1,0),0)</f>
        <v>1.9479188095953153</v>
      </c>
      <c r="BI36" s="40">
        <f>VLOOKUP($AX36&amp;"_"&amp;$BC$14,データシート1!$A:$BS,MATCH($BC$12&amp;"_"&amp;BI$20,データシート1!$A$1:$BS$1,0),0)</f>
        <v>177.043401640144</v>
      </c>
      <c r="BJ36" s="40">
        <f>VLOOKUP($AX36&amp;"_"&amp;$BC$14,データシート1!$A:$BS,MATCH($BC$12&amp;"_"&amp;BJ$20,データシート1!$A$1:$BS$1,0),0)</f>
        <v>143.63405688944258</v>
      </c>
      <c r="BK36" s="40">
        <f t="shared" si="1"/>
        <v>188.80234530861921</v>
      </c>
      <c r="BL36" s="40">
        <f t="shared" si="2"/>
        <v>134.11896202368797</v>
      </c>
      <c r="BM36" s="40">
        <f>VLOOKUP($AX36&amp;"_"&amp;$BC$14,データシート1!$A:$BS,MATCH($BC$12&amp;"_"&amp;BM$20,データシート1!$A$1:$BS$1,0),0)</f>
        <v>88.551977663480216</v>
      </c>
      <c r="BN36" s="40">
        <f>VLOOKUP($AX36&amp;"_"&amp;$BC$14,データシート1!$A:$BS,MATCH($BC$12&amp;"_"&amp;BN$20,データシート1!$A$1:$BS$1,0),0)</f>
        <v>45.566984360207762</v>
      </c>
      <c r="BO36" s="40">
        <f>VLOOKUP($AX36&amp;"_"&amp;$BC$14,データシート1!$A:$BS,MATCH($BC$12&amp;"_"&amp;BO$20,データシート1!$A$1:$BS$1,0),0)</f>
        <v>6.7812363763711927</v>
      </c>
      <c r="BP36" s="40">
        <f>VLOOKUP($AX36&amp;"_"&amp;$BC$14,データシート1!$A:$BS,MATCH($BC$12&amp;"_"&amp;BP$20,データシート1!$A$1:$BS$1,0),0)</f>
        <v>47.902146908560034</v>
      </c>
      <c r="BQ36" s="40">
        <f>VLOOKUP($AX36&amp;"_"&amp;$BC$14,データシート1!$A:$BS,MATCH($BC$12&amp;"_"&amp;BQ$20,データシート1!$A$1:$BS$1,0),0)</f>
        <v>15.455733009059159</v>
      </c>
      <c r="BR36" s="41">
        <f t="shared" si="3"/>
        <v>577.9555637998684</v>
      </c>
      <c r="BT36" s="134" t="str">
        <f t="shared" si="4"/>
        <v>別府市</v>
      </c>
      <c r="BU36" s="38">
        <f t="shared" si="25"/>
        <v>577.9555637998684</v>
      </c>
      <c r="BV36" s="69">
        <f t="shared" si="16"/>
        <v>9.1737203123392688E-2</v>
      </c>
      <c r="BW36" s="69">
        <f t="shared" si="5"/>
        <v>7.461369564770301E-2</v>
      </c>
      <c r="BX36" s="69">
        <f t="shared" si="5"/>
        <v>1.3753146618207151E-2</v>
      </c>
      <c r="BY36" s="69">
        <f t="shared" si="5"/>
        <v>3.3703608574825157E-3</v>
      </c>
      <c r="BZ36" s="69">
        <f t="shared" si="5"/>
        <v>0.3063270132328888</v>
      </c>
      <c r="CA36" s="69">
        <f t="shared" si="5"/>
        <v>0.24852093462877273</v>
      </c>
      <c r="CB36" s="69">
        <f t="shared" si="5"/>
        <v>0.3266727705972855</v>
      </c>
      <c r="CC36" s="69">
        <f t="shared" si="5"/>
        <v>0.23205756709373945</v>
      </c>
      <c r="CD36" s="69">
        <f t="shared" si="5"/>
        <v>0.15321589272586977</v>
      </c>
      <c r="CE36" s="69">
        <f t="shared" si="5"/>
        <v>7.8841674367869694E-2</v>
      </c>
      <c r="CF36" s="69">
        <f t="shared" si="5"/>
        <v>1.1733144900944955E-2</v>
      </c>
      <c r="CG36" s="69">
        <f t="shared" si="5"/>
        <v>8.2882058602601075E-2</v>
      </c>
      <c r="CH36" s="69">
        <f t="shared" si="5"/>
        <v>2.6742078417660315E-2</v>
      </c>
      <c r="CI36" s="135">
        <f t="shared" si="6"/>
        <v>1</v>
      </c>
      <c r="CK36" s="136" t="str">
        <f t="shared" si="7"/>
        <v>別府市</v>
      </c>
      <c r="CL36" s="137">
        <f t="shared" si="17"/>
        <v>53.020026952603466</v>
      </c>
      <c r="CM36" s="75">
        <f t="shared" si="18"/>
        <v>0</v>
      </c>
      <c r="CN36" s="76">
        <f t="shared" si="19"/>
        <v>43.123400535259982</v>
      </c>
      <c r="CO36" s="75">
        <f t="shared" si="20"/>
        <v>0</v>
      </c>
      <c r="CP36" s="76">
        <f t="shared" si="8"/>
        <v>7.9487076077481671</v>
      </c>
      <c r="CQ36" s="75">
        <f t="shared" si="21"/>
        <v>0</v>
      </c>
      <c r="CR36" s="76">
        <f t="shared" si="9"/>
        <v>1.9479188095953153</v>
      </c>
      <c r="CS36" s="75">
        <f t="shared" si="22"/>
        <v>0</v>
      </c>
      <c r="CT36" s="76">
        <f t="shared" si="10"/>
        <v>177.043401640144</v>
      </c>
      <c r="CU36" s="77">
        <f t="shared" si="23"/>
        <v>7.0587211295235E-2</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12.497</v>
      </c>
      <c r="DB36" s="1081">
        <f>VLOOKUP($AX36&amp;"_"&amp;$CW$14,データシート1!$A:$BS,MATCH($CW$12&amp;"_"&amp;DB$20,データシート1!$A$1:$BS$1,0),0)</f>
        <v>0</v>
      </c>
      <c r="DC36" s="1081">
        <f>VLOOKUP($AX36&amp;"_"&amp;$CW$14,データシート1!$A:$BS,MATCH($CW$12&amp;"_"&amp;DC$20,データシート1!$A$1:$BS$1,0),0)</f>
        <v>0</v>
      </c>
      <c r="DD36" s="1080">
        <f t="shared" si="11"/>
        <v>12.497</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5</v>
      </c>
      <c r="DJ36" s="74">
        <f>VLOOKUP($AX36&amp;"_"&amp;$DF$14,データシート1!$A:$BS,MATCH($DF$12&amp;"_"&amp;DJ$20,データシート1!$A$1:$BS$1,0),0)</f>
        <v>0</v>
      </c>
      <c r="DK36" s="74">
        <f>VLOOKUP($AX36&amp;"_"&amp;$DF$14,データシート1!$A:$BS,MATCH($DF$12&amp;"_"&amp;DK$20,データシート1!$A$1:$BS$1,0),0)</f>
        <v>0</v>
      </c>
      <c r="DL36" s="78">
        <f t="shared" si="12"/>
        <v>5</v>
      </c>
      <c r="DM36" s="18"/>
      <c r="DN36" s="139">
        <f t="shared" si="26"/>
        <v>0</v>
      </c>
      <c r="DO36" s="140">
        <f t="shared" si="27"/>
        <v>0</v>
      </c>
      <c r="DP36" s="140">
        <f t="shared" si="13"/>
        <v>0</v>
      </c>
      <c r="DQ36" s="140">
        <f t="shared" si="13"/>
        <v>1</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23222</v>
      </c>
      <c r="AY37" s="20" t="str">
        <f>IF(IFERROR(比較地域マスタ!$Z22,"")=0,"",IFERROR(比較地域マスタ!$Z22,""))</f>
        <v>東海市</v>
      </c>
      <c r="BB37" s="122" t="str">
        <f t="shared" si="0"/>
        <v>23222</v>
      </c>
      <c r="BC37" s="123" t="str">
        <f t="shared" si="0"/>
        <v>東海市</v>
      </c>
      <c r="BD37" s="40">
        <f t="shared" si="14"/>
        <v>1406.1365820127833</v>
      </c>
      <c r="BE37" s="40">
        <f t="shared" si="15"/>
        <v>902.78143866053165</v>
      </c>
      <c r="BF37" s="40">
        <f>VLOOKUP($AX37&amp;"_"&amp;$BC$14,データシート1!$A:$BS,MATCH($BC$12&amp;"_"&amp;BF$20,データシート1!$A$1:$BS$1,0),0)</f>
        <v>890.14874182214578</v>
      </c>
      <c r="BG37" s="40">
        <f>VLOOKUP($AX37&amp;"_"&amp;$BC$14,データシート1!$A:$BS,MATCH($BC$12&amp;"_"&amp;BG$20,データシート1!$A$1:$BS$1,0),0)</f>
        <v>8.8511737329997704</v>
      </c>
      <c r="BH37" s="40">
        <f>VLOOKUP($AX37&amp;"_"&amp;$BC$14,データシート1!$A:$BS,MATCH($BC$12&amp;"_"&amp;BH$20,データシート1!$A$1:$BS$1,0),0)</f>
        <v>3.78152310538613</v>
      </c>
      <c r="BI37" s="40">
        <f>VLOOKUP($AX37&amp;"_"&amp;$BC$14,データシート1!$A:$BS,MATCH($BC$12&amp;"_"&amp;BI$20,データシート1!$A$1:$BS$1,0),0)</f>
        <v>129.25848883128555</v>
      </c>
      <c r="BJ37" s="40">
        <f>VLOOKUP($AX37&amp;"_"&amp;$BC$14,データシート1!$A:$BS,MATCH($BC$12&amp;"_"&amp;BJ$20,データシート1!$A$1:$BS$1,0),0)</f>
        <v>132.85170893835567</v>
      </c>
      <c r="BK37" s="40">
        <f t="shared" si="1"/>
        <v>226.41640152716002</v>
      </c>
      <c r="BL37" s="40">
        <f t="shared" si="2"/>
        <v>176.14961851049208</v>
      </c>
      <c r="BM37" s="40">
        <f>VLOOKUP($AX37&amp;"_"&amp;$BC$14,データシート1!$A:$BS,MATCH($BC$12&amp;"_"&amp;BM$20,データシート1!$A$1:$BS$1,0),0)</f>
        <v>100.66267846629574</v>
      </c>
      <c r="BN37" s="40">
        <f>VLOOKUP($AX37&amp;"_"&amp;$BC$14,データシート1!$A:$BS,MATCH($BC$12&amp;"_"&amp;BN$20,データシート1!$A$1:$BS$1,0),0)</f>
        <v>75.486940044196317</v>
      </c>
      <c r="BO37" s="40">
        <f>VLOOKUP($AX37&amp;"_"&amp;$BC$14,データシート1!$A:$BS,MATCH($BC$12&amp;"_"&amp;BO$20,データシート1!$A$1:$BS$1,0),0)</f>
        <v>6.7614247508976542</v>
      </c>
      <c r="BP37" s="40">
        <f>VLOOKUP($AX37&amp;"_"&amp;$BC$14,データシート1!$A:$BS,MATCH($BC$12&amp;"_"&amp;BP$20,データシート1!$A$1:$BS$1,0),0)</f>
        <v>43.505358265770305</v>
      </c>
      <c r="BQ37" s="40">
        <f>VLOOKUP($AX37&amp;"_"&amp;$BC$14,データシート1!$A:$BS,MATCH($BC$12&amp;"_"&amp;BQ$20,データシート1!$A$1:$BS$1,0),0)</f>
        <v>14.8285440554502</v>
      </c>
      <c r="BR37" s="41">
        <f t="shared" si="3"/>
        <v>1406.1365820127833</v>
      </c>
      <c r="BT37" s="134" t="str">
        <f t="shared" si="4"/>
        <v>東海市</v>
      </c>
      <c r="BU37" s="38">
        <f t="shared" si="25"/>
        <v>1406.1365820127833</v>
      </c>
      <c r="BV37" s="69">
        <f t="shared" si="16"/>
        <v>0.64202969342299954</v>
      </c>
      <c r="BW37" s="69">
        <f t="shared" si="5"/>
        <v>0.63304571775521401</v>
      </c>
      <c r="BX37" s="69">
        <f t="shared" si="5"/>
        <v>6.2946756710716908E-3</v>
      </c>
      <c r="BY37" s="69">
        <f t="shared" si="5"/>
        <v>2.6892999967137988E-3</v>
      </c>
      <c r="BZ37" s="69">
        <f t="shared" si="5"/>
        <v>9.1924561585803657E-2</v>
      </c>
      <c r="CA37" s="69">
        <f t="shared" si="5"/>
        <v>9.4479946427528411E-2</v>
      </c>
      <c r="CB37" s="69">
        <f t="shared" si="5"/>
        <v>0.16102020559273214</v>
      </c>
      <c r="CC37" s="69">
        <f t="shared" si="5"/>
        <v>0.1252720544816113</v>
      </c>
      <c r="CD37" s="69">
        <f t="shared" si="5"/>
        <v>7.1588122913497046E-2</v>
      </c>
      <c r="CE37" s="69">
        <f t="shared" si="5"/>
        <v>5.368393156811424E-2</v>
      </c>
      <c r="CF37" s="69">
        <f t="shared" si="5"/>
        <v>4.8085120872249565E-3</v>
      </c>
      <c r="CG37" s="69">
        <f t="shared" si="5"/>
        <v>3.0939639023895897E-2</v>
      </c>
      <c r="CH37" s="69">
        <f t="shared" si="5"/>
        <v>1.0545592970936157E-2</v>
      </c>
      <c r="CI37" s="135">
        <f t="shared" si="6"/>
        <v>1</v>
      </c>
      <c r="CK37" s="136" t="str">
        <f t="shared" si="7"/>
        <v>東海市</v>
      </c>
      <c r="CL37" s="137">
        <f t="shared" si="17"/>
        <v>902.78143866053165</v>
      </c>
      <c r="CM37" s="75">
        <f t="shared" si="18"/>
        <v>1</v>
      </c>
      <c r="CN37" s="76">
        <f t="shared" si="19"/>
        <v>890.14874182214578</v>
      </c>
      <c r="CO37" s="75">
        <f t="shared" si="20"/>
        <v>1</v>
      </c>
      <c r="CP37" s="76">
        <f t="shared" si="8"/>
        <v>8.8511737329997704</v>
      </c>
      <c r="CQ37" s="75">
        <f t="shared" si="21"/>
        <v>0</v>
      </c>
      <c r="CR37" s="76">
        <f t="shared" si="9"/>
        <v>3.78152310538613</v>
      </c>
      <c r="CS37" s="75">
        <f t="shared" si="22"/>
        <v>0</v>
      </c>
      <c r="CT37" s="76">
        <f t="shared" si="10"/>
        <v>129.25848883128555</v>
      </c>
      <c r="CU37" s="77">
        <f t="shared" si="23"/>
        <v>8.3754653933256332E-2</v>
      </c>
      <c r="CV37" s="18"/>
      <c r="CW37" s="1078">
        <f t="shared" si="24"/>
        <v>16932.635999999999</v>
      </c>
      <c r="CX37" s="1081">
        <f>VLOOKUP($AX37&amp;"_"&amp;$CW$14,データシート1!$A:$BS,MATCH($CW$12&amp;"_"&amp;CX$20,データシート1!$A$1:$BS$1,0),0)</f>
        <v>16932.635999999999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10.826000000000001</v>
      </c>
      <c r="DB37" s="1081">
        <f>VLOOKUP($AX37&amp;"_"&amp;$CW$14,データシート1!$A:$BS,MATCH($CW$12&amp;"_"&amp;DB$20,データシート1!$A$1:$BS$1,0),0)</f>
        <v>87.266999999999996</v>
      </c>
      <c r="DC37" s="1081">
        <f>VLOOKUP($AX37&amp;"_"&amp;$CW$14,データシート1!$A:$BS,MATCH($CW$12&amp;"_"&amp;DC$20,データシート1!$A$1:$BS$1,0),0)</f>
        <v>0</v>
      </c>
      <c r="DD37" s="1080">
        <f t="shared" si="11"/>
        <v>17030.728999999999</v>
      </c>
      <c r="DE37" s="18"/>
      <c r="DF37" s="138">
        <f>VLOOKUP($AX37&amp;"_"&amp;$DF$14,データシート1!$A:$BS,MATCH($DF$12&amp;"_"&amp;DF$20,データシート1!$A$1:$BS$1,0),0)</f>
        <v>27</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3</v>
      </c>
      <c r="DJ37" s="74">
        <f>VLOOKUP($AX37&amp;"_"&amp;$DF$14,データシート1!$A:$BS,MATCH($DF$12&amp;"_"&amp;DJ$20,データシート1!$A$1:$BS$1,0),0)</f>
        <v>1</v>
      </c>
      <c r="DK37" s="74">
        <f>VLOOKUP($AX37&amp;"_"&amp;$DF$14,データシート1!$A:$BS,MATCH($DF$12&amp;"_"&amp;DK$20,データシート1!$A$1:$BS$1,0),0)</f>
        <v>0</v>
      </c>
      <c r="DL37" s="78">
        <f t="shared" si="12"/>
        <v>31</v>
      </c>
      <c r="DM37" s="18"/>
      <c r="DN37" s="139">
        <f t="shared" si="26"/>
        <v>0.99</v>
      </c>
      <c r="DO37" s="140">
        <f t="shared" si="27"/>
        <v>0</v>
      </c>
      <c r="DP37" s="140">
        <f t="shared" ref="DP37:DP68" si="29">IF($DD37=0,0,ROUND(CZ37/$DD37,2))</f>
        <v>0</v>
      </c>
      <c r="DQ37" s="140">
        <f t="shared" ref="DQ37:DQ68" si="30">IF($DD37=0,0,ROUND(DA37/$DD37,2))</f>
        <v>0</v>
      </c>
      <c r="DR37" s="140">
        <f t="shared" ref="DR37:DR68" si="31">IF($DD37=0,0,ROUND(DB37/$DD37,2))</f>
        <v>0.01</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01208</v>
      </c>
      <c r="AY38" s="20" t="str">
        <f>IF(IFERROR(比較地域マスタ!$Z23,"")=0,"",IFERROR(比較地域マスタ!$Z23,""))</f>
        <v>北見市</v>
      </c>
      <c r="BB38" s="122" t="str">
        <f t="shared" si="0"/>
        <v>01208</v>
      </c>
      <c r="BC38" s="123" t="str">
        <f t="shared" si="0"/>
        <v>北見市</v>
      </c>
      <c r="BD38" s="40">
        <f t="shared" si="14"/>
        <v>919.03566805374771</v>
      </c>
      <c r="BE38" s="40">
        <f t="shared" si="15"/>
        <v>221.37753878428447</v>
      </c>
      <c r="BF38" s="40">
        <f>VLOOKUP($AX38&amp;"_"&amp;$BC$14,データシート1!$A:$BS,MATCH($BC$12&amp;"_"&amp;BF$20,データシート1!$A$1:$BS$1,0),0)</f>
        <v>134.9763110259498</v>
      </c>
      <c r="BG38" s="40">
        <f>VLOOKUP($AX38&amp;"_"&amp;$BC$14,データシート1!$A:$BS,MATCH($BC$12&amp;"_"&amp;BG$20,データシート1!$A$1:$BS$1,0),0)</f>
        <v>14.005388880791541</v>
      </c>
      <c r="BH38" s="40">
        <f>VLOOKUP($AX38&amp;"_"&amp;$BC$14,データシート1!$A:$BS,MATCH($BC$12&amp;"_"&amp;BH$20,データシート1!$A$1:$BS$1,0),0)</f>
        <v>72.395838877543113</v>
      </c>
      <c r="BI38" s="40">
        <f>VLOOKUP($AX38&amp;"_"&amp;$BC$14,データシート1!$A:$BS,MATCH($BC$12&amp;"_"&amp;BI$20,データシート1!$A$1:$BS$1,0),0)</f>
        <v>197.27428797424412</v>
      </c>
      <c r="BJ38" s="40">
        <f>VLOOKUP($AX38&amp;"_"&amp;$BC$14,データシート1!$A:$BS,MATCH($BC$12&amp;"_"&amp;BJ$20,データシート1!$A$1:$BS$1,0),0)</f>
        <v>274.15393705870065</v>
      </c>
      <c r="BK38" s="40">
        <f t="shared" si="1"/>
        <v>216.48255510355844</v>
      </c>
      <c r="BL38" s="40">
        <f t="shared" si="2"/>
        <v>209.67614145314795</v>
      </c>
      <c r="BM38" s="40">
        <f>VLOOKUP($AX38&amp;"_"&amp;$BC$14,データシート1!$A:$BS,MATCH($BC$12&amp;"_"&amp;BM$20,データシート1!$A$1:$BS$1,0),0)</f>
        <v>106.27720719531075</v>
      </c>
      <c r="BN38" s="40">
        <f>VLOOKUP($AX38&amp;"_"&amp;$BC$14,データシート1!$A:$BS,MATCH($BC$12&amp;"_"&amp;BN$20,データシート1!$A$1:$BS$1,0),0)</f>
        <v>103.3989342578372</v>
      </c>
      <c r="BO38" s="40">
        <f>VLOOKUP($AX38&amp;"_"&amp;$BC$14,データシート1!$A:$BS,MATCH($BC$12&amp;"_"&amp;BO$20,データシート1!$A$1:$BS$1,0),0)</f>
        <v>6.806413650410482</v>
      </c>
      <c r="BP38" s="40">
        <f>VLOOKUP($AX38&amp;"_"&amp;$BC$14,データシート1!$A:$BS,MATCH($BC$12&amp;"_"&amp;BP$20,データシート1!$A$1:$BS$1,0),0)</f>
        <v>0</v>
      </c>
      <c r="BQ38" s="40">
        <f>VLOOKUP($AX38&amp;"_"&amp;$BC$14,データシート1!$A:$BS,MATCH($BC$12&amp;"_"&amp;BQ$20,データシート1!$A$1:$BS$1,0),0)</f>
        <v>9.7473491329600002</v>
      </c>
      <c r="BR38" s="41">
        <f t="shared" si="3"/>
        <v>919.03566805374771</v>
      </c>
      <c r="BT38" s="134" t="str">
        <f t="shared" si="4"/>
        <v>北見市</v>
      </c>
      <c r="BU38" s="38">
        <f t="shared" si="25"/>
        <v>919.03566805374771</v>
      </c>
      <c r="BV38" s="69">
        <f t="shared" si="16"/>
        <v>0.24088024706712222</v>
      </c>
      <c r="BW38" s="69">
        <f t="shared" si="5"/>
        <v>0.14686732595677235</v>
      </c>
      <c r="BX38" s="69">
        <f t="shared" si="5"/>
        <v>1.5239222336659591E-2</v>
      </c>
      <c r="BY38" s="69">
        <f t="shared" si="5"/>
        <v>7.8773698773690254E-2</v>
      </c>
      <c r="BZ38" s="69">
        <f t="shared" si="5"/>
        <v>0.21465357094574372</v>
      </c>
      <c r="CA38" s="69">
        <f t="shared" si="5"/>
        <v>0.29830609038197564</v>
      </c>
      <c r="CB38" s="69">
        <f t="shared" si="5"/>
        <v>0.23555402976035306</v>
      </c>
      <c r="CC38" s="69">
        <f t="shared" si="5"/>
        <v>0.22814799114073722</v>
      </c>
      <c r="CD38" s="69">
        <f t="shared" si="5"/>
        <v>0.11563991571771659</v>
      </c>
      <c r="CE38" s="69">
        <f t="shared" si="5"/>
        <v>0.11250807542302063</v>
      </c>
      <c r="CF38" s="69">
        <f t="shared" si="5"/>
        <v>7.4060386196158215E-3</v>
      </c>
      <c r="CG38" s="69">
        <f t="shared" si="5"/>
        <v>0</v>
      </c>
      <c r="CH38" s="69">
        <f t="shared" si="5"/>
        <v>1.0606061844805297E-2</v>
      </c>
      <c r="CI38" s="135">
        <f t="shared" si="6"/>
        <v>1</v>
      </c>
      <c r="CK38" s="136" t="str">
        <f t="shared" si="7"/>
        <v>北見市</v>
      </c>
      <c r="CL38" s="137">
        <f t="shared" si="17"/>
        <v>221.37753878428447</v>
      </c>
      <c r="CM38" s="75">
        <f t="shared" si="18"/>
        <v>0.4318188761378815</v>
      </c>
      <c r="CN38" s="76">
        <f t="shared" si="19"/>
        <v>134.9763110259498</v>
      </c>
      <c r="CO38" s="75">
        <f t="shared" si="20"/>
        <v>0.70823538792389606</v>
      </c>
      <c r="CP38" s="76">
        <f t="shared" si="8"/>
        <v>14.005388880791541</v>
      </c>
      <c r="CQ38" s="75">
        <f t="shared" si="21"/>
        <v>0</v>
      </c>
      <c r="CR38" s="76">
        <f t="shared" si="9"/>
        <v>72.395838877543113</v>
      </c>
      <c r="CS38" s="75">
        <f t="shared" si="22"/>
        <v>0</v>
      </c>
      <c r="CT38" s="76">
        <f t="shared" si="10"/>
        <v>197.27428797424412</v>
      </c>
      <c r="CU38" s="77">
        <f t="shared" si="23"/>
        <v>0.10295817163284746</v>
      </c>
      <c r="CV38" s="18"/>
      <c r="CW38" s="1078">
        <f t="shared" si="24"/>
        <v>95.594999999999999</v>
      </c>
      <c r="CX38" s="1081">
        <f>VLOOKUP($AX38&amp;"_"&amp;$CW$14,データシート1!$A:$BS,MATCH($CW$12&amp;"_"&amp;CX$20,データシート1!$A$1:$BS$1,0),0)</f>
        <v>95.594999999999999</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20.311</v>
      </c>
      <c r="DB38" s="1081">
        <f>VLOOKUP($AX38&amp;"_"&amp;$CW$14,データシート1!$A:$BS,MATCH($CW$12&amp;"_"&amp;DB$20,データシート1!$A$1:$BS$1,0),0)</f>
        <v>0</v>
      </c>
      <c r="DC38" s="1081">
        <f>VLOOKUP($AX38&amp;"_"&amp;$CW$14,データシート1!$A:$BS,MATCH($CW$12&amp;"_"&amp;DC$20,データシート1!$A$1:$BS$1,0),0)</f>
        <v>0</v>
      </c>
      <c r="DD38" s="1080">
        <f t="shared" si="11"/>
        <v>115.90600000000001</v>
      </c>
      <c r="DE38" s="18"/>
      <c r="DF38" s="138">
        <f>VLOOKUP($AX38&amp;"_"&amp;$DF$14,データシート1!$A:$BS,MATCH($DF$12&amp;"_"&amp;DF$20,データシート1!$A$1:$BS$1,0),0)</f>
        <v>4</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4</v>
      </c>
      <c r="DJ38" s="74">
        <f>VLOOKUP($AX38&amp;"_"&amp;$DF$14,データシート1!$A:$BS,MATCH($DF$12&amp;"_"&amp;DJ$20,データシート1!$A$1:$BS$1,0),0)</f>
        <v>0</v>
      </c>
      <c r="DK38" s="74">
        <f>VLOOKUP($AX38&amp;"_"&amp;$DF$14,データシート1!$A:$BS,MATCH($DF$12&amp;"_"&amp;DK$20,データシート1!$A$1:$BS$1,0),0)</f>
        <v>0</v>
      </c>
      <c r="DL38" s="78">
        <f t="shared" si="12"/>
        <v>8</v>
      </c>
      <c r="DM38" s="18"/>
      <c r="DN38" s="139">
        <f t="shared" si="26"/>
        <v>0.82</v>
      </c>
      <c r="DO38" s="140">
        <f t="shared" si="27"/>
        <v>0</v>
      </c>
      <c r="DP38" s="140">
        <f t="shared" si="29"/>
        <v>0</v>
      </c>
      <c r="DQ38" s="140">
        <f t="shared" si="30"/>
        <v>0.18</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17210</v>
      </c>
      <c r="AY39" s="20" t="str">
        <f>IF(IFERROR(比較地域マスタ!$Z24,"")=0,"",IFERROR(比較地域マスタ!$Z24,""))</f>
        <v>白山市</v>
      </c>
      <c r="BB39" s="122" t="str">
        <f t="shared" si="0"/>
        <v>17210</v>
      </c>
      <c r="BC39" s="123" t="str">
        <f t="shared" si="0"/>
        <v>白山市</v>
      </c>
      <c r="BD39" s="40">
        <f t="shared" si="14"/>
        <v>907.69977459116319</v>
      </c>
      <c r="BE39" s="40">
        <f t="shared" si="15"/>
        <v>401.6701566687708</v>
      </c>
      <c r="BF39" s="40">
        <f>VLOOKUP($AX39&amp;"_"&amp;$BC$14,データシート1!$A:$BS,MATCH($BC$12&amp;"_"&amp;BF$20,データシート1!$A$1:$BS$1,0),0)</f>
        <v>342.32350990215929</v>
      </c>
      <c r="BG39" s="40">
        <f>VLOOKUP($AX39&amp;"_"&amp;$BC$14,データシート1!$A:$BS,MATCH($BC$12&amp;"_"&amp;BG$20,データシート1!$A$1:$BS$1,0),0)</f>
        <v>7.5593133985614358</v>
      </c>
      <c r="BH39" s="40">
        <f>VLOOKUP($AX39&amp;"_"&amp;$BC$14,データシート1!$A:$BS,MATCH($BC$12&amp;"_"&amp;BH$20,データシート1!$A$1:$BS$1,0),0)</f>
        <v>51.787333368050085</v>
      </c>
      <c r="BI39" s="40">
        <f>VLOOKUP($AX39&amp;"_"&amp;$BC$14,データシート1!$A:$BS,MATCH($BC$12&amp;"_"&amp;BI$20,データシート1!$A$1:$BS$1,0),0)</f>
        <v>139.60247136083325</v>
      </c>
      <c r="BJ39" s="40">
        <f>VLOOKUP($AX39&amp;"_"&amp;$BC$14,データシート1!$A:$BS,MATCH($BC$12&amp;"_"&amp;BJ$20,データシート1!$A$1:$BS$1,0),0)</f>
        <v>160.69897319129464</v>
      </c>
      <c r="BK39" s="40">
        <f t="shared" si="1"/>
        <v>190.95810104937667</v>
      </c>
      <c r="BL39" s="40">
        <f t="shared" si="2"/>
        <v>184.26601698763639</v>
      </c>
      <c r="BM39" s="40">
        <f>VLOOKUP($AX39&amp;"_"&amp;$BC$14,データシート1!$A:$BS,MATCH($BC$12&amp;"_"&amp;BM$20,データシート1!$A$1:$BS$1,0),0)</f>
        <v>108.1496497275695</v>
      </c>
      <c r="BN39" s="40">
        <f>VLOOKUP($AX39&amp;"_"&amp;$BC$14,データシート1!$A:$BS,MATCH($BC$12&amp;"_"&amp;BN$20,データシート1!$A$1:$BS$1,0),0)</f>
        <v>76.116367260066895</v>
      </c>
      <c r="BO39" s="40">
        <f>VLOOKUP($AX39&amp;"_"&amp;$BC$14,データシート1!$A:$BS,MATCH($BC$12&amp;"_"&amp;BO$20,データシート1!$A$1:$BS$1,0),0)</f>
        <v>6.6920840617402693</v>
      </c>
      <c r="BP39" s="40">
        <f>VLOOKUP($AX39&amp;"_"&amp;$BC$14,データシート1!$A:$BS,MATCH($BC$12&amp;"_"&amp;BP$20,データシート1!$A$1:$BS$1,0),0)</f>
        <v>0</v>
      </c>
      <c r="BQ39" s="40">
        <f>VLOOKUP($AX39&amp;"_"&amp;$BC$14,データシート1!$A:$BS,MATCH($BC$12&amp;"_"&amp;BQ$20,データシート1!$A$1:$BS$1,0),0)</f>
        <v>14.770072320887939</v>
      </c>
      <c r="BR39" s="41">
        <f t="shared" si="3"/>
        <v>907.69977459116319</v>
      </c>
      <c r="BT39" s="134" t="str">
        <f t="shared" si="4"/>
        <v>白山市</v>
      </c>
      <c r="BU39" s="38">
        <f t="shared" si="25"/>
        <v>907.69977459116319</v>
      </c>
      <c r="BV39" s="69">
        <f t="shared" si="16"/>
        <v>0.44251432898029192</v>
      </c>
      <c r="BW39" s="69">
        <f t="shared" si="5"/>
        <v>0.37713296784318928</v>
      </c>
      <c r="BX39" s="69">
        <f t="shared" si="5"/>
        <v>8.3279886259377163E-3</v>
      </c>
      <c r="BY39" s="69">
        <f t="shared" si="5"/>
        <v>5.7053372511164942E-2</v>
      </c>
      <c r="BZ39" s="69">
        <f t="shared" si="5"/>
        <v>0.15379806767464668</v>
      </c>
      <c r="CA39" s="69">
        <f t="shared" si="5"/>
        <v>0.17703978527886605</v>
      </c>
      <c r="CB39" s="69">
        <f t="shared" si="5"/>
        <v>0.21037583834961956</v>
      </c>
      <c r="CC39" s="69">
        <f t="shared" si="5"/>
        <v>0.20300326401494548</v>
      </c>
      <c r="CD39" s="69">
        <f t="shared" si="5"/>
        <v>0.11914693905953777</v>
      </c>
      <c r="CE39" s="69">
        <f t="shared" si="5"/>
        <v>8.3856324955407693E-2</v>
      </c>
      <c r="CF39" s="69">
        <f t="shared" si="5"/>
        <v>7.3725743346740929E-3</v>
      </c>
      <c r="CG39" s="69">
        <f t="shared" si="5"/>
        <v>0</v>
      </c>
      <c r="CH39" s="69">
        <f t="shared" si="5"/>
        <v>1.6271979716575916E-2</v>
      </c>
      <c r="CI39" s="135">
        <f t="shared" si="6"/>
        <v>1</v>
      </c>
      <c r="CK39" s="136" t="str">
        <f t="shared" si="7"/>
        <v>白山市</v>
      </c>
      <c r="CL39" s="137">
        <f t="shared" si="17"/>
        <v>401.6701566687708</v>
      </c>
      <c r="CM39" s="75">
        <f t="shared" si="18"/>
        <v>0.76227968375676292</v>
      </c>
      <c r="CN39" s="76">
        <f t="shared" si="19"/>
        <v>342.32350990215929</v>
      </c>
      <c r="CO39" s="75">
        <f t="shared" si="20"/>
        <v>0.89443170317899534</v>
      </c>
      <c r="CP39" s="76">
        <f t="shared" si="8"/>
        <v>7.5593133985614358</v>
      </c>
      <c r="CQ39" s="75">
        <f t="shared" si="21"/>
        <v>0</v>
      </c>
      <c r="CR39" s="76">
        <f t="shared" si="9"/>
        <v>51.787333368050085</v>
      </c>
      <c r="CS39" s="75">
        <f t="shared" si="22"/>
        <v>0</v>
      </c>
      <c r="CT39" s="76">
        <f t="shared" si="10"/>
        <v>139.60247136083325</v>
      </c>
      <c r="CU39" s="77">
        <f t="shared" si="23"/>
        <v>8.8537114561911046E-2</v>
      </c>
      <c r="CV39" s="18"/>
      <c r="CW39" s="1078">
        <f t="shared" si="24"/>
        <v>306.185</v>
      </c>
      <c r="CX39" s="1081">
        <f>VLOOKUP($AX39&amp;"_"&amp;$CW$14,データシート1!$A:$BS,MATCH($CW$12&amp;"_"&amp;CX$20,データシート1!$A$1:$BS$1,0),0)</f>
        <v>306.185</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12.36</v>
      </c>
      <c r="DB39" s="1081">
        <f>VLOOKUP($AX39&amp;"_"&amp;$CW$14,データシート1!$A:$BS,MATCH($CW$12&amp;"_"&amp;DB$20,データシート1!$A$1:$BS$1,0),0)</f>
        <v>0</v>
      </c>
      <c r="DC39" s="1081">
        <f>VLOOKUP($AX39&amp;"_"&amp;$CW$14,データシート1!$A:$BS,MATCH($CW$12&amp;"_"&amp;DC$20,データシート1!$A$1:$BS$1,0),0)</f>
        <v>0</v>
      </c>
      <c r="DD39" s="1080">
        <f t="shared" si="11"/>
        <v>318.54500000000002</v>
      </c>
      <c r="DE39" s="18"/>
      <c r="DF39" s="138">
        <f>VLOOKUP($AX39&amp;"_"&amp;$DF$14,データシート1!$A:$BS,MATCH($DF$12&amp;"_"&amp;DF$20,データシート1!$A$1:$BS$1,0),0)</f>
        <v>24</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2</v>
      </c>
      <c r="DJ39" s="74">
        <f>VLOOKUP($AX39&amp;"_"&amp;$DF$14,データシート1!$A:$BS,MATCH($DF$12&amp;"_"&amp;DJ$20,データシート1!$A$1:$BS$1,0),0)</f>
        <v>0</v>
      </c>
      <c r="DK39" s="74">
        <f>VLOOKUP($AX39&amp;"_"&amp;$DF$14,データシート1!$A:$BS,MATCH($DF$12&amp;"_"&amp;DK$20,データシート1!$A$1:$BS$1,0),0)</f>
        <v>0</v>
      </c>
      <c r="DL39" s="78">
        <f t="shared" si="12"/>
        <v>26</v>
      </c>
      <c r="DM39" s="18"/>
      <c r="DN39" s="139">
        <f t="shared" si="26"/>
        <v>0.96</v>
      </c>
      <c r="DO39" s="140">
        <f t="shared" si="27"/>
        <v>0</v>
      </c>
      <c r="DP39" s="140">
        <f t="shared" si="29"/>
        <v>0</v>
      </c>
      <c r="DQ39" s="140">
        <f t="shared" si="30"/>
        <v>0.04</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11235</v>
      </c>
      <c r="AY40" s="20" t="str">
        <f>IF(IFERROR(比較地域マスタ!$Z25,"")=0,"",IFERROR(比較地域マスタ!$Z25,""))</f>
        <v>富士見市</v>
      </c>
      <c r="BB40" s="122" t="str">
        <f t="shared" si="0"/>
        <v>11235</v>
      </c>
      <c r="BC40" s="123" t="str">
        <f t="shared" si="0"/>
        <v>富士見市</v>
      </c>
      <c r="BD40" s="40">
        <f t="shared" si="14"/>
        <v>339.29778515831754</v>
      </c>
      <c r="BE40" s="40">
        <f t="shared" si="15"/>
        <v>17.220839355801189</v>
      </c>
      <c r="BF40" s="40">
        <f>VLOOKUP($AX40&amp;"_"&amp;$BC$14,データシート1!$A:$BS,MATCH($BC$12&amp;"_"&amp;BF$20,データシート1!$A$1:$BS$1,0),0)</f>
        <v>12.24359351288879</v>
      </c>
      <c r="BG40" s="40">
        <f>VLOOKUP($AX40&amp;"_"&amp;$BC$14,データシート1!$A:$BS,MATCH($BC$12&amp;"_"&amp;BG$20,データシート1!$A$1:$BS$1,0),0)</f>
        <v>3.2369199961474537</v>
      </c>
      <c r="BH40" s="40">
        <f>VLOOKUP($AX40&amp;"_"&amp;$BC$14,データシート1!$A:$BS,MATCH($BC$12&amp;"_"&amp;BH$20,データシート1!$A$1:$BS$1,0),0)</f>
        <v>1.7403258467649478</v>
      </c>
      <c r="BI40" s="40">
        <f>VLOOKUP($AX40&amp;"_"&amp;$BC$14,データシート1!$A:$BS,MATCH($BC$12&amp;"_"&amp;BI$20,データシート1!$A$1:$BS$1,0),0)</f>
        <v>87.155033524498933</v>
      </c>
      <c r="BJ40" s="40">
        <f>VLOOKUP($AX40&amp;"_"&amp;$BC$14,データシート1!$A:$BS,MATCH($BC$12&amp;"_"&amp;BJ$20,データシート1!$A$1:$BS$1,0),0)</f>
        <v>134.03654363743854</v>
      </c>
      <c r="BK40" s="40">
        <f t="shared" si="1"/>
        <v>92.157049847256204</v>
      </c>
      <c r="BL40" s="40">
        <f t="shared" si="2"/>
        <v>85.540733460318009</v>
      </c>
      <c r="BM40" s="40">
        <f>VLOOKUP($AX40&amp;"_"&amp;$BC$14,データシート1!$A:$BS,MATCH($BC$12&amp;"_"&amp;BM$20,データシート1!$A$1:$BS$1,0),0)</f>
        <v>55.430176577157383</v>
      </c>
      <c r="BN40" s="40">
        <f>VLOOKUP($AX40&amp;"_"&amp;$BC$14,データシート1!$A:$BS,MATCH($BC$12&amp;"_"&amp;BN$20,データシート1!$A$1:$BS$1,0),0)</f>
        <v>30.11055688316063</v>
      </c>
      <c r="BO40" s="40">
        <f>VLOOKUP($AX40&amp;"_"&amp;$BC$14,データシート1!$A:$BS,MATCH($BC$12&amp;"_"&amp;BO$20,データシート1!$A$1:$BS$1,0),0)</f>
        <v>6.6163163869381956</v>
      </c>
      <c r="BP40" s="40">
        <f>VLOOKUP($AX40&amp;"_"&amp;$BC$14,データシート1!$A:$BS,MATCH($BC$12&amp;"_"&amp;BP$20,データシート1!$A$1:$BS$1,0),0)</f>
        <v>0</v>
      </c>
      <c r="BQ40" s="40">
        <f>VLOOKUP($AX40&amp;"_"&amp;$BC$14,データシート1!$A:$BS,MATCH($BC$12&amp;"_"&amp;BQ$20,データシート1!$A$1:$BS$1,0),0)</f>
        <v>8.7283187933226838</v>
      </c>
      <c r="BR40" s="41">
        <f t="shared" si="3"/>
        <v>339.29778515831754</v>
      </c>
      <c r="BT40" s="134" t="str">
        <f t="shared" si="4"/>
        <v>富士見市</v>
      </c>
      <c r="BU40" s="38">
        <f t="shared" si="25"/>
        <v>339.29778515831754</v>
      </c>
      <c r="BV40" s="69">
        <f t="shared" si="16"/>
        <v>5.0754352398044343E-2</v>
      </c>
      <c r="BW40" s="69">
        <f t="shared" si="5"/>
        <v>3.6085097069454453E-2</v>
      </c>
      <c r="BX40" s="69">
        <f t="shared" si="5"/>
        <v>9.5400563685881287E-3</v>
      </c>
      <c r="BY40" s="69">
        <f t="shared" si="5"/>
        <v>5.1291989600017749E-3</v>
      </c>
      <c r="BZ40" s="69">
        <f t="shared" si="5"/>
        <v>0.25686885484334088</v>
      </c>
      <c r="CA40" s="69">
        <f t="shared" si="5"/>
        <v>0.39504102148764875</v>
      </c>
      <c r="CB40" s="69">
        <f t="shared" si="5"/>
        <v>0.27161111530467374</v>
      </c>
      <c r="CC40" s="69">
        <f t="shared" si="5"/>
        <v>0.25211108708064334</v>
      </c>
      <c r="CD40" s="69">
        <f t="shared" si="5"/>
        <v>0.16336733984659954</v>
      </c>
      <c r="CE40" s="69">
        <f t="shared" si="5"/>
        <v>8.8743747234043796E-2</v>
      </c>
      <c r="CF40" s="69">
        <f t="shared" si="5"/>
        <v>1.9500028224030401E-2</v>
      </c>
      <c r="CG40" s="69">
        <f t="shared" si="5"/>
        <v>0</v>
      </c>
      <c r="CH40" s="69">
        <f t="shared" si="5"/>
        <v>2.5724655966292323E-2</v>
      </c>
      <c r="CI40" s="135">
        <f t="shared" si="6"/>
        <v>1</v>
      </c>
      <c r="CK40" s="136" t="str">
        <f t="shared" si="7"/>
        <v>富士見市</v>
      </c>
      <c r="CL40" s="137">
        <f t="shared" si="17"/>
        <v>17.220839355801189</v>
      </c>
      <c r="CM40" s="75">
        <f t="shared" si="18"/>
        <v>0</v>
      </c>
      <c r="CN40" s="76">
        <f t="shared" si="19"/>
        <v>12.24359351288879</v>
      </c>
      <c r="CO40" s="75">
        <f t="shared" si="20"/>
        <v>0</v>
      </c>
      <c r="CP40" s="76">
        <f t="shared" si="8"/>
        <v>3.2369199961474537</v>
      </c>
      <c r="CQ40" s="75">
        <f t="shared" si="21"/>
        <v>0</v>
      </c>
      <c r="CR40" s="76">
        <f t="shared" si="9"/>
        <v>1.7403258467649478</v>
      </c>
      <c r="CS40" s="75">
        <f t="shared" si="22"/>
        <v>0</v>
      </c>
      <c r="CT40" s="76">
        <f t="shared" si="10"/>
        <v>87.155033524498933</v>
      </c>
      <c r="CU40" s="77">
        <f t="shared" si="23"/>
        <v>0.18031087092155815</v>
      </c>
      <c r="CV40" s="18"/>
      <c r="CW40" s="1078">
        <f t="shared" si="24"/>
        <v>0</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15.715</v>
      </c>
      <c r="DB40" s="1081">
        <f>VLOOKUP($AX40&amp;"_"&amp;$CW$14,データシート1!$A:$BS,MATCH($CW$12&amp;"_"&amp;DB$20,データシート1!$A$1:$BS$1,0),0)</f>
        <v>0</v>
      </c>
      <c r="DC40" s="1081">
        <f>VLOOKUP($AX40&amp;"_"&amp;$CW$14,データシート1!$A:$BS,MATCH($CW$12&amp;"_"&amp;DC$20,データシート1!$A$1:$BS$1,0),0)</f>
        <v>0</v>
      </c>
      <c r="DD40" s="1080">
        <f t="shared" si="11"/>
        <v>15.715</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2</v>
      </c>
      <c r="DJ40" s="74">
        <f>VLOOKUP($AX40&amp;"_"&amp;$DF$14,データシート1!$A:$BS,MATCH($DF$12&amp;"_"&amp;DJ$20,データシート1!$A$1:$BS$1,0),0)</f>
        <v>0</v>
      </c>
      <c r="DK40" s="74">
        <f>VLOOKUP($AX40&amp;"_"&amp;$DF$14,データシート1!$A:$BS,MATCH($DF$12&amp;"_"&amp;DK$20,データシート1!$A$1:$BS$1,0),0)</f>
        <v>0</v>
      </c>
      <c r="DL40" s="78">
        <f t="shared" si="12"/>
        <v>2</v>
      </c>
      <c r="DM40" s="18"/>
      <c r="DN40" s="139">
        <f t="shared" si="26"/>
        <v>0</v>
      </c>
      <c r="DO40" s="140">
        <f t="shared" si="27"/>
        <v>0</v>
      </c>
      <c r="DP40" s="140">
        <f t="shared" si="29"/>
        <v>0</v>
      </c>
      <c r="DQ40" s="140">
        <f t="shared" si="30"/>
        <v>1</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40218</v>
      </c>
      <c r="AY41" s="20" t="str">
        <f>IF(IFERROR(比較地域マスタ!$Z26,"")=0,"",IFERROR(比較地域マスタ!$Z26,""))</f>
        <v>春日市</v>
      </c>
      <c r="BB41" s="122" t="str">
        <f t="shared" si="0"/>
        <v>40218</v>
      </c>
      <c r="BC41" s="123" t="str">
        <f t="shared" si="0"/>
        <v>春日市</v>
      </c>
      <c r="BD41" s="40">
        <f t="shared" si="14"/>
        <v>323.58040879528113</v>
      </c>
      <c r="BE41" s="40">
        <f t="shared" si="15"/>
        <v>13.428430602534053</v>
      </c>
      <c r="BF41" s="40">
        <f>VLOOKUP($AX41&amp;"_"&amp;$BC$14,データシート1!$A:$BS,MATCH($BC$12&amp;"_"&amp;BF$20,データシート1!$A$1:$BS$1,0),0)</f>
        <v>9.6915514131380309</v>
      </c>
      <c r="BG41" s="40">
        <f>VLOOKUP($AX41&amp;"_"&amp;$BC$14,データシート1!$A:$BS,MATCH($BC$12&amp;"_"&amp;BG$20,データシート1!$A$1:$BS$1,0),0)</f>
        <v>3.5100736088461661</v>
      </c>
      <c r="BH41" s="40">
        <f>VLOOKUP($AX41&amp;"_"&amp;$BC$14,データシート1!$A:$BS,MATCH($BC$12&amp;"_"&amp;BH$20,データシート1!$A$1:$BS$1,0),0)</f>
        <v>0.22680558054985525</v>
      </c>
      <c r="BI41" s="40">
        <f>VLOOKUP($AX41&amp;"_"&amp;$BC$14,データシート1!$A:$BS,MATCH($BC$12&amp;"_"&amp;BI$20,データシート1!$A$1:$BS$1,0),0)</f>
        <v>96.121429794132609</v>
      </c>
      <c r="BJ41" s="40">
        <f>VLOOKUP($AX41&amp;"_"&amp;$BC$14,データシート1!$A:$BS,MATCH($BC$12&amp;"_"&amp;BJ$20,データシート1!$A$1:$BS$1,0),0)</f>
        <v>94.421831413012271</v>
      </c>
      <c r="BK41" s="40">
        <f t="shared" si="1"/>
        <v>110.6517996195073</v>
      </c>
      <c r="BL41" s="40">
        <f t="shared" si="2"/>
        <v>103.97050581806958</v>
      </c>
      <c r="BM41" s="40">
        <f>VLOOKUP($AX41&amp;"_"&amp;$BC$14,データシート1!$A:$BS,MATCH($BC$12&amp;"_"&amp;BM$20,データシート1!$A$1:$BS$1,0),0)</f>
        <v>74.165797370789718</v>
      </c>
      <c r="BN41" s="40">
        <f>VLOOKUP($AX41&amp;"_"&amp;$BC$14,データシート1!$A:$BS,MATCH($BC$12&amp;"_"&amp;BN$20,データシート1!$A$1:$BS$1,0),0)</f>
        <v>29.804708447279861</v>
      </c>
      <c r="BO41" s="40">
        <f>VLOOKUP($AX41&amp;"_"&amp;$BC$14,データシート1!$A:$BS,MATCH($BC$12&amp;"_"&amp;BO$20,データシート1!$A$1:$BS$1,0),0)</f>
        <v>6.6812938014377172</v>
      </c>
      <c r="BP41" s="40">
        <f>VLOOKUP($AX41&amp;"_"&amp;$BC$14,データシート1!$A:$BS,MATCH($BC$12&amp;"_"&amp;BP$20,データシート1!$A$1:$BS$1,0),0)</f>
        <v>0</v>
      </c>
      <c r="BQ41" s="40">
        <f>VLOOKUP($AX41&amp;"_"&amp;$BC$14,データシート1!$A:$BS,MATCH($BC$12&amp;"_"&amp;BQ$20,データシート1!$A$1:$BS$1,0),0)</f>
        <v>8.9569173660948849</v>
      </c>
      <c r="BR41" s="41">
        <f t="shared" si="3"/>
        <v>323.58040879528113</v>
      </c>
      <c r="BT41" s="134" t="str">
        <f t="shared" si="4"/>
        <v>春日市</v>
      </c>
      <c r="BU41" s="38">
        <f t="shared" si="25"/>
        <v>323.58040879528113</v>
      </c>
      <c r="BV41" s="69">
        <f t="shared" si="16"/>
        <v>4.1499516773989206E-2</v>
      </c>
      <c r="BW41" s="69">
        <f t="shared" si="5"/>
        <v>2.9950983278686574E-2</v>
      </c>
      <c r="BX41" s="69">
        <f t="shared" si="5"/>
        <v>1.0847608549338587E-2</v>
      </c>
      <c r="BY41" s="69">
        <f t="shared" si="5"/>
        <v>7.0092494596404268E-4</v>
      </c>
      <c r="BZ41" s="69">
        <f t="shared" si="5"/>
        <v>0.29705577711580655</v>
      </c>
      <c r="CA41" s="69">
        <f t="shared" si="5"/>
        <v>0.29180330096173995</v>
      </c>
      <c r="CB41" s="69">
        <f t="shared" si="5"/>
        <v>0.34196075105867463</v>
      </c>
      <c r="CC41" s="69">
        <f t="shared" si="5"/>
        <v>0.32131273399758997</v>
      </c>
      <c r="CD41" s="69">
        <f t="shared" si="5"/>
        <v>0.22920360860818376</v>
      </c>
      <c r="CE41" s="69">
        <f t="shared" si="5"/>
        <v>9.2109125389406188E-2</v>
      </c>
      <c r="CF41" s="69">
        <f t="shared" si="5"/>
        <v>2.064801706108467E-2</v>
      </c>
      <c r="CG41" s="69">
        <f t="shared" si="5"/>
        <v>0</v>
      </c>
      <c r="CH41" s="69">
        <f t="shared" si="5"/>
        <v>2.7680654089789588E-2</v>
      </c>
      <c r="CI41" s="135">
        <f t="shared" si="6"/>
        <v>1</v>
      </c>
      <c r="CK41" s="136" t="str">
        <f t="shared" si="7"/>
        <v>春日市</v>
      </c>
      <c r="CL41" s="137">
        <f t="shared" si="17"/>
        <v>13.428430602534053</v>
      </c>
      <c r="CM41" s="75">
        <f t="shared" si="18"/>
        <v>0.1317354240685561</v>
      </c>
      <c r="CN41" s="76">
        <f t="shared" si="19"/>
        <v>9.6915514131380309</v>
      </c>
      <c r="CO41" s="75">
        <f t="shared" si="20"/>
        <v>0.18253011562234644</v>
      </c>
      <c r="CP41" s="76">
        <f t="shared" si="8"/>
        <v>3.5100736088461661</v>
      </c>
      <c r="CQ41" s="75">
        <f t="shared" si="21"/>
        <v>0</v>
      </c>
      <c r="CR41" s="76">
        <f t="shared" si="9"/>
        <v>0.22680558054985525</v>
      </c>
      <c r="CS41" s="75">
        <f t="shared" si="22"/>
        <v>0</v>
      </c>
      <c r="CT41" s="76">
        <f t="shared" si="10"/>
        <v>96.121429794132609</v>
      </c>
      <c r="CU41" s="77">
        <f t="shared" si="23"/>
        <v>0.70202867502621213</v>
      </c>
      <c r="CV41" s="18"/>
      <c r="CW41" s="1078">
        <f t="shared" si="24"/>
        <v>1.7689999999999999</v>
      </c>
      <c r="CX41" s="1081">
        <f>VLOOKUP($AX41&amp;"_"&amp;$CW$14,データシート1!$A:$BS,MATCH($CW$12&amp;"_"&amp;CX$20,データシート1!$A$1:$BS$1,0),0)</f>
        <v>1.7689999999999999</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67.47999999999999</v>
      </c>
      <c r="DB41" s="1081">
        <f>VLOOKUP($AX41&amp;"_"&amp;$CW$14,データシート1!$A:$BS,MATCH($CW$12&amp;"_"&amp;DB$20,データシート1!$A$1:$BS$1,0),0)</f>
        <v>0</v>
      </c>
      <c r="DC41" s="1081">
        <f>VLOOKUP($AX41&amp;"_"&amp;$CW$14,データシート1!$A:$BS,MATCH($CW$12&amp;"_"&amp;DC$20,データシート1!$A$1:$BS$1,0),0)</f>
        <v>0</v>
      </c>
      <c r="DD41" s="1080">
        <f t="shared" si="11"/>
        <v>69.248999999999995</v>
      </c>
      <c r="DE41" s="18"/>
      <c r="DF41" s="138">
        <f>VLOOKUP($AX41&amp;"_"&amp;$DF$14,データシート1!$A:$BS,MATCH($DF$12&amp;"_"&amp;DF$20,データシート1!$A$1:$BS$1,0),0)</f>
        <v>1</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5</v>
      </c>
      <c r="DJ41" s="74">
        <f>VLOOKUP($AX41&amp;"_"&amp;$DF$14,データシート1!$A:$BS,MATCH($DF$12&amp;"_"&amp;DJ$20,データシート1!$A$1:$BS$1,0),0)</f>
        <v>0</v>
      </c>
      <c r="DK41" s="74">
        <f>VLOOKUP($AX41&amp;"_"&amp;$DF$14,データシート1!$A:$BS,MATCH($DF$12&amp;"_"&amp;DK$20,データシート1!$A$1:$BS$1,0),0)</f>
        <v>0</v>
      </c>
      <c r="DL41" s="78">
        <f t="shared" si="12"/>
        <v>6</v>
      </c>
      <c r="DM41" s="18"/>
      <c r="DN41" s="139">
        <f t="shared" si="26"/>
        <v>0.03</v>
      </c>
      <c r="DO41" s="140">
        <f t="shared" si="27"/>
        <v>0</v>
      </c>
      <c r="DP41" s="140">
        <f t="shared" si="29"/>
        <v>0</v>
      </c>
      <c r="DQ41" s="140">
        <f t="shared" si="30"/>
        <v>0.97</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25213</v>
      </c>
      <c r="AY42" s="20" t="str">
        <f>IF(IFERROR(比較地域マスタ!$Z27,"")=0,"",IFERROR(比較地域マスタ!$Z27,""))</f>
        <v>東近江市</v>
      </c>
      <c r="BB42" s="122" t="str">
        <f t="shared" si="0"/>
        <v>25213</v>
      </c>
      <c r="BC42" s="123" t="str">
        <f t="shared" si="0"/>
        <v>東近江市</v>
      </c>
      <c r="BD42" s="40">
        <f t="shared" si="14"/>
        <v>746.43267821865118</v>
      </c>
      <c r="BE42" s="40">
        <f t="shared" si="15"/>
        <v>315.24785028984763</v>
      </c>
      <c r="BF42" s="40">
        <f>VLOOKUP($AX42&amp;"_"&amp;$BC$14,データシート1!$A:$BS,MATCH($BC$12&amp;"_"&amp;BF$20,データシート1!$A$1:$BS$1,0),0)</f>
        <v>271.07289106427709</v>
      </c>
      <c r="BG42" s="40">
        <f>VLOOKUP($AX42&amp;"_"&amp;$BC$14,データシート1!$A:$BS,MATCH($BC$12&amp;"_"&amp;BG$20,データシート1!$A$1:$BS$1,0),0)</f>
        <v>5.3545359167228019</v>
      </c>
      <c r="BH42" s="40">
        <f>VLOOKUP($AX42&amp;"_"&amp;$BC$14,データシート1!$A:$BS,MATCH($BC$12&amp;"_"&amp;BH$20,データシート1!$A$1:$BS$1,0),0)</f>
        <v>38.820423308847779</v>
      </c>
      <c r="BI42" s="40">
        <f>VLOOKUP($AX42&amp;"_"&amp;$BC$14,データシート1!$A:$BS,MATCH($BC$12&amp;"_"&amp;BI$20,データシート1!$A$1:$BS$1,0),0)</f>
        <v>101.40194549133068</v>
      </c>
      <c r="BJ42" s="40">
        <f>VLOOKUP($AX42&amp;"_"&amp;$BC$14,データシート1!$A:$BS,MATCH($BC$12&amp;"_"&amp;BJ$20,データシート1!$A$1:$BS$1,0),0)</f>
        <v>104.968773529182</v>
      </c>
      <c r="BK42" s="40">
        <f t="shared" si="1"/>
        <v>206.80754612357751</v>
      </c>
      <c r="BL42" s="40">
        <f t="shared" si="2"/>
        <v>200.10685343886362</v>
      </c>
      <c r="BM42" s="40">
        <f>VLOOKUP($AX42&amp;"_"&amp;$BC$14,データシート1!$A:$BS,MATCH($BC$12&amp;"_"&amp;BM$20,データシート1!$A$1:$BS$1,0),0)</f>
        <v>106.424147752775</v>
      </c>
      <c r="BN42" s="40">
        <f>VLOOKUP($AX42&amp;"_"&amp;$BC$14,データシート1!$A:$BS,MATCH($BC$12&amp;"_"&amp;BN$20,データシート1!$A$1:$BS$1,0),0)</f>
        <v>93.682705686088624</v>
      </c>
      <c r="BO42" s="40">
        <f>VLOOKUP($AX42&amp;"_"&amp;$BC$14,データシート1!$A:$BS,MATCH($BC$12&amp;"_"&amp;BO$20,データシート1!$A$1:$BS$1,0),0)</f>
        <v>6.700692684713891</v>
      </c>
      <c r="BP42" s="40">
        <f>VLOOKUP($AX42&amp;"_"&amp;$BC$14,データシート1!$A:$BS,MATCH($BC$12&amp;"_"&amp;BP$20,データシート1!$A$1:$BS$1,0),0)</f>
        <v>0</v>
      </c>
      <c r="BQ42" s="40">
        <f>VLOOKUP($AX42&amp;"_"&amp;$BC$14,データシート1!$A:$BS,MATCH($BC$12&amp;"_"&amp;BQ$20,データシート1!$A$1:$BS$1,0),0)</f>
        <v>18.00656278471331</v>
      </c>
      <c r="BR42" s="41">
        <f t="shared" si="3"/>
        <v>746.43267821865118</v>
      </c>
      <c r="BT42" s="134" t="str">
        <f t="shared" si="4"/>
        <v>東近江市</v>
      </c>
      <c r="BU42" s="38">
        <f t="shared" si="25"/>
        <v>746.43267821865118</v>
      </c>
      <c r="BV42" s="69">
        <f t="shared" si="16"/>
        <v>0.42233929393630143</v>
      </c>
      <c r="BW42" s="69">
        <f t="shared" si="5"/>
        <v>0.36315785599203387</v>
      </c>
      <c r="BX42" s="69">
        <f t="shared" si="5"/>
        <v>7.1735014730347959E-3</v>
      </c>
      <c r="BY42" s="69">
        <f t="shared" si="5"/>
        <v>5.2007936471232821E-2</v>
      </c>
      <c r="BZ42" s="69">
        <f t="shared" si="5"/>
        <v>0.13584874892311077</v>
      </c>
      <c r="CA42" s="69">
        <f t="shared" ref="CA42:CH68" si="32">BJ42/$BR42</f>
        <v>0.1406272482331403</v>
      </c>
      <c r="CB42" s="69">
        <f t="shared" si="32"/>
        <v>0.27706121684961621</v>
      </c>
      <c r="CC42" s="69">
        <f t="shared" si="32"/>
        <v>0.26808426168641919</v>
      </c>
      <c r="CD42" s="69">
        <f t="shared" si="32"/>
        <v>0.14257702115447893</v>
      </c>
      <c r="CE42" s="69">
        <f t="shared" si="32"/>
        <v>0.12550724053194026</v>
      </c>
      <c r="CF42" s="69">
        <f t="shared" si="32"/>
        <v>8.976955163197008E-3</v>
      </c>
      <c r="CG42" s="69">
        <f t="shared" si="32"/>
        <v>0</v>
      </c>
      <c r="CH42" s="69">
        <f t="shared" si="32"/>
        <v>2.4123492057831208E-2</v>
      </c>
      <c r="CI42" s="135">
        <f t="shared" si="6"/>
        <v>1</v>
      </c>
      <c r="CK42" s="136" t="str">
        <f t="shared" si="7"/>
        <v>東近江市</v>
      </c>
      <c r="CL42" s="137">
        <f t="shared" si="17"/>
        <v>315.24785028984763</v>
      </c>
      <c r="CM42" s="75">
        <f t="shared" si="18"/>
        <v>1</v>
      </c>
      <c r="CN42" s="76">
        <f t="shared" si="19"/>
        <v>271.07289106427709</v>
      </c>
      <c r="CO42" s="75">
        <f t="shared" si="20"/>
        <v>1</v>
      </c>
      <c r="CP42" s="76">
        <f t="shared" si="8"/>
        <v>5.3545359167228019</v>
      </c>
      <c r="CQ42" s="75">
        <f t="shared" si="21"/>
        <v>0</v>
      </c>
      <c r="CR42" s="76">
        <f t="shared" si="9"/>
        <v>38.820423308847779</v>
      </c>
      <c r="CS42" s="75">
        <f t="shared" si="22"/>
        <v>0</v>
      </c>
      <c r="CT42" s="76">
        <f t="shared" si="10"/>
        <v>101.40194549133068</v>
      </c>
      <c r="CU42" s="77">
        <f t="shared" si="23"/>
        <v>3.3401726008201391E-2</v>
      </c>
      <c r="CV42" s="18"/>
      <c r="CW42" s="1078">
        <f t="shared" si="24"/>
        <v>508.73500000000001</v>
      </c>
      <c r="CX42" s="1081">
        <f>VLOOKUP($AX42&amp;"_"&amp;$CW$14,データシート1!$A:$BS,MATCH($CW$12&amp;"_"&amp;CX$20,データシート1!$A$1:$BS$1,0),0)</f>
        <v>508.73500000000001</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3.387</v>
      </c>
      <c r="DB42" s="1081">
        <f>VLOOKUP($AX42&amp;"_"&amp;$CW$14,データシート1!$A:$BS,MATCH($CW$12&amp;"_"&amp;DB$20,データシート1!$A$1:$BS$1,0),0)</f>
        <v>0</v>
      </c>
      <c r="DC42" s="1081">
        <f>VLOOKUP($AX42&amp;"_"&amp;$CW$14,データシート1!$A:$BS,MATCH($CW$12&amp;"_"&amp;DC$20,データシート1!$A$1:$BS$1,0),0)</f>
        <v>0</v>
      </c>
      <c r="DD42" s="1080">
        <f t="shared" si="11"/>
        <v>512.12199999999996</v>
      </c>
      <c r="DE42" s="18"/>
      <c r="DF42" s="138">
        <f>VLOOKUP($AX42&amp;"_"&amp;$DF$14,データシート1!$A:$BS,MATCH($DF$12&amp;"_"&amp;DF$20,データシート1!$A$1:$BS$1,0),0)</f>
        <v>26</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1</v>
      </c>
      <c r="DJ42" s="74">
        <f>VLOOKUP($AX42&amp;"_"&amp;$DF$14,データシート1!$A:$BS,MATCH($DF$12&amp;"_"&amp;DJ$20,データシート1!$A$1:$BS$1,0),0)</f>
        <v>0</v>
      </c>
      <c r="DK42" s="74">
        <f>VLOOKUP($AX42&amp;"_"&amp;$DF$14,データシート1!$A:$BS,MATCH($DF$12&amp;"_"&amp;DK$20,データシート1!$A$1:$BS$1,0),0)</f>
        <v>0</v>
      </c>
      <c r="DL42" s="78">
        <f t="shared" si="12"/>
        <v>27</v>
      </c>
      <c r="DM42" s="18"/>
      <c r="DN42" s="139">
        <f t="shared" si="26"/>
        <v>0.99</v>
      </c>
      <c r="DO42" s="140">
        <f t="shared" si="27"/>
        <v>0</v>
      </c>
      <c r="DP42" s="140">
        <f t="shared" si="29"/>
        <v>0</v>
      </c>
      <c r="DQ42" s="140">
        <f t="shared" si="30"/>
        <v>0.01</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11210</v>
      </c>
      <c r="AY43" s="20" t="str">
        <f>IF(IFERROR(比較地域マスタ!$Z28,"")=0,"",IFERROR(比較地域マスタ!$Z28,""))</f>
        <v>加須市</v>
      </c>
      <c r="AZ43" s="26"/>
      <c r="BB43" s="122" t="str">
        <f t="shared" si="0"/>
        <v>11210</v>
      </c>
      <c r="BC43" s="123" t="str">
        <f t="shared" si="0"/>
        <v>加須市</v>
      </c>
      <c r="BD43" s="40">
        <f t="shared" si="14"/>
        <v>712.57180432618793</v>
      </c>
      <c r="BE43" s="40">
        <f t="shared" si="15"/>
        <v>294.42457742244358</v>
      </c>
      <c r="BF43" s="40">
        <f>VLOOKUP($AX43&amp;"_"&amp;$BC$14,データシート1!$A:$BS,MATCH($BC$12&amp;"_"&amp;BF$20,データシート1!$A$1:$BS$1,0),0)</f>
        <v>269.26753674587138</v>
      </c>
      <c r="BG43" s="40">
        <f>VLOOKUP($AX43&amp;"_"&amp;$BC$14,データシート1!$A:$BS,MATCH($BC$12&amp;"_"&amp;BG$20,データシート1!$A$1:$BS$1,0),0)</f>
        <v>5.6371696925869275</v>
      </c>
      <c r="BH43" s="40">
        <f>VLOOKUP($AX43&amp;"_"&amp;$BC$14,データシート1!$A:$BS,MATCH($BC$12&amp;"_"&amp;BH$20,データシート1!$A$1:$BS$1,0),0)</f>
        <v>19.519870983985225</v>
      </c>
      <c r="BI43" s="40">
        <f>VLOOKUP($AX43&amp;"_"&amp;$BC$14,データシート1!$A:$BS,MATCH($BC$12&amp;"_"&amp;BI$20,データシート1!$A$1:$BS$1,0),0)</f>
        <v>101.39961080924495</v>
      </c>
      <c r="BJ43" s="40">
        <f>VLOOKUP($AX43&amp;"_"&amp;$BC$14,データシート1!$A:$BS,MATCH($BC$12&amp;"_"&amp;BJ$20,データシート1!$A$1:$BS$1,0),0)</f>
        <v>121.81304552961912</v>
      </c>
      <c r="BK43" s="40">
        <f t="shared" si="1"/>
        <v>185.11823647865032</v>
      </c>
      <c r="BL43" s="40">
        <f t="shared" si="2"/>
        <v>178.46766248933079</v>
      </c>
      <c r="BM43" s="40">
        <f>VLOOKUP($AX43&amp;"_"&amp;$BC$14,データシート1!$A:$BS,MATCH($BC$12&amp;"_"&amp;BM$20,データシート1!$A$1:$BS$1,0),0)</f>
        <v>102.49313798213613</v>
      </c>
      <c r="BN43" s="40">
        <f>VLOOKUP($AX43&amp;"_"&amp;$BC$14,データシート1!$A:$BS,MATCH($BC$12&amp;"_"&amp;BN$20,データシート1!$A$1:$BS$1,0),0)</f>
        <v>75.974524507194644</v>
      </c>
      <c r="BO43" s="40">
        <f>VLOOKUP($AX43&amp;"_"&amp;$BC$14,データシート1!$A:$BS,MATCH($BC$12&amp;"_"&amp;BO$20,データシート1!$A$1:$BS$1,0),0)</f>
        <v>6.6505739893195219</v>
      </c>
      <c r="BP43" s="40">
        <f>VLOOKUP($AX43&amp;"_"&amp;$BC$14,データシート1!$A:$BS,MATCH($BC$12&amp;"_"&amp;BP$20,データシート1!$A$1:$BS$1,0),0)</f>
        <v>0</v>
      </c>
      <c r="BQ43" s="40">
        <f>VLOOKUP($AX43&amp;"_"&amp;$BC$14,データシート1!$A:$BS,MATCH($BC$12&amp;"_"&amp;BQ$20,データシート1!$A$1:$BS$1,0),0)</f>
        <v>9.8163340862300004</v>
      </c>
      <c r="BR43" s="41">
        <f t="shared" si="3"/>
        <v>712.57180432618793</v>
      </c>
      <c r="BT43" s="134" t="str">
        <f t="shared" si="4"/>
        <v>加須市</v>
      </c>
      <c r="BU43" s="38">
        <f t="shared" si="25"/>
        <v>712.57180432618793</v>
      </c>
      <c r="BV43" s="69">
        <f t="shared" si="16"/>
        <v>0.41318583704115713</v>
      </c>
      <c r="BW43" s="69">
        <f t="shared" si="16"/>
        <v>0.37788126769974056</v>
      </c>
      <c r="BX43" s="69">
        <f t="shared" si="16"/>
        <v>7.911019855630504E-3</v>
      </c>
      <c r="BY43" s="69">
        <f t="shared" si="16"/>
        <v>2.7393549485785967E-2</v>
      </c>
      <c r="BZ43" s="69">
        <f t="shared" si="16"/>
        <v>0.14230090244046215</v>
      </c>
      <c r="CA43" s="69">
        <f t="shared" si="32"/>
        <v>0.17094845009311904</v>
      </c>
      <c r="CB43" s="69">
        <f t="shared" si="32"/>
        <v>0.25978888773700387</v>
      </c>
      <c r="CC43" s="69">
        <f t="shared" si="32"/>
        <v>0.25045568938570456</v>
      </c>
      <c r="CD43" s="69">
        <f t="shared" si="32"/>
        <v>0.14383552276398903</v>
      </c>
      <c r="CE43" s="69">
        <f t="shared" si="32"/>
        <v>0.10662016662171554</v>
      </c>
      <c r="CF43" s="69">
        <f t="shared" si="32"/>
        <v>9.3331983512992683E-3</v>
      </c>
      <c r="CG43" s="69">
        <f t="shared" si="32"/>
        <v>0</v>
      </c>
      <c r="CH43" s="69">
        <f t="shared" si="32"/>
        <v>1.3775922688257898E-2</v>
      </c>
      <c r="CI43" s="135">
        <f t="shared" si="6"/>
        <v>1</v>
      </c>
      <c r="CJ43" s="26"/>
      <c r="CK43" s="136" t="str">
        <f t="shared" si="7"/>
        <v>加須市</v>
      </c>
      <c r="CL43" s="137">
        <f t="shared" si="17"/>
        <v>294.42457742244358</v>
      </c>
      <c r="CM43" s="75">
        <f t="shared" si="18"/>
        <v>0.34157474515350644</v>
      </c>
      <c r="CN43" s="76">
        <f t="shared" si="19"/>
        <v>269.26753674587138</v>
      </c>
      <c r="CO43" s="75">
        <f t="shared" si="20"/>
        <v>0.3734872804028872</v>
      </c>
      <c r="CP43" s="76">
        <f t="shared" si="8"/>
        <v>5.6371696925869275</v>
      </c>
      <c r="CQ43" s="75">
        <f t="shared" si="21"/>
        <v>0</v>
      </c>
      <c r="CR43" s="76">
        <f t="shared" si="9"/>
        <v>19.519870983985225</v>
      </c>
      <c r="CS43" s="75">
        <f t="shared" si="22"/>
        <v>0</v>
      </c>
      <c r="CT43" s="76">
        <f t="shared" si="10"/>
        <v>101.39961080924495</v>
      </c>
      <c r="CU43" s="77">
        <f t="shared" si="23"/>
        <v>0.16145032381630603</v>
      </c>
      <c r="CV43" s="18"/>
      <c r="CW43" s="1078">
        <f t="shared" si="24"/>
        <v>100.568</v>
      </c>
      <c r="CX43" s="1081">
        <f>VLOOKUP($AX43&amp;"_"&amp;$CW$14,データシート1!$A:$BS,MATCH($CW$12&amp;"_"&amp;CX$20,データシート1!$A$1:$BS$1,0),0)</f>
        <v>100.568</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16.371000000000002</v>
      </c>
      <c r="DB43" s="1081">
        <f>VLOOKUP($AX43&amp;"_"&amp;$CW$14,データシート1!$A:$BS,MATCH($CW$12&amp;"_"&amp;DB$20,データシート1!$A$1:$BS$1,0),0)</f>
        <v>0</v>
      </c>
      <c r="DC43" s="1081">
        <f>VLOOKUP($AX43&amp;"_"&amp;$CW$14,データシート1!$A:$BS,MATCH($CW$12&amp;"_"&amp;DC$20,データシート1!$A$1:$BS$1,0),0)</f>
        <v>0</v>
      </c>
      <c r="DD43" s="1080">
        <f t="shared" si="11"/>
        <v>116.93899999999999</v>
      </c>
      <c r="DE43" s="18"/>
      <c r="DF43" s="138">
        <f>VLOOKUP($AX43&amp;"_"&amp;$DF$14,データシート1!$A:$BS,MATCH($DF$12&amp;"_"&amp;DF$20,データシート1!$A$1:$BS$1,0),0)</f>
        <v>17</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2</v>
      </c>
      <c r="DJ43" s="74">
        <f>VLOOKUP($AX43&amp;"_"&amp;$DF$14,データシート1!$A:$BS,MATCH($DF$12&amp;"_"&amp;DJ$20,データシート1!$A$1:$BS$1,0),0)</f>
        <v>0</v>
      </c>
      <c r="DK43" s="74">
        <f>VLOOKUP($AX43&amp;"_"&amp;$DF$14,データシート1!$A:$BS,MATCH($DF$12&amp;"_"&amp;DK$20,データシート1!$A$1:$BS$1,0),0)</f>
        <v>0</v>
      </c>
      <c r="DL43" s="78">
        <f t="shared" si="12"/>
        <v>19</v>
      </c>
      <c r="DM43" s="18"/>
      <c r="DN43" s="139">
        <f t="shared" si="26"/>
        <v>0.86</v>
      </c>
      <c r="DO43" s="140">
        <f t="shared" si="27"/>
        <v>0</v>
      </c>
      <c r="DP43" s="140">
        <f t="shared" si="29"/>
        <v>0</v>
      </c>
      <c r="DQ43" s="140">
        <f t="shared" si="30"/>
        <v>0.14000000000000001</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25202</v>
      </c>
      <c r="AY44" s="20" t="str">
        <f>IF(IFERROR(比較地域マスタ!$Z29,"")=0,"",IFERROR(比較地域マスタ!$Z29,""))</f>
        <v>彦根市</v>
      </c>
      <c r="BB44" s="122" t="str">
        <f t="shared" si="0"/>
        <v>25202</v>
      </c>
      <c r="BC44" s="123" t="str">
        <f t="shared" si="0"/>
        <v>彦根市</v>
      </c>
      <c r="BD44" s="40">
        <f t="shared" si="14"/>
        <v>737.55889815583737</v>
      </c>
      <c r="BE44" s="40">
        <f t="shared" si="15"/>
        <v>304.34420862793149</v>
      </c>
      <c r="BF44" s="40">
        <f>VLOOKUP($AX44&amp;"_"&amp;$BC$14,データシート1!$A:$BS,MATCH($BC$12&amp;"_"&amp;BF$20,データシート1!$A$1:$BS$1,0),0)</f>
        <v>291.41683054121398</v>
      </c>
      <c r="BG44" s="40">
        <f>VLOOKUP($AX44&amp;"_"&amp;$BC$14,データシート1!$A:$BS,MATCH($BC$12&amp;"_"&amp;BG$20,データシート1!$A$1:$BS$1,0),0)</f>
        <v>5.2591463220068375</v>
      </c>
      <c r="BH44" s="40">
        <f>VLOOKUP($AX44&amp;"_"&amp;$BC$14,データシート1!$A:$BS,MATCH($BC$12&amp;"_"&amp;BH$20,データシート1!$A$1:$BS$1,0),0)</f>
        <v>7.6682317647106721</v>
      </c>
      <c r="BI44" s="40">
        <f>VLOOKUP($AX44&amp;"_"&amp;$BC$14,データシート1!$A:$BS,MATCH($BC$12&amp;"_"&amp;BI$20,データシート1!$A$1:$BS$1,0),0)</f>
        <v>137.65083428740411</v>
      </c>
      <c r="BJ44" s="40">
        <f>VLOOKUP($AX44&amp;"_"&amp;$BC$14,データシート1!$A:$BS,MATCH($BC$12&amp;"_"&amp;BJ$20,データシート1!$A$1:$BS$1,0),0)</f>
        <v>113.0908336463573</v>
      </c>
      <c r="BK44" s="40">
        <f t="shared" si="1"/>
        <v>167.80592429414443</v>
      </c>
      <c r="BL44" s="40">
        <f t="shared" si="2"/>
        <v>160.47996240339324</v>
      </c>
      <c r="BM44" s="40">
        <f>VLOOKUP($AX44&amp;"_"&amp;$BC$14,データシート1!$A:$BS,MATCH($BC$12&amp;"_"&amp;BM$20,データシート1!$A$1:$BS$1,0),0)</f>
        <v>99.664882109419452</v>
      </c>
      <c r="BN44" s="40">
        <f>VLOOKUP($AX44&amp;"_"&amp;$BC$14,データシート1!$A:$BS,MATCH($BC$12&amp;"_"&amp;BN$20,データシート1!$A$1:$BS$1,0),0)</f>
        <v>60.815080293973779</v>
      </c>
      <c r="BO44" s="40">
        <f>VLOOKUP($AX44&amp;"_"&amp;$BC$14,データシート1!$A:$BS,MATCH($BC$12&amp;"_"&amp;BO$20,データシート1!$A$1:$BS$1,0),0)</f>
        <v>6.6360690492406809</v>
      </c>
      <c r="BP44" s="40">
        <f>VLOOKUP($AX44&amp;"_"&amp;$BC$14,データシート1!$A:$BS,MATCH($BC$12&amp;"_"&amp;BP$20,データシート1!$A$1:$BS$1,0),0)</f>
        <v>0.68989284151051256</v>
      </c>
      <c r="BQ44" s="40">
        <f>VLOOKUP($AX44&amp;"_"&amp;$BC$14,データシート1!$A:$BS,MATCH($BC$12&amp;"_"&amp;BQ$20,データシート1!$A$1:$BS$1,0),0)</f>
        <v>14.6670973</v>
      </c>
      <c r="BR44" s="41">
        <f t="shared" si="3"/>
        <v>737.55889815583737</v>
      </c>
      <c r="BT44" s="134" t="str">
        <f t="shared" si="4"/>
        <v>彦根市</v>
      </c>
      <c r="BU44" s="38">
        <f t="shared" si="25"/>
        <v>737.55889815583737</v>
      </c>
      <c r="BV44" s="69">
        <f t="shared" si="16"/>
        <v>0.41263715940367818</v>
      </c>
      <c r="BW44" s="69">
        <f t="shared" si="16"/>
        <v>0.39510991090997738</v>
      </c>
      <c r="BX44" s="69">
        <f t="shared" si="16"/>
        <v>7.1304764069101403E-3</v>
      </c>
      <c r="BY44" s="69">
        <f t="shared" si="16"/>
        <v>1.0396772086790643E-2</v>
      </c>
      <c r="BZ44" s="69">
        <f t="shared" si="16"/>
        <v>0.18663029438270046</v>
      </c>
      <c r="CA44" s="69">
        <f t="shared" si="32"/>
        <v>0.15333125792275717</v>
      </c>
      <c r="CB44" s="69">
        <f t="shared" si="32"/>
        <v>0.22751528686552305</v>
      </c>
      <c r="CC44" s="69">
        <f t="shared" si="32"/>
        <v>0.21758257246255303</v>
      </c>
      <c r="CD44" s="69">
        <f t="shared" si="32"/>
        <v>0.13512803161702411</v>
      </c>
      <c r="CE44" s="69">
        <f t="shared" si="32"/>
        <v>8.245454084552889E-2</v>
      </c>
      <c r="CF44" s="69">
        <f t="shared" si="32"/>
        <v>8.9973411829661898E-3</v>
      </c>
      <c r="CG44" s="69">
        <f t="shared" si="32"/>
        <v>9.3537322000384357E-4</v>
      </c>
      <c r="CH44" s="69">
        <f t="shared" si="32"/>
        <v>1.988600142534111E-2</v>
      </c>
      <c r="CI44" s="135">
        <f t="shared" si="6"/>
        <v>1</v>
      </c>
      <c r="CK44" s="136" t="str">
        <f t="shared" si="7"/>
        <v>彦根市</v>
      </c>
      <c r="CL44" s="137">
        <f t="shared" si="17"/>
        <v>304.34420862793149</v>
      </c>
      <c r="CM44" s="75">
        <f t="shared" si="18"/>
        <v>0.62384955789355856</v>
      </c>
      <c r="CN44" s="76">
        <f t="shared" si="19"/>
        <v>291.41683054121398</v>
      </c>
      <c r="CO44" s="75">
        <f t="shared" si="20"/>
        <v>0.65152379719244846</v>
      </c>
      <c r="CP44" s="76">
        <f t="shared" si="8"/>
        <v>5.2591463220068375</v>
      </c>
      <c r="CQ44" s="75">
        <f t="shared" si="21"/>
        <v>0</v>
      </c>
      <c r="CR44" s="76">
        <f t="shared" si="9"/>
        <v>7.6682317647106721</v>
      </c>
      <c r="CS44" s="75">
        <f t="shared" si="22"/>
        <v>0</v>
      </c>
      <c r="CT44" s="76">
        <f t="shared" si="10"/>
        <v>137.65083428740411</v>
      </c>
      <c r="CU44" s="77">
        <f t="shared" si="23"/>
        <v>0.21330782448215646</v>
      </c>
      <c r="CV44" s="18"/>
      <c r="CW44" s="1078">
        <f t="shared" si="24"/>
        <v>189.86500000000001</v>
      </c>
      <c r="CX44" s="1081">
        <f>VLOOKUP($AX44&amp;"_"&amp;$CW$14,データシート1!$A:$BS,MATCH($CW$12&amp;"_"&amp;CX$20,データシート1!$A$1:$BS$1,0),0)</f>
        <v>189.86500000000001</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29.361999999999998</v>
      </c>
      <c r="DB44" s="1081">
        <f>VLOOKUP($AX44&amp;"_"&amp;$CW$14,データシート1!$A:$BS,MATCH($CW$12&amp;"_"&amp;DB$20,データシート1!$A$1:$BS$1,0),0)</f>
        <v>0</v>
      </c>
      <c r="DC44" s="1081">
        <f>VLOOKUP($AX44&amp;"_"&amp;$CW$14,データシート1!$A:$BS,MATCH($CW$12&amp;"_"&amp;DC$20,データシート1!$A$1:$BS$1,0),0)</f>
        <v>0</v>
      </c>
      <c r="DD44" s="1080">
        <f t="shared" si="11"/>
        <v>219.227</v>
      </c>
      <c r="DE44" s="18"/>
      <c r="DF44" s="138">
        <f>VLOOKUP($AX44&amp;"_"&amp;$DF$14,データシート1!$A:$BS,MATCH($DF$12&amp;"_"&amp;DF$20,データシート1!$A$1:$BS$1,0),0)</f>
        <v>15</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5</v>
      </c>
      <c r="DJ44" s="74">
        <f>VLOOKUP($AX44&amp;"_"&amp;$DF$14,データシート1!$A:$BS,MATCH($DF$12&amp;"_"&amp;DJ$20,データシート1!$A$1:$BS$1,0),0)</f>
        <v>0</v>
      </c>
      <c r="DK44" s="74">
        <f>VLOOKUP($AX44&amp;"_"&amp;$DF$14,データシート1!$A:$BS,MATCH($DF$12&amp;"_"&amp;DK$20,データシート1!$A$1:$BS$1,0),0)</f>
        <v>0</v>
      </c>
      <c r="DL44" s="78">
        <f t="shared" si="12"/>
        <v>20</v>
      </c>
      <c r="DM44" s="18"/>
      <c r="DN44" s="139">
        <f t="shared" si="26"/>
        <v>0.87</v>
      </c>
      <c r="DO44" s="140">
        <f t="shared" si="27"/>
        <v>0</v>
      </c>
      <c r="DP44" s="140">
        <f t="shared" si="29"/>
        <v>0</v>
      </c>
      <c r="DQ44" s="140">
        <f t="shared" si="30"/>
        <v>0.13</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03215</v>
      </c>
      <c r="AY45" s="20" t="str">
        <f>IF(IFERROR(比較地域マスタ!$Z30,"")=0,"",IFERROR(比較地域マスタ!$Z30,""))</f>
        <v>奥州市</v>
      </c>
      <c r="BB45" s="122" t="str">
        <f t="shared" si="0"/>
        <v>03215</v>
      </c>
      <c r="BC45" s="123" t="str">
        <f t="shared" si="0"/>
        <v>奥州市</v>
      </c>
      <c r="BD45" s="40">
        <f t="shared" si="14"/>
        <v>997.87361767277537</v>
      </c>
      <c r="BE45" s="40">
        <f t="shared" si="15"/>
        <v>442.25778903970985</v>
      </c>
      <c r="BF45" s="40">
        <f>VLOOKUP($AX45&amp;"_"&amp;$BC$14,データシート1!$A:$BS,MATCH($BC$12&amp;"_"&amp;BF$20,データシート1!$A$1:$BS$1,0),0)</f>
        <v>377.02716906440139</v>
      </c>
      <c r="BG45" s="40">
        <f>VLOOKUP($AX45&amp;"_"&amp;$BC$14,データシート1!$A:$BS,MATCH($BC$12&amp;"_"&amp;BG$20,データシート1!$A$1:$BS$1,0),0)</f>
        <v>13.014539489967969</v>
      </c>
      <c r="BH45" s="40">
        <f>VLOOKUP($AX45&amp;"_"&amp;$BC$14,データシート1!$A:$BS,MATCH($BC$12&amp;"_"&amp;BH$20,データシート1!$A$1:$BS$1,0),0)</f>
        <v>52.216080485340527</v>
      </c>
      <c r="BI45" s="40">
        <f>VLOOKUP($AX45&amp;"_"&amp;$BC$14,データシート1!$A:$BS,MATCH($BC$12&amp;"_"&amp;BI$20,データシート1!$A$1:$BS$1,0),0)</f>
        <v>128.1603404706737</v>
      </c>
      <c r="BJ45" s="40">
        <f>VLOOKUP($AX45&amp;"_"&amp;$BC$14,データシート1!$A:$BS,MATCH($BC$12&amp;"_"&amp;BJ$20,データシート1!$A$1:$BS$1,0),0)</f>
        <v>176.43948641179546</v>
      </c>
      <c r="BK45" s="40">
        <f t="shared" si="1"/>
        <v>230.90162727084939</v>
      </c>
      <c r="BL45" s="40">
        <f t="shared" si="2"/>
        <v>224.14185348874119</v>
      </c>
      <c r="BM45" s="40">
        <f>VLOOKUP($AX45&amp;"_"&amp;$BC$14,データシート1!$A:$BS,MATCH($BC$12&amp;"_"&amp;BM$20,データシート1!$A$1:$BS$1,0),0)</f>
        <v>105.92035155575471</v>
      </c>
      <c r="BN45" s="40">
        <f>VLOOKUP($AX45&amp;"_"&amp;$BC$14,データシート1!$A:$BS,MATCH($BC$12&amp;"_"&amp;BN$20,データシート1!$A$1:$BS$1,0),0)</f>
        <v>118.22150193298648</v>
      </c>
      <c r="BO45" s="40">
        <f>VLOOKUP($AX45&amp;"_"&amp;$BC$14,データシート1!$A:$BS,MATCH($BC$12&amp;"_"&amp;BO$20,データシート1!$A$1:$BS$1,0),0)</f>
        <v>6.7597737821081925</v>
      </c>
      <c r="BP45" s="40">
        <f>VLOOKUP($AX45&amp;"_"&amp;$BC$14,データシート1!$A:$BS,MATCH($BC$12&amp;"_"&amp;BP$20,データシート1!$A$1:$BS$1,0),0)</f>
        <v>0</v>
      </c>
      <c r="BQ45" s="40">
        <f>VLOOKUP($AX45&amp;"_"&amp;$BC$14,データシート1!$A:$BS,MATCH($BC$12&amp;"_"&amp;BQ$20,データシート1!$A$1:$BS$1,0),0)</f>
        <v>20.114374479746949</v>
      </c>
      <c r="BR45" s="41">
        <f t="shared" si="3"/>
        <v>997.87361767277537</v>
      </c>
      <c r="BT45" s="134" t="str">
        <f t="shared" si="4"/>
        <v>奥州市</v>
      </c>
      <c r="BU45" s="38">
        <f t="shared" si="25"/>
        <v>997.87361767277537</v>
      </c>
      <c r="BV45" s="69">
        <f t="shared" si="16"/>
        <v>0.44320020211691363</v>
      </c>
      <c r="BW45" s="69">
        <f t="shared" si="16"/>
        <v>0.37783058133523767</v>
      </c>
      <c r="BX45" s="69">
        <f t="shared" si="16"/>
        <v>1.3042272347394319E-2</v>
      </c>
      <c r="BY45" s="69">
        <f t="shared" si="16"/>
        <v>5.2327348434281711E-2</v>
      </c>
      <c r="BZ45" s="69">
        <f t="shared" si="16"/>
        <v>0.12843343906572774</v>
      </c>
      <c r="CA45" s="69">
        <f t="shared" si="32"/>
        <v>0.1768154636889637</v>
      </c>
      <c r="CB45" s="69">
        <f t="shared" si="32"/>
        <v>0.23139365865725001</v>
      </c>
      <c r="CC45" s="69">
        <f t="shared" si="32"/>
        <v>0.22461948038217622</v>
      </c>
      <c r="CD45" s="69">
        <f t="shared" si="32"/>
        <v>0.10614605865899174</v>
      </c>
      <c r="CE45" s="69">
        <f t="shared" si="32"/>
        <v>0.11847342172318449</v>
      </c>
      <c r="CF45" s="69">
        <f t="shared" si="32"/>
        <v>6.7741782750737785E-3</v>
      </c>
      <c r="CG45" s="69">
        <f t="shared" si="32"/>
        <v>0</v>
      </c>
      <c r="CH45" s="69">
        <f t="shared" si="32"/>
        <v>2.0157236471144879E-2</v>
      </c>
      <c r="CI45" s="135">
        <f t="shared" si="6"/>
        <v>1</v>
      </c>
      <c r="CK45" s="136" t="str">
        <f t="shared" si="7"/>
        <v>奥州市</v>
      </c>
      <c r="CL45" s="137">
        <f t="shared" si="17"/>
        <v>442.25778903970985</v>
      </c>
      <c r="CM45" s="75">
        <f t="shared" si="18"/>
        <v>0.11690692912896927</v>
      </c>
      <c r="CN45" s="76">
        <f t="shared" si="19"/>
        <v>377.02716906440139</v>
      </c>
      <c r="CO45" s="75">
        <f t="shared" si="20"/>
        <v>0.13713335335567933</v>
      </c>
      <c r="CP45" s="76">
        <f t="shared" si="8"/>
        <v>13.014539489967969</v>
      </c>
      <c r="CQ45" s="75">
        <f t="shared" si="21"/>
        <v>0</v>
      </c>
      <c r="CR45" s="76">
        <f t="shared" si="9"/>
        <v>52.216080485340527</v>
      </c>
      <c r="CS45" s="75">
        <f t="shared" si="22"/>
        <v>0</v>
      </c>
      <c r="CT45" s="76">
        <f t="shared" si="10"/>
        <v>128.1603404706737</v>
      </c>
      <c r="CU45" s="77">
        <f t="shared" si="23"/>
        <v>0.25083422751483753</v>
      </c>
      <c r="CV45" s="18"/>
      <c r="CW45" s="1078">
        <f t="shared" si="24"/>
        <v>51.703000000000003</v>
      </c>
      <c r="CX45" s="1081">
        <f>VLOOKUP($AX45&amp;"_"&amp;$CW$14,データシート1!$A:$BS,MATCH($CW$12&amp;"_"&amp;CX$20,データシート1!$A$1:$BS$1,0),0)</f>
        <v>51.703000000000003</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32.147000000000006</v>
      </c>
      <c r="DB45" s="1081">
        <f>VLOOKUP($AX45&amp;"_"&amp;$CW$14,データシート1!$A:$BS,MATCH($CW$12&amp;"_"&amp;DB$20,データシート1!$A$1:$BS$1,0),0)</f>
        <v>0</v>
      </c>
      <c r="DC45" s="1081">
        <f>VLOOKUP($AX45&amp;"_"&amp;$CW$14,データシート1!$A:$BS,MATCH($CW$12&amp;"_"&amp;DC$20,データシート1!$A$1:$BS$1,0),0)</f>
        <v>0</v>
      </c>
      <c r="DD45" s="1080">
        <f t="shared" si="11"/>
        <v>83.850000000000009</v>
      </c>
      <c r="DE45" s="18"/>
      <c r="DF45" s="138">
        <f>VLOOKUP($AX45&amp;"_"&amp;$DF$14,データシート1!$A:$BS,MATCH($DF$12&amp;"_"&amp;DF$20,データシート1!$A$1:$BS$1,0),0)</f>
        <v>9</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3</v>
      </c>
      <c r="DJ45" s="74">
        <f>VLOOKUP($AX45&amp;"_"&amp;$DF$14,データシート1!$A:$BS,MATCH($DF$12&amp;"_"&amp;DJ$20,データシート1!$A$1:$BS$1,0),0)</f>
        <v>0</v>
      </c>
      <c r="DK45" s="74">
        <f>VLOOKUP($AX45&amp;"_"&amp;$DF$14,データシート1!$A:$BS,MATCH($DF$12&amp;"_"&amp;DK$20,データシート1!$A$1:$BS$1,0),0)</f>
        <v>0</v>
      </c>
      <c r="DL45" s="78">
        <f t="shared" si="12"/>
        <v>12</v>
      </c>
      <c r="DM45" s="18"/>
      <c r="DN45" s="139">
        <f t="shared" si="26"/>
        <v>0.62</v>
      </c>
      <c r="DO45" s="140">
        <f t="shared" si="27"/>
        <v>0</v>
      </c>
      <c r="DP45" s="140">
        <f t="shared" si="29"/>
        <v>0</v>
      </c>
      <c r="DQ45" s="140">
        <f t="shared" si="30"/>
        <v>0.38</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37202</v>
      </c>
      <c r="AY46" s="20" t="str">
        <f>IF(IFERROR(比較地域マスタ!$Z31,"")=0,"",IFERROR(比較地域マスタ!$Z31,""))</f>
        <v>丸亀市</v>
      </c>
      <c r="BB46" s="122" t="str">
        <f t="shared" si="0"/>
        <v>37202</v>
      </c>
      <c r="BC46" s="123" t="str">
        <f t="shared" si="0"/>
        <v>丸亀市</v>
      </c>
      <c r="BD46" s="40">
        <f t="shared" si="14"/>
        <v>873.12207393812116</v>
      </c>
      <c r="BE46" s="40">
        <f t="shared" si="15"/>
        <v>330.60966862082461</v>
      </c>
      <c r="BF46" s="40">
        <f>VLOOKUP($AX46&amp;"_"&amp;$BC$14,データシート1!$A:$BS,MATCH($BC$12&amp;"_"&amp;BF$20,データシート1!$A$1:$BS$1,0),0)</f>
        <v>309.54565476312399</v>
      </c>
      <c r="BG46" s="40">
        <f>VLOOKUP($AX46&amp;"_"&amp;$BC$14,データシート1!$A:$BS,MATCH($BC$12&amp;"_"&amp;BG$20,データシート1!$A$1:$BS$1,0),0)</f>
        <v>7.3620904728067655</v>
      </c>
      <c r="BH46" s="40">
        <f>VLOOKUP($AX46&amp;"_"&amp;$BC$14,データシート1!$A:$BS,MATCH($BC$12&amp;"_"&amp;BH$20,データシート1!$A$1:$BS$1,0),0)</f>
        <v>13.701923384893862</v>
      </c>
      <c r="BI46" s="40">
        <f>VLOOKUP($AX46&amp;"_"&amp;$BC$14,データシート1!$A:$BS,MATCH($BC$12&amp;"_"&amp;BI$20,データシート1!$A$1:$BS$1,0),0)</f>
        <v>134.56872565807382</v>
      </c>
      <c r="BJ46" s="40">
        <f>VLOOKUP($AX46&amp;"_"&amp;$BC$14,データシート1!$A:$BS,MATCH($BC$12&amp;"_"&amp;BJ$20,データシート1!$A$1:$BS$1,0),0)</f>
        <v>180.65985491747435</v>
      </c>
      <c r="BK46" s="40">
        <f t="shared" si="1"/>
        <v>207.41836073181813</v>
      </c>
      <c r="BL46" s="40">
        <f t="shared" si="2"/>
        <v>174.31375824970448</v>
      </c>
      <c r="BM46" s="40">
        <f>VLOOKUP($AX46&amp;"_"&amp;$BC$14,データシート1!$A:$BS,MATCH($BC$12&amp;"_"&amp;BM$20,データシート1!$A$1:$BS$1,0),0)</f>
        <v>101.94735876869748</v>
      </c>
      <c r="BN46" s="40">
        <f>VLOOKUP($AX46&amp;"_"&amp;$BC$14,データシート1!$A:$BS,MATCH($BC$12&amp;"_"&amp;BN$20,データシート1!$A$1:$BS$1,0),0)</f>
        <v>72.366399481006994</v>
      </c>
      <c r="BO46" s="40">
        <f>VLOOKUP($AX46&amp;"_"&amp;$BC$14,データシート1!$A:$BS,MATCH($BC$12&amp;"_"&amp;BO$20,データシート1!$A$1:$BS$1,0),0)</f>
        <v>6.6405502502406488</v>
      </c>
      <c r="BP46" s="40">
        <f>VLOOKUP($AX46&amp;"_"&amp;$BC$14,データシート1!$A:$BS,MATCH($BC$12&amp;"_"&amp;BP$20,データシート1!$A$1:$BS$1,0),0)</f>
        <v>26.464052231873023</v>
      </c>
      <c r="BQ46" s="40">
        <f>VLOOKUP($AX46&amp;"_"&amp;$BC$14,データシート1!$A:$BS,MATCH($BC$12&amp;"_"&amp;BQ$20,データシート1!$A$1:$BS$1,0),0)</f>
        <v>19.865464009930339</v>
      </c>
      <c r="BR46" s="41">
        <f t="shared" si="3"/>
        <v>873.12207393812116</v>
      </c>
      <c r="BT46" s="134" t="str">
        <f t="shared" si="4"/>
        <v>丸亀市</v>
      </c>
      <c r="BU46" s="38">
        <f t="shared" si="25"/>
        <v>873.12207393812116</v>
      </c>
      <c r="BV46" s="69">
        <f t="shared" si="16"/>
        <v>0.37865228527512312</v>
      </c>
      <c r="BW46" s="69">
        <f t="shared" si="16"/>
        <v>0.35452734961441568</v>
      </c>
      <c r="BX46" s="69">
        <f t="shared" si="16"/>
        <v>8.4319142678421413E-3</v>
      </c>
      <c r="BY46" s="69">
        <f t="shared" si="16"/>
        <v>1.5693021392865308E-2</v>
      </c>
      <c r="BZ46" s="69">
        <f t="shared" si="16"/>
        <v>0.1541236096014803</v>
      </c>
      <c r="CA46" s="69">
        <f t="shared" si="32"/>
        <v>0.2069124814387385</v>
      </c>
      <c r="CB46" s="69">
        <f t="shared" si="32"/>
        <v>0.23755940540625711</v>
      </c>
      <c r="CC46" s="69">
        <f t="shared" si="32"/>
        <v>0.19964420033899891</v>
      </c>
      <c r="CD46" s="69">
        <f t="shared" si="32"/>
        <v>0.11676186161331957</v>
      </c>
      <c r="CE46" s="69">
        <f t="shared" si="32"/>
        <v>8.2882338725679336E-2</v>
      </c>
      <c r="CF46" s="69">
        <f t="shared" si="32"/>
        <v>7.6055232692596774E-3</v>
      </c>
      <c r="CG46" s="69">
        <f t="shared" si="32"/>
        <v>3.0309681797998558E-2</v>
      </c>
      <c r="CH46" s="69">
        <f t="shared" si="32"/>
        <v>2.2752218278401033E-2</v>
      </c>
      <c r="CI46" s="135">
        <f t="shared" si="6"/>
        <v>1</v>
      </c>
      <c r="CK46" s="136" t="str">
        <f t="shared" si="7"/>
        <v>丸亀市</v>
      </c>
      <c r="CL46" s="137">
        <f t="shared" si="17"/>
        <v>330.60966862082461</v>
      </c>
      <c r="CM46" s="75">
        <f t="shared" si="18"/>
        <v>0.27609295390779287</v>
      </c>
      <c r="CN46" s="76">
        <f t="shared" si="19"/>
        <v>309.54565476312399</v>
      </c>
      <c r="CO46" s="75">
        <f t="shared" si="20"/>
        <v>0.29488057285071612</v>
      </c>
      <c r="CP46" s="76">
        <f t="shared" si="8"/>
        <v>7.3620904728067655</v>
      </c>
      <c r="CQ46" s="75">
        <f t="shared" si="21"/>
        <v>0</v>
      </c>
      <c r="CR46" s="76">
        <f t="shared" si="9"/>
        <v>13.701923384893862</v>
      </c>
      <c r="CS46" s="75">
        <f t="shared" si="22"/>
        <v>0</v>
      </c>
      <c r="CT46" s="76">
        <f t="shared" si="10"/>
        <v>134.56872565807382</v>
      </c>
      <c r="CU46" s="77">
        <f t="shared" si="23"/>
        <v>0.39533702752878913</v>
      </c>
      <c r="CV46" s="18"/>
      <c r="CW46" s="1078">
        <f t="shared" si="24"/>
        <v>91.278999999999996</v>
      </c>
      <c r="CX46" s="1081">
        <f>VLOOKUP($AX46&amp;"_"&amp;$CW$14,データシート1!$A:$BS,MATCH($CW$12&amp;"_"&amp;CX$20,データシート1!$A$1:$BS$1,0),0)</f>
        <v>91.278999999999996</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53.2</v>
      </c>
      <c r="DB46" s="1081">
        <f>VLOOKUP($AX46&amp;"_"&amp;$CW$14,データシート1!$A:$BS,MATCH($CW$12&amp;"_"&amp;DB$20,データシート1!$A$1:$BS$1,0),0)</f>
        <v>0</v>
      </c>
      <c r="DC46" s="1081">
        <f>VLOOKUP($AX46&amp;"_"&amp;$CW$14,データシート1!$A:$BS,MATCH($CW$12&amp;"_"&amp;DC$20,データシート1!$A$1:$BS$1,0),0)</f>
        <v>0</v>
      </c>
      <c r="DD46" s="1080">
        <f t="shared" si="11"/>
        <v>144.47899999999998</v>
      </c>
      <c r="DE46" s="18"/>
      <c r="DF46" s="138">
        <f>VLOOKUP($AX46&amp;"_"&amp;$DF$14,データシート1!$A:$BS,MATCH($DF$12&amp;"_"&amp;DF$20,データシート1!$A$1:$BS$1,0),0)</f>
        <v>10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5</v>
      </c>
      <c r="DJ46" s="74">
        <f>VLOOKUP($AX46&amp;"_"&amp;$DF$14,データシート1!$A:$BS,MATCH($DF$12&amp;"_"&amp;DJ$20,データシート1!$A$1:$BS$1,0),0)</f>
        <v>0</v>
      </c>
      <c r="DK46" s="74">
        <f>VLOOKUP($AX46&amp;"_"&amp;$DF$14,データシート1!$A:$BS,MATCH($DF$12&amp;"_"&amp;DK$20,データシート1!$A$1:$BS$1,0),0)</f>
        <v>0</v>
      </c>
      <c r="DL46" s="78">
        <f t="shared" si="12"/>
        <v>15</v>
      </c>
      <c r="DM46" s="18"/>
      <c r="DN46" s="139">
        <f t="shared" si="26"/>
        <v>0.63</v>
      </c>
      <c r="DO46" s="140">
        <f t="shared" si="27"/>
        <v>0</v>
      </c>
      <c r="DP46" s="140">
        <f t="shared" si="29"/>
        <v>0</v>
      </c>
      <c r="DQ46" s="140">
        <f t="shared" si="30"/>
        <v>0.37</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12231</v>
      </c>
      <c r="AY47" s="20" t="str">
        <f>IF(IFERROR(比較地域マスタ!$Z32,"")=0,"",IFERROR(比較地域マスタ!$Z32,""))</f>
        <v>印西市</v>
      </c>
      <c r="BB47" s="122" t="str">
        <f t="shared" si="0"/>
        <v>12231</v>
      </c>
      <c r="BC47" s="123" t="str">
        <f t="shared" si="0"/>
        <v>印西市</v>
      </c>
      <c r="BD47" s="40">
        <f t="shared" si="14"/>
        <v>501.22466302138542</v>
      </c>
      <c r="BE47" s="40">
        <f t="shared" si="15"/>
        <v>115.00746080174295</v>
      </c>
      <c r="BF47" s="40">
        <f>VLOOKUP($AX47&amp;"_"&amp;$BC$14,データシート1!$A:$BS,MATCH($BC$12&amp;"_"&amp;BF$20,データシート1!$A$1:$BS$1,0),0)</f>
        <v>84.864448355881137</v>
      </c>
      <c r="BG47" s="40">
        <f>VLOOKUP($AX47&amp;"_"&amp;$BC$14,データシート1!$A:$BS,MATCH($BC$12&amp;"_"&amp;BG$20,データシート1!$A$1:$BS$1,0),0)</f>
        <v>3.7021576886780423</v>
      </c>
      <c r="BH47" s="40">
        <f>VLOOKUP($AX47&amp;"_"&amp;$BC$14,データシート1!$A:$BS,MATCH($BC$12&amp;"_"&amp;BH$20,データシート1!$A$1:$BS$1,0),0)</f>
        <v>26.440854757183764</v>
      </c>
      <c r="BI47" s="40">
        <f>VLOOKUP($AX47&amp;"_"&amp;$BC$14,データシート1!$A:$BS,MATCH($BC$12&amp;"_"&amp;BI$20,データシート1!$A$1:$BS$1,0),0)</f>
        <v>137.12199586389897</v>
      </c>
      <c r="BJ47" s="40">
        <f>VLOOKUP($AX47&amp;"_"&amp;$BC$14,データシート1!$A:$BS,MATCH($BC$12&amp;"_"&amp;BJ$20,データシート1!$A$1:$BS$1,0),0)</f>
        <v>99.567221927148495</v>
      </c>
      <c r="BK47" s="40">
        <f t="shared" si="1"/>
        <v>133.02613003222038</v>
      </c>
      <c r="BL47" s="40">
        <f t="shared" si="2"/>
        <v>126.78947750368728</v>
      </c>
      <c r="BM47" s="40">
        <f>VLOOKUP($AX47&amp;"_"&amp;$BC$14,データシート1!$A:$BS,MATCH($BC$12&amp;"_"&amp;BM$20,データシート1!$A$1:$BS$1,0),0)</f>
        <v>74.086029639594841</v>
      </c>
      <c r="BN47" s="40">
        <f>VLOOKUP($AX47&amp;"_"&amp;$BC$14,データシート1!$A:$BS,MATCH($BC$12&amp;"_"&amp;BN$20,データシート1!$A$1:$BS$1,0),0)</f>
        <v>52.703447864092439</v>
      </c>
      <c r="BO47" s="40">
        <f>VLOOKUP($AX47&amp;"_"&amp;$BC$14,データシート1!$A:$BS,MATCH($BC$12&amp;"_"&amp;BO$20,データシート1!$A$1:$BS$1,0),0)</f>
        <v>6.2366525285330923</v>
      </c>
      <c r="BP47" s="40">
        <f>VLOOKUP($AX47&amp;"_"&amp;$BC$14,データシート1!$A:$BS,MATCH($BC$12&amp;"_"&amp;BP$20,データシート1!$A$1:$BS$1,0),0)</f>
        <v>0</v>
      </c>
      <c r="BQ47" s="40">
        <f>VLOOKUP($AX47&amp;"_"&amp;$BC$14,データシート1!$A:$BS,MATCH($BC$12&amp;"_"&amp;BQ$20,データシート1!$A$1:$BS$1,0),0)</f>
        <v>16.50185439637465</v>
      </c>
      <c r="BR47" s="41">
        <f t="shared" si="3"/>
        <v>501.22466302138542</v>
      </c>
      <c r="BT47" s="134" t="str">
        <f t="shared" si="4"/>
        <v>印西市</v>
      </c>
      <c r="BU47" s="38">
        <f t="shared" si="25"/>
        <v>501.22466302138542</v>
      </c>
      <c r="BV47" s="69">
        <f t="shared" si="16"/>
        <v>0.22945291659926959</v>
      </c>
      <c r="BW47" s="69">
        <f t="shared" si="16"/>
        <v>0.16931419105420253</v>
      </c>
      <c r="BX47" s="69">
        <f t="shared" si="16"/>
        <v>7.3862241062947953E-3</v>
      </c>
      <c r="BY47" s="69">
        <f t="shared" si="16"/>
        <v>5.2752501438772234E-2</v>
      </c>
      <c r="BZ47" s="69">
        <f t="shared" si="16"/>
        <v>0.27357392000091679</v>
      </c>
      <c r="CA47" s="69">
        <f t="shared" si="32"/>
        <v>0.19864789040299144</v>
      </c>
      <c r="CB47" s="69">
        <f t="shared" si="32"/>
        <v>0.26540220353551247</v>
      </c>
      <c r="CC47" s="69">
        <f t="shared" si="32"/>
        <v>0.25295937502236926</v>
      </c>
      <c r="CD47" s="69">
        <f t="shared" si="32"/>
        <v>0.14781002433719798</v>
      </c>
      <c r="CE47" s="69">
        <f t="shared" si="32"/>
        <v>0.10514935068517124</v>
      </c>
      <c r="CF47" s="69">
        <f t="shared" si="32"/>
        <v>1.2442828513143211E-2</v>
      </c>
      <c r="CG47" s="69">
        <f t="shared" si="32"/>
        <v>0</v>
      </c>
      <c r="CH47" s="69">
        <f t="shared" si="32"/>
        <v>3.292306946130976E-2</v>
      </c>
      <c r="CI47" s="135">
        <f t="shared" si="6"/>
        <v>1</v>
      </c>
      <c r="CK47" s="136" t="str">
        <f t="shared" si="7"/>
        <v>印西市</v>
      </c>
      <c r="CL47" s="137">
        <f t="shared" si="17"/>
        <v>115.00746080174295</v>
      </c>
      <c r="CM47" s="75">
        <f t="shared" si="18"/>
        <v>6.5752255960470671E-2</v>
      </c>
      <c r="CN47" s="76">
        <f t="shared" si="19"/>
        <v>84.864448355881137</v>
      </c>
      <c r="CO47" s="75">
        <f t="shared" si="20"/>
        <v>5.3379242872154599E-2</v>
      </c>
      <c r="CP47" s="76">
        <f t="shared" si="8"/>
        <v>3.7021576886780423</v>
      </c>
      <c r="CQ47" s="75">
        <f t="shared" si="21"/>
        <v>0.81898186273169238</v>
      </c>
      <c r="CR47" s="76">
        <f t="shared" si="9"/>
        <v>26.440854757183764</v>
      </c>
      <c r="CS47" s="75">
        <f t="shared" si="22"/>
        <v>0</v>
      </c>
      <c r="CT47" s="76">
        <f t="shared" si="10"/>
        <v>137.12199586389897</v>
      </c>
      <c r="CU47" s="77">
        <f t="shared" si="23"/>
        <v>1</v>
      </c>
      <c r="CV47" s="18"/>
      <c r="CW47" s="1078">
        <f t="shared" si="24"/>
        <v>7.5620000000000003</v>
      </c>
      <c r="CX47" s="1081">
        <f>VLOOKUP($AX47&amp;"_"&amp;$CW$14,データシート1!$A:$BS,MATCH($CW$12&amp;"_"&amp;CX$20,データシート1!$A$1:$BS$1,0),0)</f>
        <v>4.53</v>
      </c>
      <c r="CY47" s="1081">
        <f>VLOOKUP($AX47&amp;"_"&amp;$CW$14,データシート1!$A:$BS,MATCH($CW$12&amp;"_"&amp;CY$20,データシート1!$A$1:$BS$1,0),0)</f>
        <v>3.032</v>
      </c>
      <c r="CZ47" s="1081">
        <f>VLOOKUP($AX47&amp;"_"&amp;$CW$14,データシート1!$A:$BS,MATCH($CW$12&amp;"_"&amp;CZ$20,データシート1!$A$1:$BS$1,0),0)</f>
        <v>0</v>
      </c>
      <c r="DA47" s="1081">
        <f>VLOOKUP($AX47&amp;"_"&amp;$CW$14,データシート1!$A:$BS,MATCH($CW$12&amp;"_"&amp;DA$20,データシート1!$A$1:$BS$1,0),0)</f>
        <v>326.73500000000001</v>
      </c>
      <c r="DB47" s="1081">
        <f>VLOOKUP($AX47&amp;"_"&amp;$CW$14,データシート1!$A:$BS,MATCH($CW$12&amp;"_"&amp;DB$20,データシート1!$A$1:$BS$1,0),0)</f>
        <v>0.34699999999999998</v>
      </c>
      <c r="DC47" s="1081">
        <f>VLOOKUP($AX47&amp;"_"&amp;$CW$14,データシート1!$A:$BS,MATCH($CW$12&amp;"_"&amp;DC$20,データシート1!$A$1:$BS$1,0),0)</f>
        <v>0</v>
      </c>
      <c r="DD47" s="1080">
        <f t="shared" si="11"/>
        <v>334.64400000000001</v>
      </c>
      <c r="DE47" s="18"/>
      <c r="DF47" s="138">
        <f>VLOOKUP($AX47&amp;"_"&amp;$DF$14,データシート1!$A:$BS,MATCH($DF$12&amp;"_"&amp;DF$20,データシート1!$A$1:$BS$1,0),0)</f>
        <v>1</v>
      </c>
      <c r="DG47" s="74">
        <f>VLOOKUP($AX47&amp;"_"&amp;$DF$14,データシート1!$A:$BS,MATCH($DF$12&amp;"_"&amp;DG$20,データシート1!$A$1:$BS$1,0),0)</f>
        <v>1</v>
      </c>
      <c r="DH47" s="74">
        <f>VLOOKUP($AX47&amp;"_"&amp;$DF$14,データシート1!$A:$BS,MATCH($DF$12&amp;"_"&amp;DH$20,データシート1!$A$1:$BS$1,0),0)</f>
        <v>0</v>
      </c>
      <c r="DI47" s="74">
        <f>VLOOKUP($AX47&amp;"_"&amp;$DF$14,データシート1!$A:$BS,MATCH($DF$12&amp;"_"&amp;DI$20,データシート1!$A$1:$BS$1,0),0)</f>
        <v>20</v>
      </c>
      <c r="DJ47" s="74">
        <f>VLOOKUP($AX47&amp;"_"&amp;$DF$14,データシート1!$A:$BS,MATCH($DF$12&amp;"_"&amp;DJ$20,データシート1!$A$1:$BS$1,0),0)</f>
        <v>1</v>
      </c>
      <c r="DK47" s="74">
        <f>VLOOKUP($AX47&amp;"_"&amp;$DF$14,データシート1!$A:$BS,MATCH($DF$12&amp;"_"&amp;DK$20,データシート1!$A$1:$BS$1,0),0)</f>
        <v>0</v>
      </c>
      <c r="DL47" s="78">
        <f t="shared" si="12"/>
        <v>23</v>
      </c>
      <c r="DM47" s="18"/>
      <c r="DN47" s="139">
        <f t="shared" si="26"/>
        <v>0.01</v>
      </c>
      <c r="DO47" s="140">
        <f t="shared" si="27"/>
        <v>0.01</v>
      </c>
      <c r="DP47" s="140">
        <f t="shared" si="29"/>
        <v>0</v>
      </c>
      <c r="DQ47" s="140">
        <f t="shared" si="30"/>
        <v>0.98</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03209</v>
      </c>
      <c r="AY48" s="20" t="str">
        <f>IF(IFERROR(比較地域マスタ!$Z33,"")=0,"",IFERROR(比較地域マスタ!$Z33,""))</f>
        <v>一関市</v>
      </c>
      <c r="BB48" s="122" t="str">
        <f t="shared" si="0"/>
        <v>03209</v>
      </c>
      <c r="BC48" s="123" t="str">
        <f t="shared" si="0"/>
        <v>一関市</v>
      </c>
      <c r="BD48" s="40">
        <f t="shared" si="14"/>
        <v>818.72371454120491</v>
      </c>
      <c r="BE48" s="40">
        <f t="shared" si="15"/>
        <v>279.94805886271376</v>
      </c>
      <c r="BF48" s="40">
        <f>VLOOKUP($AX48&amp;"_"&amp;$BC$14,データシート1!$A:$BS,MATCH($BC$12&amp;"_"&amp;BF$20,データシート1!$A$1:$BS$1,0),0)</f>
        <v>215.89727544012521</v>
      </c>
      <c r="BG48" s="40">
        <f>VLOOKUP($AX48&amp;"_"&amp;$BC$14,データシート1!$A:$BS,MATCH($BC$12&amp;"_"&amp;BG$20,データシート1!$A$1:$BS$1,0),0)</f>
        <v>13.16754583251946</v>
      </c>
      <c r="BH48" s="40">
        <f>VLOOKUP($AX48&amp;"_"&amp;$BC$14,データシート1!$A:$BS,MATCH($BC$12&amp;"_"&amp;BH$20,データシート1!$A$1:$BS$1,0),0)</f>
        <v>50.883237590069072</v>
      </c>
      <c r="BI48" s="40">
        <f>VLOOKUP($AX48&amp;"_"&amp;$BC$14,データシート1!$A:$BS,MATCH($BC$12&amp;"_"&amp;BI$20,データシート1!$A$1:$BS$1,0),0)</f>
        <v>122.6247247329464</v>
      </c>
      <c r="BJ48" s="40">
        <f>VLOOKUP($AX48&amp;"_"&amp;$BC$14,データシート1!$A:$BS,MATCH($BC$12&amp;"_"&amp;BJ$20,データシート1!$A$1:$BS$1,0),0)</f>
        <v>178.13579802085587</v>
      </c>
      <c r="BK48" s="40">
        <f t="shared" si="1"/>
        <v>225.32592765744801</v>
      </c>
      <c r="BL48" s="40">
        <f t="shared" si="2"/>
        <v>218.62747557323411</v>
      </c>
      <c r="BM48" s="40">
        <f>VLOOKUP($AX48&amp;"_"&amp;$BC$14,データシート1!$A:$BS,MATCH($BC$12&amp;"_"&amp;BM$20,データシート1!$A$1:$BS$1,0),0)</f>
        <v>102.98573870811151</v>
      </c>
      <c r="BN48" s="40">
        <f>VLOOKUP($AX48&amp;"_"&amp;$BC$14,データシート1!$A:$BS,MATCH($BC$12&amp;"_"&amp;BN$20,データシート1!$A$1:$BS$1,0),0)</f>
        <v>115.6417368651226</v>
      </c>
      <c r="BO48" s="40">
        <f>VLOOKUP($AX48&amp;"_"&amp;$BC$14,データシート1!$A:$BS,MATCH($BC$12&amp;"_"&amp;BO$20,データシート1!$A$1:$BS$1,0),0)</f>
        <v>6.6984520842139066</v>
      </c>
      <c r="BP48" s="40">
        <f>VLOOKUP($AX48&amp;"_"&amp;$BC$14,データシート1!$A:$BS,MATCH($BC$12&amp;"_"&amp;BP$20,データシート1!$A$1:$BS$1,0),0)</f>
        <v>0</v>
      </c>
      <c r="BQ48" s="40">
        <f>VLOOKUP($AX48&amp;"_"&amp;$BC$14,データシート1!$A:$BS,MATCH($BC$12&amp;"_"&amp;BQ$20,データシート1!$A$1:$BS$1,0),0)</f>
        <v>12.689205267240849</v>
      </c>
      <c r="BR48" s="41">
        <f t="shared" si="3"/>
        <v>818.72371454120491</v>
      </c>
      <c r="BT48" s="134" t="str">
        <f t="shared" si="4"/>
        <v>一関市</v>
      </c>
      <c r="BU48" s="38">
        <f t="shared" si="25"/>
        <v>818.72371454120491</v>
      </c>
      <c r="BV48" s="69">
        <f t="shared" si="16"/>
        <v>0.34193227079001931</v>
      </c>
      <c r="BW48" s="69">
        <f t="shared" si="16"/>
        <v>0.26369979469949689</v>
      </c>
      <c r="BX48" s="69">
        <f t="shared" si="16"/>
        <v>1.608301506192265E-2</v>
      </c>
      <c r="BY48" s="69">
        <f t="shared" si="16"/>
        <v>6.2149461028599785E-2</v>
      </c>
      <c r="BZ48" s="69">
        <f t="shared" si="16"/>
        <v>0.1497754646103816</v>
      </c>
      <c r="CA48" s="69">
        <f t="shared" si="32"/>
        <v>0.21757742551854545</v>
      </c>
      <c r="CB48" s="69">
        <f t="shared" si="32"/>
        <v>0.27521607552764704</v>
      </c>
      <c r="CC48" s="69">
        <f t="shared" si="32"/>
        <v>0.26703449734047124</v>
      </c>
      <c r="CD48" s="69">
        <f t="shared" si="32"/>
        <v>0.12578814669588811</v>
      </c>
      <c r="CE48" s="69">
        <f t="shared" si="32"/>
        <v>0.1412463506445831</v>
      </c>
      <c r="CF48" s="69">
        <f t="shared" si="32"/>
        <v>8.1815781871758461E-3</v>
      </c>
      <c r="CG48" s="69">
        <f t="shared" si="32"/>
        <v>0</v>
      </c>
      <c r="CH48" s="69">
        <f t="shared" si="32"/>
        <v>1.5498763553406543E-2</v>
      </c>
      <c r="CI48" s="135">
        <f t="shared" si="6"/>
        <v>1</v>
      </c>
      <c r="CK48" s="136" t="str">
        <f t="shared" si="7"/>
        <v>一関市</v>
      </c>
      <c r="CL48" s="137">
        <f t="shared" si="17"/>
        <v>279.94805886271376</v>
      </c>
      <c r="CM48" s="75">
        <f t="shared" si="18"/>
        <v>1</v>
      </c>
      <c r="CN48" s="76">
        <f t="shared" si="19"/>
        <v>215.89727544012521</v>
      </c>
      <c r="CO48" s="75">
        <f t="shared" si="20"/>
        <v>1</v>
      </c>
      <c r="CP48" s="76">
        <f t="shared" si="8"/>
        <v>13.16754583251946</v>
      </c>
      <c r="CQ48" s="75">
        <f t="shared" si="21"/>
        <v>0</v>
      </c>
      <c r="CR48" s="76">
        <f t="shared" si="9"/>
        <v>50.883237590069072</v>
      </c>
      <c r="CS48" s="75">
        <f t="shared" si="22"/>
        <v>0</v>
      </c>
      <c r="CT48" s="76">
        <f t="shared" si="10"/>
        <v>122.6247247329464</v>
      </c>
      <c r="CU48" s="77">
        <f t="shared" si="23"/>
        <v>0.18772723078590581</v>
      </c>
      <c r="CV48" s="18"/>
      <c r="CW48" s="1078">
        <f t="shared" si="24"/>
        <v>561.22699999999998</v>
      </c>
      <c r="CX48" s="1081">
        <f>VLOOKUP($AX48&amp;"_"&amp;$CW$14,データシート1!$A:$BS,MATCH($CW$12&amp;"_"&amp;CX$20,データシート1!$A$1:$BS$1,0),0)</f>
        <v>561.22699999999998</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23.020000000000003</v>
      </c>
      <c r="DB48" s="1081">
        <f>VLOOKUP($AX48&amp;"_"&amp;$CW$14,データシート1!$A:$BS,MATCH($CW$12&amp;"_"&amp;DB$20,データシート1!$A$1:$BS$1,0),0)</f>
        <v>0</v>
      </c>
      <c r="DC48" s="1081">
        <f>VLOOKUP($AX48&amp;"_"&amp;$CW$14,データシート1!$A:$BS,MATCH($CW$12&amp;"_"&amp;DC$20,データシート1!$A$1:$BS$1,0),0)</f>
        <v>0</v>
      </c>
      <c r="DD48" s="1080">
        <f t="shared" si="11"/>
        <v>584.24699999999996</v>
      </c>
      <c r="DE48" s="18"/>
      <c r="DF48" s="138">
        <f>VLOOKUP($AX48&amp;"_"&amp;$DF$14,データシート1!$A:$BS,MATCH($DF$12&amp;"_"&amp;DF$20,データシート1!$A$1:$BS$1,0),0)</f>
        <v>17</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3</v>
      </c>
      <c r="DJ48" s="74">
        <f>VLOOKUP($AX48&amp;"_"&amp;$DF$14,データシート1!$A:$BS,MATCH($DF$12&amp;"_"&amp;DJ$20,データシート1!$A$1:$BS$1,0),0)</f>
        <v>0</v>
      </c>
      <c r="DK48" s="74">
        <f>VLOOKUP($AX48&amp;"_"&amp;$DF$14,データシート1!$A:$BS,MATCH($DF$12&amp;"_"&amp;DK$20,データシート1!$A$1:$BS$1,0),0)</f>
        <v>0</v>
      </c>
      <c r="DL48" s="78">
        <f t="shared" si="12"/>
        <v>20</v>
      </c>
      <c r="DM48" s="18"/>
      <c r="DN48" s="139">
        <f t="shared" si="26"/>
        <v>0.96</v>
      </c>
      <c r="DO48" s="140">
        <f t="shared" si="27"/>
        <v>0</v>
      </c>
      <c r="DP48" s="140">
        <f t="shared" si="29"/>
        <v>0</v>
      </c>
      <c r="DQ48" s="140">
        <f t="shared" si="30"/>
        <v>0.04</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12224</v>
      </c>
      <c r="AY49" s="20" t="str">
        <f>IF(IFERROR(比較地域マスタ!$Z34,"")=0,"",IFERROR(比較地域マスタ!$Z34,""))</f>
        <v>鎌ヶ谷市</v>
      </c>
      <c r="BB49" s="122" t="str">
        <f t="shared" si="0"/>
        <v>12224</v>
      </c>
      <c r="BC49" s="123" t="str">
        <f t="shared" si="0"/>
        <v>鎌ヶ谷市</v>
      </c>
      <c r="BD49" s="40">
        <f t="shared" si="14"/>
        <v>428.01322640974149</v>
      </c>
      <c r="BE49" s="40">
        <f t="shared" si="15"/>
        <v>93.917189584748641</v>
      </c>
      <c r="BF49" s="40">
        <f>VLOOKUP($AX49&amp;"_"&amp;$BC$14,データシート1!$A:$BS,MATCH($BC$12&amp;"_"&amp;BF$20,データシート1!$A$1:$BS$1,0),0)</f>
        <v>88.702229674552328</v>
      </c>
      <c r="BG49" s="40">
        <f>VLOOKUP($AX49&amp;"_"&amp;$BC$14,データシート1!$A:$BS,MATCH($BC$12&amp;"_"&amp;BG$20,データシート1!$A$1:$BS$1,0),0)</f>
        <v>5.0440061078869309</v>
      </c>
      <c r="BH49" s="40">
        <f>VLOOKUP($AX49&amp;"_"&amp;$BC$14,データシート1!$A:$BS,MATCH($BC$12&amp;"_"&amp;BH$20,データシート1!$A$1:$BS$1,0),0)</f>
        <v>0.17095380230937776</v>
      </c>
      <c r="BI49" s="40">
        <f>VLOOKUP($AX49&amp;"_"&amp;$BC$14,データシート1!$A:$BS,MATCH($BC$12&amp;"_"&amp;BI$20,データシート1!$A$1:$BS$1,0),0)</f>
        <v>100.61138723390998</v>
      </c>
      <c r="BJ49" s="40">
        <f>VLOOKUP($AX49&amp;"_"&amp;$BC$14,データシート1!$A:$BS,MATCH($BC$12&amp;"_"&amp;BJ$20,データシート1!$A$1:$BS$1,0),0)</f>
        <v>118.26726033779259</v>
      </c>
      <c r="BK49" s="40">
        <f t="shared" si="1"/>
        <v>102.60387795058556</v>
      </c>
      <c r="BL49" s="40">
        <f t="shared" si="2"/>
        <v>96.121290035593745</v>
      </c>
      <c r="BM49" s="40">
        <f>VLOOKUP($AX49&amp;"_"&amp;$BC$14,データシート1!$A:$BS,MATCH($BC$12&amp;"_"&amp;BM$20,データシート1!$A$1:$BS$1,0),0)</f>
        <v>63.453131014705505</v>
      </c>
      <c r="BN49" s="40">
        <f>VLOOKUP($AX49&amp;"_"&amp;$BC$14,データシート1!$A:$BS,MATCH($BC$12&amp;"_"&amp;BN$20,データシート1!$A$1:$BS$1,0),0)</f>
        <v>32.668159020888247</v>
      </c>
      <c r="BO49" s="40">
        <f>VLOOKUP($AX49&amp;"_"&amp;$BC$14,データシート1!$A:$BS,MATCH($BC$12&amp;"_"&amp;BO$20,データシート1!$A$1:$BS$1,0),0)</f>
        <v>6.48258791499181</v>
      </c>
      <c r="BP49" s="40">
        <f>VLOOKUP($AX49&amp;"_"&amp;$BC$14,データシート1!$A:$BS,MATCH($BC$12&amp;"_"&amp;BP$20,データシート1!$A$1:$BS$1,0),0)</f>
        <v>0</v>
      </c>
      <c r="BQ49" s="40">
        <f>VLOOKUP($AX49&amp;"_"&amp;$BC$14,データシート1!$A:$BS,MATCH($BC$12&amp;"_"&amp;BQ$20,データシート1!$A$1:$BS$1,0),0)</f>
        <v>12.61351130270471</v>
      </c>
      <c r="BR49" s="41">
        <f t="shared" si="3"/>
        <v>428.01322640974149</v>
      </c>
      <c r="BT49" s="134" t="str">
        <f t="shared" si="4"/>
        <v>鎌ヶ谷市</v>
      </c>
      <c r="BU49" s="38">
        <f t="shared" si="25"/>
        <v>428.01322640974149</v>
      </c>
      <c r="BV49" s="69">
        <f t="shared" si="16"/>
        <v>0.21942590506500081</v>
      </c>
      <c r="BW49" s="69">
        <f t="shared" si="16"/>
        <v>0.20724179581692825</v>
      </c>
      <c r="BX49" s="69">
        <f t="shared" si="16"/>
        <v>1.1784696819294673E-2</v>
      </c>
      <c r="BY49" s="69">
        <f t="shared" si="16"/>
        <v>3.9941242877789462E-4</v>
      </c>
      <c r="BZ49" s="69">
        <f t="shared" si="16"/>
        <v>0.23506607045267722</v>
      </c>
      <c r="CA49" s="69">
        <f t="shared" si="32"/>
        <v>0.27631683564977993</v>
      </c>
      <c r="CB49" s="69">
        <f t="shared" si="32"/>
        <v>0.23972127873534871</v>
      </c>
      <c r="CC49" s="69">
        <f t="shared" si="32"/>
        <v>0.22457551333606648</v>
      </c>
      <c r="CD49" s="69">
        <f t="shared" si="32"/>
        <v>0.14825039765000431</v>
      </c>
      <c r="CE49" s="69">
        <f t="shared" si="32"/>
        <v>7.6325115686062192E-2</v>
      </c>
      <c r="CF49" s="69">
        <f t="shared" si="32"/>
        <v>1.514576539928222E-2</v>
      </c>
      <c r="CG49" s="69">
        <f t="shared" si="32"/>
        <v>0</v>
      </c>
      <c r="CH49" s="69">
        <f t="shared" si="32"/>
        <v>2.9469910097193269E-2</v>
      </c>
      <c r="CI49" s="135">
        <f t="shared" si="6"/>
        <v>1</v>
      </c>
      <c r="CK49" s="136" t="str">
        <f t="shared" si="7"/>
        <v>鎌ヶ谷市</v>
      </c>
      <c r="CL49" s="137">
        <f t="shared" si="17"/>
        <v>93.917189584748641</v>
      </c>
      <c r="CM49" s="75">
        <f t="shared" si="18"/>
        <v>3.3848968586643512E-2</v>
      </c>
      <c r="CN49" s="76">
        <f t="shared" si="19"/>
        <v>88.702229674552328</v>
      </c>
      <c r="CO49" s="75">
        <f t="shared" si="20"/>
        <v>3.5839008914023036E-2</v>
      </c>
      <c r="CP49" s="76">
        <f t="shared" si="8"/>
        <v>5.0440061078869309</v>
      </c>
      <c r="CQ49" s="75">
        <f t="shared" si="21"/>
        <v>0</v>
      </c>
      <c r="CR49" s="76">
        <f t="shared" si="9"/>
        <v>0.17095380230937776</v>
      </c>
      <c r="CS49" s="75">
        <f t="shared" si="22"/>
        <v>0</v>
      </c>
      <c r="CT49" s="76">
        <f t="shared" si="10"/>
        <v>100.61138723390998</v>
      </c>
      <c r="CU49" s="77">
        <f t="shared" si="23"/>
        <v>6.2458138912153328E-2</v>
      </c>
      <c r="CV49" s="18"/>
      <c r="CW49" s="1078">
        <f t="shared" si="24"/>
        <v>3.1789999999999998</v>
      </c>
      <c r="CX49" s="1081">
        <f>VLOOKUP($AX49&amp;"_"&amp;$CW$14,データシート1!$A:$BS,MATCH($CW$12&amp;"_"&amp;CX$20,データシート1!$A$1:$BS$1,0),0)</f>
        <v>3.1789999999999998</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6.2839999999999998</v>
      </c>
      <c r="DB49" s="1081">
        <f>VLOOKUP($AX49&amp;"_"&amp;$CW$14,データシート1!$A:$BS,MATCH($CW$12&amp;"_"&amp;DB$20,データシート1!$A$1:$BS$1,0),0)</f>
        <v>0</v>
      </c>
      <c r="DC49" s="1081">
        <f>VLOOKUP($AX49&amp;"_"&amp;$CW$14,データシート1!$A:$BS,MATCH($CW$12&amp;"_"&amp;DC$20,データシート1!$A$1:$BS$1,0),0)</f>
        <v>0</v>
      </c>
      <c r="DD49" s="1080">
        <f t="shared" si="11"/>
        <v>9.4629999999999992</v>
      </c>
      <c r="DE49" s="18"/>
      <c r="DF49" s="138">
        <f>VLOOKUP($AX49&amp;"_"&amp;$DF$14,データシート1!$A:$BS,MATCH($DF$12&amp;"_"&amp;DF$20,データシート1!$A$1:$BS$1,0),0)</f>
        <v>1</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2</v>
      </c>
      <c r="DJ49" s="74">
        <f>VLOOKUP($AX49&amp;"_"&amp;$DF$14,データシート1!$A:$BS,MATCH($DF$12&amp;"_"&amp;DJ$20,データシート1!$A$1:$BS$1,0),0)</f>
        <v>0</v>
      </c>
      <c r="DK49" s="74">
        <f>VLOOKUP($AX49&amp;"_"&amp;$DF$14,データシート1!$A:$BS,MATCH($DF$12&amp;"_"&amp;DK$20,データシート1!$A$1:$BS$1,0),0)</f>
        <v>0</v>
      </c>
      <c r="DL49" s="78">
        <f t="shared" si="12"/>
        <v>3</v>
      </c>
      <c r="DM49" s="18"/>
      <c r="DN49" s="139">
        <f t="shared" si="26"/>
        <v>0.34</v>
      </c>
      <c r="DO49" s="140">
        <f t="shared" si="27"/>
        <v>0</v>
      </c>
      <c r="DP49" s="140">
        <f t="shared" si="29"/>
        <v>0</v>
      </c>
      <c r="DQ49" s="140">
        <f t="shared" si="30"/>
        <v>0.66</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唐津市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佐賀県</v>
      </c>
      <c r="AY4" s="261" t="str">
        <f>年度マスタ!$J4</f>
        <v>唐津市</v>
      </c>
      <c r="AZ4" s="261" t="str">
        <f>年度マスタ!$K4</f>
        <v>41202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27218</v>
      </c>
      <c r="AY13" s="20" t="str">
        <f>IF(IFERROR(比較地域マスタ!$Z6,"")=0,"",IFERROR(比較地域マスタ!$Z6,""))</f>
        <v>大東市</v>
      </c>
      <c r="BC13" s="960" t="str">
        <f t="shared" ref="BC13:BC59" si="0">AX13</f>
        <v>27218</v>
      </c>
      <c r="BD13" s="123" t="str">
        <f>AY13</f>
        <v>大東市</v>
      </c>
      <c r="BE13" s="40">
        <f>VLOOKUP($BC13&amp;"_"&amp;$AZ$7,データシート1!$A:$BS,MATCH("cb_"&amp;BE$12,データシート1!$A$1:$BS$1,0),0)</f>
        <v>7339.0000000000009</v>
      </c>
      <c r="BF13" s="40">
        <f>VLOOKUP($BC13&amp;"_"&amp;$AZ$7,データシート1!$A:$BS,MATCH("cb_"&amp;BF$12,データシート1!$A$1:$BS$1,0),0)</f>
        <v>5435.7999999999993</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5750</v>
      </c>
      <c r="BK13" s="40">
        <f>SUM(BE13:BJ13)</f>
        <v>18524.8</v>
      </c>
      <c r="BL13" s="42"/>
      <c r="BM13" s="960" t="str">
        <f>AX13</f>
        <v>27218</v>
      </c>
      <c r="BN13" s="123" t="str">
        <f>AY13</f>
        <v>大東市</v>
      </c>
      <c r="BO13" s="40">
        <f>BE13*VLOOKUP(BO$12,別紙!$B$4:$E$10,MATCH("設備利用率",別紙!$B$4:$E$4,0),0)/100*8760/10^3</f>
        <v>8807.6806799999995</v>
      </c>
      <c r="BP13" s="40">
        <f>BF13*VLOOKUP(BP$12,別紙!$B$4:$E$10,MATCH("設備利用率",別紙!$B$4:$E$4,0),0)/100*8760/10^3</f>
        <v>7190.2588079999996</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40296</v>
      </c>
      <c r="BU13" s="40">
        <f>SUM(BO13:BT13)</f>
        <v>56293.939488000004</v>
      </c>
      <c r="BV13" s="42"/>
      <c r="BW13" s="38" t="str">
        <f>AX13</f>
        <v>27218</v>
      </c>
      <c r="BX13" s="38" t="str">
        <f>AY13</f>
        <v>大東市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637202.87586294394</v>
      </c>
      <c r="BZ13" s="42"/>
      <c r="CA13" s="38" t="str">
        <f>AX13</f>
        <v>27218</v>
      </c>
      <c r="CB13" s="38" t="str">
        <f>AY13</f>
        <v>大東市</v>
      </c>
      <c r="CC13" s="260">
        <f>BO13/$BY13</f>
        <v>1.3822412003511492E-2</v>
      </c>
      <c r="CD13" s="260">
        <f t="shared" ref="CD13:CH28" si="1">BP13/$BY13</f>
        <v>1.1284096604652728E-2</v>
      </c>
      <c r="CE13" s="260">
        <f t="shared" si="1"/>
        <v>0</v>
      </c>
      <c r="CF13" s="260">
        <f t="shared" si="1"/>
        <v>0</v>
      </c>
      <c r="CG13" s="260">
        <f t="shared" si="1"/>
        <v>0</v>
      </c>
      <c r="CH13" s="260">
        <f t="shared" si="1"/>
        <v>6.3238885959873273E-2</v>
      </c>
      <c r="CI13" s="260">
        <f>BU13/BY13</f>
        <v>8.83453945680375E-2</v>
      </c>
      <c r="CK13" s="20" t="str">
        <f>AX13</f>
        <v>27218</v>
      </c>
      <c r="CL13" s="20" t="str">
        <f>AY13</f>
        <v>大東市</v>
      </c>
      <c r="CM13" s="20">
        <f>VLOOKUP($CK13&amp;"_"&amp;$AZ$7,データシート1!$A:$BS,MATCH("ca_太陽光発電（10kW未満）",データシート1!$A$1:$BS$1,0),0)</f>
        <v>1836</v>
      </c>
      <c r="CN13" s="20">
        <f>VLOOKUP($CK13&amp;"_"&amp;$AZ$5,データシート1!$A:$BS,MATCH("ab_家庭",データシート1!$A$1:$BS$1,0),0)</f>
        <v>57343</v>
      </c>
      <c r="CO13" s="260">
        <f>CM13/CN13</f>
        <v>3.2017857454266434E-2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41202</v>
      </c>
      <c r="AY14" s="20" t="str">
        <f>IF(IFERROR(比較地域マスタ!$Z7,"")=0,"",IFERROR(比較地域マスタ!$Z7,""))</f>
        <v>唐津市</v>
      </c>
      <c r="BC14" s="960" t="str">
        <f t="shared" si="0"/>
        <v>41202</v>
      </c>
      <c r="BD14" s="123" t="str">
        <f t="shared" ref="BD14:BD60" si="2">AY14</f>
        <v>唐津市</v>
      </c>
      <c r="BE14" s="40">
        <f>VLOOKUP($BC14&amp;"_"&amp;$AZ$7,データシート1!$A:$BS,MATCH("cb_"&amp;BE$12,データシート1!$A$1:$BS$1,0),0)</f>
        <v>23099.32399999991</v>
      </c>
      <c r="BF14" s="40">
        <f>VLOOKUP($BC14&amp;"_"&amp;$AZ$7,データシート1!$A:$BS,MATCH("cb_"&amp;BF$12,データシート1!$A$1:$BS$1,0),0)</f>
        <v>106268.33999999991</v>
      </c>
      <c r="BG14" s="40">
        <f>VLOOKUP($BC14&amp;"_"&amp;$AZ$7,データシート1!$A:$BS,MATCH("cb_"&amp;BG$12,データシート1!$A$1:$BS$1,0),0)</f>
        <v>62940.9</v>
      </c>
      <c r="BH14" s="40">
        <f>VLOOKUP($BC14&amp;"_"&amp;$AZ$7,データシート1!$A:$BS,MATCH("cb_"&amp;BH$12,データシート1!$A$1:$BS$1,0),0)</f>
        <v>999</v>
      </c>
      <c r="BI14" s="40">
        <f>VLOOKUP($BC14&amp;"_"&amp;$AZ$7,データシート1!$A:$BS,MATCH("cb_"&amp;BI$12,データシート1!$A$1:$BS$1,0),0)</f>
        <v>0</v>
      </c>
      <c r="BJ14" s="40">
        <f>VLOOKUP($BC14&amp;"_"&amp;$AZ$7,データシート1!$A:$BS,MATCH("cb_"&amp;BJ$12,データシート1!$A$1:$BS$1,0),0)</f>
        <v>0</v>
      </c>
      <c r="BK14" s="40">
        <f t="shared" ref="BK14:BK60" si="3">SUM(BE14:BJ14)</f>
        <v>193307.56399999981</v>
      </c>
      <c r="BL14" s="42"/>
      <c r="BM14" s="960" t="str">
        <f t="shared" ref="BM14:BM60" si="4">AX14</f>
        <v>41202</v>
      </c>
      <c r="BN14" s="123" t="str">
        <f t="shared" ref="BN14:BN60" si="5">AY14</f>
        <v>唐津市</v>
      </c>
      <c r="BO14" s="40">
        <f>BE14*VLOOKUP(BO$12,別紙!$B$4:$E$10,MATCH("設備利用率",別紙!$B$4:$E$4,0),0)/100*8760/10^3</f>
        <v>27721.960718879895</v>
      </c>
      <c r="BP14" s="40">
        <f>BF14*VLOOKUP(BP$12,別紙!$B$4:$E$10,MATCH("設備利用率",別紙!$B$4:$E$4,0),0)/100*8760/10^3</f>
        <v>140567.50941839986</v>
      </c>
      <c r="BQ14" s="40">
        <f>BG14*VLOOKUP(BQ$12,別紙!$B$4:$E$10,MATCH("設備利用率",別紙!$B$4:$E$4,0),0)/100*8760/10^3</f>
        <v>136737.84643200002</v>
      </c>
      <c r="BR14" s="40">
        <f>BH14*VLOOKUP(BR$12,別紙!$B$4:$E$10,MATCH("設備利用率",別紙!$B$4:$E$4,0),0)/100*8760/10^3</f>
        <v>5250.7439999999997</v>
      </c>
      <c r="BS14" s="40">
        <f>BI14*VLOOKUP(BS$12,別紙!$B$4:$E$10,MATCH("設備利用率",別紙!$B$4:$E$4,0),0)/100*8760/10^3</f>
        <v>0</v>
      </c>
      <c r="BT14" s="40">
        <f>BJ14*VLOOKUP(BT$12,別紙!$B$4:$E$10,MATCH("設備利用率",別紙!$B$4:$E$4,0),0)/100*8760/10^3</f>
        <v>0</v>
      </c>
      <c r="BU14" s="40">
        <f t="shared" ref="BU14:BU60" si="6">SUM(BO14:BT14)</f>
        <v>310278.06056927977</v>
      </c>
      <c r="BV14" s="42"/>
      <c r="BW14" s="38" t="str">
        <f t="shared" ref="BW14:BW60" si="7">AX14</f>
        <v>41202</v>
      </c>
      <c r="BX14" s="38" t="str">
        <f t="shared" ref="BX14:BX60" si="8">AY14</f>
        <v>唐津市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649033.92433156562</v>
      </c>
      <c r="BZ14" s="42"/>
      <c r="CA14" s="38" t="str">
        <f t="shared" ref="CA14:CA60" si="9">AX14</f>
        <v>41202</v>
      </c>
      <c r="CB14" s="38" t="str">
        <f t="shared" ref="CB14:CB60" si="10">AY14</f>
        <v>唐津市</v>
      </c>
      <c r="CC14" s="260">
        <f t="shared" ref="CC14:CC60" si="11">BO14/$BY14</f>
        <v>4.2712652882405958E-2</v>
      </c>
      <c r="CD14" s="260">
        <f t="shared" si="1"/>
        <v>0.21657960261964598</v>
      </c>
      <c r="CE14" s="260">
        <f t="shared" si="1"/>
        <v>0.21067904358439374</v>
      </c>
      <c r="CF14" s="260">
        <f t="shared" si="1"/>
        <v>8.090091755076894E-3</v>
      </c>
      <c r="CG14" s="260">
        <f t="shared" si="1"/>
        <v>0</v>
      </c>
      <c r="CH14" s="260">
        <f t="shared" si="1"/>
        <v>0</v>
      </c>
      <c r="CI14" s="260">
        <f t="shared" ref="CI14:CI60" si="12">BU14/BY14</f>
        <v>0.47806139084152255</v>
      </c>
      <c r="CK14" s="20" t="str">
        <f t="shared" ref="CK14:CK60" si="13">AX14</f>
        <v>41202</v>
      </c>
      <c r="CL14" s="20" t="str">
        <f t="shared" ref="CL14:CL60" si="14">AY14</f>
        <v>唐津市</v>
      </c>
      <c r="CM14" s="20">
        <f>VLOOKUP($CK14&amp;"_"&amp;$AZ$7,データシート1!$A:$BS,MATCH("ca_太陽光発電（10kW未満）",データシート1!$A$1:$BS$1,0),0)</f>
        <v>4596</v>
      </c>
      <c r="CN14" s="20">
        <f>VLOOKUP($CK14&amp;"_"&amp;$AZ$5,データシート1!$A:$BS,MATCH("ab_家庭",データシート1!$A$1:$BS$1,0),0)</f>
        <v>50959</v>
      </c>
      <c r="CO14" s="260">
        <f t="shared" ref="CO14:CO60" si="15">CM14/CN14</f>
        <v>9.019015286799191E-2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27217</v>
      </c>
      <c r="AY15" s="20" t="str">
        <f>IF(IFERROR(比較地域マスタ!$Z8,"")=0,"",IFERROR(比較地域マスタ!$Z8,""))</f>
        <v>松原市</v>
      </c>
      <c r="BC15" s="960" t="str">
        <f t="shared" si="0"/>
        <v>27217</v>
      </c>
      <c r="BD15" s="123" t="str">
        <f t="shared" si="2"/>
        <v>松原市</v>
      </c>
      <c r="BE15" s="40">
        <f>VLOOKUP($BC15&amp;"_"&amp;$AZ$7,データシート1!$A:$BS,MATCH("cb_"&amp;BE$12,データシート1!$A$1:$BS$1,0),0)</f>
        <v>8493.7999999999956</v>
      </c>
      <c r="BF15" s="40">
        <f>VLOOKUP($BC15&amp;"_"&amp;$AZ$7,データシート1!$A:$BS,MATCH("cb_"&amp;BF$12,データシート1!$A$1:$BS$1,0),0)</f>
        <v>5332.2999999999984</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13826.099999999995</v>
      </c>
      <c r="BL15" s="42"/>
      <c r="BM15" s="960" t="str">
        <f t="shared" si="4"/>
        <v>27217</v>
      </c>
      <c r="BN15" s="123" t="str">
        <f t="shared" si="5"/>
        <v>松原市</v>
      </c>
      <c r="BO15" s="40">
        <f>BE15*VLOOKUP(BO$12,別紙!$B$4:$E$10,MATCH("設備利用率",別紙!$B$4:$E$4,0),0)/100*8760/10^3</f>
        <v>10193.579255999995</v>
      </c>
      <c r="BP15" s="40">
        <f>BF15*VLOOKUP(BP$12,別紙!$B$4:$E$10,MATCH("設備利用率",別紙!$B$4:$E$4,0),0)/100*8760/10^3</f>
        <v>7053.3531479999974</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17246.932403999992</v>
      </c>
      <c r="BV15" s="42"/>
      <c r="BW15" s="38" t="str">
        <f t="shared" si="7"/>
        <v>27217</v>
      </c>
      <c r="BX15" s="38" t="str">
        <f t="shared" si="8"/>
        <v>松原市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509635.74938978482</v>
      </c>
      <c r="BZ15" s="42"/>
      <c r="CA15" s="38" t="str">
        <f t="shared" si="9"/>
        <v>27217</v>
      </c>
      <c r="CB15" s="38" t="str">
        <f t="shared" si="10"/>
        <v>松原市</v>
      </c>
      <c r="CC15" s="260">
        <f t="shared" si="11"/>
        <v>2.000169585474593E-2</v>
      </c>
      <c r="CD15" s="260">
        <f t="shared" si="1"/>
        <v>1.3839988965541308E-2</v>
      </c>
      <c r="CE15" s="260">
        <f t="shared" si="1"/>
        <v>0</v>
      </c>
      <c r="CF15" s="260">
        <f t="shared" si="1"/>
        <v>0</v>
      </c>
      <c r="CG15" s="260">
        <f t="shared" si="1"/>
        <v>0</v>
      </c>
      <c r="CH15" s="260">
        <f t="shared" si="1"/>
        <v>0</v>
      </c>
      <c r="CI15" s="260">
        <f t="shared" si="12"/>
        <v>3.3841684820287238E-2</v>
      </c>
      <c r="CK15" s="20" t="str">
        <f t="shared" si="13"/>
        <v>27217</v>
      </c>
      <c r="CL15" s="20" t="str">
        <f t="shared" si="14"/>
        <v>松原市</v>
      </c>
      <c r="CM15" s="20">
        <f>VLOOKUP($CK15&amp;"_"&amp;$AZ$7,データシート1!$A:$BS,MATCH("ca_太陽光発電（10kW未満）",データシート1!$A$1:$BS$1,0),0)</f>
        <v>2090</v>
      </c>
      <c r="CN15" s="20">
        <f>VLOOKUP($CK15&amp;"_"&amp;$AZ$5,データシート1!$A:$BS,MATCH("ab_家庭",データシート1!$A$1:$BS$1,0),0)</f>
        <v>57346</v>
      </c>
      <c r="CO15" s="260">
        <f t="shared" si="15"/>
        <v>3.6445436473337284E-2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13222</v>
      </c>
      <c r="AY16" s="20" t="str">
        <f>IF(IFERROR(比較地域マスタ!$Z9,"")=0,"",IFERROR(比較地域マスタ!$Z9,""))</f>
        <v>東久留米市</v>
      </c>
      <c r="BC16" s="960" t="str">
        <f t="shared" si="0"/>
        <v>13222</v>
      </c>
      <c r="BD16" s="123" t="str">
        <f t="shared" si="2"/>
        <v>東久留米市</v>
      </c>
      <c r="BE16" s="40">
        <f>VLOOKUP($BC16&amp;"_"&amp;$AZ$7,データシート1!$A:$BS,MATCH("cb_"&amp;BE$12,データシート1!$A$1:$BS$1,0),0)</f>
        <v>6413.4000000000015</v>
      </c>
      <c r="BF16" s="40">
        <f>VLOOKUP($BC16&amp;"_"&amp;$AZ$7,データシート1!$A:$BS,MATCH("cb_"&amp;BF$12,データシート1!$A$1:$BS$1,0),0)</f>
        <v>1378.0000000000005</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7791.4000000000015</v>
      </c>
      <c r="BL16" s="42"/>
      <c r="BM16" s="960" t="str">
        <f t="shared" si="4"/>
        <v>13222</v>
      </c>
      <c r="BN16" s="123" t="str">
        <f t="shared" si="5"/>
        <v>東久留米市</v>
      </c>
      <c r="BO16" s="40">
        <f>BE16*VLOOKUP(BO$12,別紙!$B$4:$E$10,MATCH("設備利用率",別紙!$B$4:$E$4,0),0)/100*8760/10^3</f>
        <v>7696.8496080000014</v>
      </c>
      <c r="BP16" s="40">
        <f>BF16*VLOOKUP(BP$12,別紙!$B$4:$E$10,MATCH("設備利用率",別紙!$B$4:$E$4,0),0)/100*8760/10^3</f>
        <v>1822.7632800000006</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9519.6128880000015</v>
      </c>
      <c r="BV16" s="42"/>
      <c r="BW16" s="38" t="str">
        <f t="shared" si="7"/>
        <v>13222</v>
      </c>
      <c r="BX16" s="38" t="str">
        <f t="shared" si="8"/>
        <v>東久留米市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463024.40782542946</v>
      </c>
      <c r="BZ16" s="42"/>
      <c r="CA16" s="38" t="str">
        <f t="shared" si="9"/>
        <v>13222</v>
      </c>
      <c r="CB16" s="38" t="str">
        <f t="shared" si="10"/>
        <v>東久留米市</v>
      </c>
      <c r="CC16" s="260">
        <f t="shared" si="11"/>
        <v>1.6622988935179168E-2</v>
      </c>
      <c r="CD16" s="260">
        <f t="shared" si="1"/>
        <v>3.9366462095605619E-3</v>
      </c>
      <c r="CE16" s="260">
        <f t="shared" si="1"/>
        <v>0</v>
      </c>
      <c r="CF16" s="260">
        <f t="shared" si="1"/>
        <v>0</v>
      </c>
      <c r="CG16" s="260">
        <f t="shared" si="1"/>
        <v>0</v>
      </c>
      <c r="CH16" s="260">
        <f t="shared" si="1"/>
        <v>0</v>
      </c>
      <c r="CI16" s="260">
        <f t="shared" si="12"/>
        <v>2.055963514473973E-2</v>
      </c>
      <c r="CK16" s="20" t="str">
        <f t="shared" si="13"/>
        <v>13222</v>
      </c>
      <c r="CL16" s="20" t="str">
        <f t="shared" si="14"/>
        <v>東久留米市</v>
      </c>
      <c r="CM16" s="20">
        <f>VLOOKUP($CK16&amp;"_"&amp;$AZ$7,データシート1!$A:$BS,MATCH("ca_太陽光発電（10kW未満）",データシート1!$A$1:$BS$1,0),0)</f>
        <v>1724</v>
      </c>
      <c r="CN16" s="20">
        <f>VLOOKUP($CK16&amp;"_"&amp;$AZ$5,データシート1!$A:$BS,MATCH("ab_家庭",データシート1!$A$1:$BS$1,0),0)</f>
        <v>55777</v>
      </c>
      <c r="CO16" s="260">
        <f t="shared" si="15"/>
        <v>3.0908797533033328E-2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09213</v>
      </c>
      <c r="AY17" s="20" t="str">
        <f>IF(IFERROR(比較地域マスタ!$Z10,"")=0,"",IFERROR(比較地域マスタ!$Z10,""))</f>
        <v>那須塩原市</v>
      </c>
      <c r="BC17" s="960" t="str">
        <f t="shared" si="0"/>
        <v>09213</v>
      </c>
      <c r="BD17" s="123" t="str">
        <f t="shared" si="2"/>
        <v>那須塩原市</v>
      </c>
      <c r="BE17" s="40">
        <f>VLOOKUP($BC17&amp;"_"&amp;$AZ$7,データシート1!$A:$BS,MATCH("cb_"&amp;BE$12,データシート1!$A$1:$BS$1,0),0)</f>
        <v>21777.899999999896</v>
      </c>
      <c r="BF17" s="40">
        <f>VLOOKUP($BC17&amp;"_"&amp;$AZ$7,データシート1!$A:$BS,MATCH("cb_"&amp;BF$12,データシート1!$A$1:$BS$1,0),0)</f>
        <v>325642.60000000027</v>
      </c>
      <c r="BG17" s="40">
        <f>VLOOKUP($BC17&amp;"_"&amp;$AZ$7,データシート1!$A:$BS,MATCH("cb_"&amp;BG$12,データシート1!$A$1:$BS$1,0),0)</f>
        <v>0</v>
      </c>
      <c r="BH17" s="40">
        <f>VLOOKUP($BC17&amp;"_"&amp;$AZ$7,データシート1!$A:$BS,MATCH("cb_"&amp;BH$12,データシート1!$A$1:$BS$1,0),0)</f>
        <v>1398</v>
      </c>
      <c r="BI17" s="40">
        <f>VLOOKUP($BC17&amp;"_"&amp;$AZ$7,データシート1!$A:$BS,MATCH("cb_"&amp;BI$12,データシート1!$A$1:$BS$1,0),0)</f>
        <v>0</v>
      </c>
      <c r="BJ17" s="40">
        <f>VLOOKUP($BC17&amp;"_"&amp;$AZ$7,データシート1!$A:$BS,MATCH("cb_"&amp;BJ$12,データシート1!$A$1:$BS$1,0),0)</f>
        <v>1240.0999999999999</v>
      </c>
      <c r="BK17" s="40">
        <f t="shared" si="3"/>
        <v>350058.60000000015</v>
      </c>
      <c r="BL17" s="42"/>
      <c r="BM17" s="960" t="str">
        <f t="shared" si="4"/>
        <v>09213</v>
      </c>
      <c r="BN17" s="123" t="str">
        <f t="shared" si="5"/>
        <v>那須塩原市</v>
      </c>
      <c r="BO17" s="40">
        <f>BE17*VLOOKUP(BO$12,別紙!$B$4:$E$10,MATCH("設備利用率",別紙!$B$4:$E$4,0),0)/100*8760/10^3</f>
        <v>26136.093347999875</v>
      </c>
      <c r="BP17" s="40">
        <f>BF17*VLOOKUP(BP$12,別紙!$B$4:$E$10,MATCH("設備利用率",別紙!$B$4:$E$4,0),0)/100*8760/10^3</f>
        <v>430747.00557600032</v>
      </c>
      <c r="BQ17" s="40">
        <f>BG17*VLOOKUP(BQ$12,別紙!$B$4:$E$10,MATCH("設備利用率",別紙!$B$4:$E$4,0),0)/100*8760/10^3</f>
        <v>0</v>
      </c>
      <c r="BR17" s="40">
        <f>BH17*VLOOKUP(BR$12,別紙!$B$4:$E$10,MATCH("設備利用率",別紙!$B$4:$E$4,0),0)/100*8760/10^3</f>
        <v>7347.8879999999999</v>
      </c>
      <c r="BS17" s="40">
        <f>BI17*VLOOKUP(BS$12,別紙!$B$4:$E$10,MATCH("設備利用率",別紙!$B$4:$E$4,0),0)/100*8760/10^3</f>
        <v>0</v>
      </c>
      <c r="BT17" s="40">
        <f>BJ17*VLOOKUP(BT$12,別紙!$B$4:$E$10,MATCH("設備利用率",別紙!$B$4:$E$4,0),0)/100*8760/10^3</f>
        <v>8690.6208000000006</v>
      </c>
      <c r="BU17" s="40">
        <f t="shared" si="6"/>
        <v>472921.60772400012</v>
      </c>
      <c r="BV17" s="42"/>
      <c r="BW17" s="38" t="str">
        <f t="shared" si="7"/>
        <v>09213</v>
      </c>
      <c r="BX17" s="38" t="str">
        <f t="shared" si="8"/>
        <v>那須塩原市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763873.64142186753</v>
      </c>
      <c r="BZ17" s="42"/>
      <c r="CA17" s="38" t="str">
        <f t="shared" si="9"/>
        <v>09213</v>
      </c>
      <c r="CB17" s="38" t="str">
        <f t="shared" si="10"/>
        <v>那須塩原市</v>
      </c>
      <c r="CC17" s="260">
        <f t="shared" si="11"/>
        <v>3.4215205147477515E-2</v>
      </c>
      <c r="CD17" s="260">
        <f t="shared" si="1"/>
        <v>0.56389824470734673</v>
      </c>
      <c r="CE17" s="260">
        <f t="shared" si="1"/>
        <v>0</v>
      </c>
      <c r="CF17" s="260">
        <f t="shared" si="1"/>
        <v>9.6192453850386921E-3</v>
      </c>
      <c r="CG17" s="260">
        <f t="shared" si="1"/>
        <v>0</v>
      </c>
      <c r="CH17" s="260">
        <f t="shared" si="1"/>
        <v>1.1377039772996169E-2</v>
      </c>
      <c r="CI17" s="260">
        <f t="shared" si="12"/>
        <v>0.61910973501285904</v>
      </c>
      <c r="CK17" s="20" t="str">
        <f t="shared" si="13"/>
        <v>09213</v>
      </c>
      <c r="CL17" s="20" t="str">
        <f t="shared" si="14"/>
        <v>那須塩原市</v>
      </c>
      <c r="CM17" s="20">
        <f>VLOOKUP($CK17&amp;"_"&amp;$AZ$7,データシート1!$A:$BS,MATCH("ca_太陽光発電（10kW未満）",データシート1!$A$1:$BS$1,0),0)</f>
        <v>4535</v>
      </c>
      <c r="CN17" s="20">
        <f>VLOOKUP($CK17&amp;"_"&amp;$AZ$5,データシート1!$A:$BS,MATCH("ab_家庭",データシート1!$A$1:$BS$1,0),0)</f>
        <v>51101</v>
      </c>
      <c r="CO17" s="260">
        <f t="shared" si="15"/>
        <v>8.8745817107297315E-2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34213</v>
      </c>
      <c r="AY18" s="20" t="str">
        <f>IF(IFERROR(比較地域マスタ!$Z11,"")=0,"",IFERROR(比較地域マスタ!$Z11,""))</f>
        <v>廿日市市</v>
      </c>
      <c r="BC18" s="960" t="str">
        <f t="shared" si="0"/>
        <v>34213</v>
      </c>
      <c r="BD18" s="123" t="str">
        <f t="shared" si="2"/>
        <v>廿日市市</v>
      </c>
      <c r="BE18" s="40">
        <f>VLOOKUP($BC18&amp;"_"&amp;$AZ$7,データシート1!$A:$BS,MATCH("cb_"&amp;BE$12,データシート1!$A$1:$BS$1,0),0)</f>
        <v>19460.009999999937</v>
      </c>
      <c r="BF18" s="40">
        <f>VLOOKUP($BC18&amp;"_"&amp;$AZ$7,データシート1!$A:$BS,MATCH("cb_"&amp;BF$12,データシート1!$A$1:$BS$1,0),0)</f>
        <v>114061.30000000003</v>
      </c>
      <c r="BG18" s="40">
        <f>VLOOKUP($BC18&amp;"_"&amp;$AZ$7,データシート1!$A:$BS,MATCH("cb_"&amp;BG$12,データシート1!$A$1:$BS$1,0),0)</f>
        <v>0</v>
      </c>
      <c r="BH18" s="40">
        <f>VLOOKUP($BC18&amp;"_"&amp;$AZ$7,データシート1!$A:$BS,MATCH("cb_"&amp;BH$12,データシート1!$A$1:$BS$1,0),0)</f>
        <v>829</v>
      </c>
      <c r="BI18" s="40">
        <f>VLOOKUP($BC18&amp;"_"&amp;$AZ$7,データシート1!$A:$BS,MATCH("cb_"&amp;BI$12,データシート1!$A$1:$BS$1,0),0)</f>
        <v>0</v>
      </c>
      <c r="BJ18" s="40">
        <f>VLOOKUP($BC18&amp;"_"&amp;$AZ$7,データシート1!$A:$BS,MATCH("cb_"&amp;BJ$12,データシート1!$A$1:$BS$1,0),0)</f>
        <v>7350.652</v>
      </c>
      <c r="BK18" s="40">
        <f t="shared" si="3"/>
        <v>141700.96199999997</v>
      </c>
      <c r="BL18" s="42"/>
      <c r="BM18" s="960" t="str">
        <f t="shared" si="4"/>
        <v>34213</v>
      </c>
      <c r="BN18" s="123" t="str">
        <f t="shared" si="5"/>
        <v>廿日市市</v>
      </c>
      <c r="BO18" s="40">
        <f>BE18*VLOOKUP(BO$12,別紙!$B$4:$E$10,MATCH("設備利用率",別紙!$B$4:$E$4,0),0)/100*8760/10^3</f>
        <v>23354.347201199922</v>
      </c>
      <c r="BP18" s="40">
        <f>BF18*VLOOKUP(BP$12,別紙!$B$4:$E$10,MATCH("設備利用率",別紙!$B$4:$E$4,0),0)/100*8760/10^3</f>
        <v>150875.72518800004</v>
      </c>
      <c r="BQ18" s="40">
        <f>BG18*VLOOKUP(BQ$12,別紙!$B$4:$E$10,MATCH("設備利用率",別紙!$B$4:$E$4,0),0)/100*8760/10^3</f>
        <v>0</v>
      </c>
      <c r="BR18" s="40">
        <f>BH18*VLOOKUP(BR$12,別紙!$B$4:$E$10,MATCH("設備利用率",別紙!$B$4:$E$4,0),0)/100*8760/10^3</f>
        <v>4357.2240000000002</v>
      </c>
      <c r="BS18" s="40">
        <f>BI18*VLOOKUP(BS$12,別紙!$B$4:$E$10,MATCH("設備利用率",別紙!$B$4:$E$4,0),0)/100*8760/10^3</f>
        <v>0</v>
      </c>
      <c r="BT18" s="40">
        <f>BJ18*VLOOKUP(BT$12,別紙!$B$4:$E$10,MATCH("設備利用率",別紙!$B$4:$E$4,0),0)/100*8760/10^3</f>
        <v>51513.369215999999</v>
      </c>
      <c r="BU18" s="40">
        <f t="shared" si="6"/>
        <v>230100.66560519993</v>
      </c>
      <c r="BV18" s="42"/>
      <c r="BW18" s="38" t="str">
        <f t="shared" si="7"/>
        <v>34213</v>
      </c>
      <c r="BX18" s="38" t="str">
        <f t="shared" si="8"/>
        <v>廿日市市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690424.3879591726</v>
      </c>
      <c r="BZ18" s="42"/>
      <c r="CA18" s="38" t="str">
        <f t="shared" si="9"/>
        <v>34213</v>
      </c>
      <c r="CB18" s="38" t="str">
        <f t="shared" si="10"/>
        <v>廿日市市</v>
      </c>
      <c r="CC18" s="260">
        <f t="shared" si="11"/>
        <v>3.3826075104665843E-2</v>
      </c>
      <c r="CD18" s="260">
        <f t="shared" si="1"/>
        <v>0.21852606573469113</v>
      </c>
      <c r="CE18" s="260">
        <f t="shared" si="1"/>
        <v>0</v>
      </c>
      <c r="CF18" s="260">
        <f t="shared" si="1"/>
        <v>6.3109358185905497E-3</v>
      </c>
      <c r="CG18" s="260">
        <f t="shared" si="1"/>
        <v>0</v>
      </c>
      <c r="CH18" s="260">
        <f t="shared" si="1"/>
        <v>7.4611166862556103E-2</v>
      </c>
      <c r="CI18" s="260">
        <f t="shared" si="12"/>
        <v>0.33327424352050361</v>
      </c>
      <c r="CK18" s="20" t="str">
        <f t="shared" si="13"/>
        <v>34213</v>
      </c>
      <c r="CL18" s="20" t="str">
        <f t="shared" si="14"/>
        <v>廿日市市</v>
      </c>
      <c r="CM18" s="20">
        <f>VLOOKUP($CK18&amp;"_"&amp;$AZ$7,データシート1!$A:$BS,MATCH("ca_太陽光発電（10kW未満）",データシート1!$A$1:$BS$1,0),0)</f>
        <v>4418</v>
      </c>
      <c r="CN18" s="20">
        <f>VLOOKUP($CK18&amp;"_"&amp;$AZ$5,データシート1!$A:$BS,MATCH("ab_家庭",データシート1!$A$1:$BS$1,0),0)</f>
        <v>52748</v>
      </c>
      <c r="CO18" s="260">
        <f t="shared" si="15"/>
        <v>8.3756730112990063E-2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22213</v>
      </c>
      <c r="AY19" s="20" t="str">
        <f>IF(IFERROR(比較地域マスタ!$Z12,"")=0,"",IFERROR(比較地域マスタ!$Z12,""))</f>
        <v>掛川市</v>
      </c>
      <c r="BC19" s="960" t="str">
        <f t="shared" si="0"/>
        <v>22213</v>
      </c>
      <c r="BD19" s="123" t="str">
        <f t="shared" si="2"/>
        <v>掛川市</v>
      </c>
      <c r="BE19" s="40">
        <f>VLOOKUP($BC19&amp;"_"&amp;$AZ$7,データシート1!$A:$BS,MATCH("cb_"&amp;BE$12,データシート1!$A$1:$BS$1,0),0)</f>
        <v>28937.700000000033</v>
      </c>
      <c r="BF19" s="40">
        <f>VLOOKUP($BC19&amp;"_"&amp;$AZ$7,データシート1!$A:$BS,MATCH("cb_"&amp;BF$12,データシート1!$A$1:$BS$1,0),0)</f>
        <v>134057.59999999989</v>
      </c>
      <c r="BG19" s="40">
        <f>VLOOKUP($BC19&amp;"_"&amp;$AZ$7,データシート1!$A:$BS,MATCH("cb_"&amp;BG$12,データシート1!$A$1:$BS$1,0),0)</f>
        <v>29866.5</v>
      </c>
      <c r="BH19" s="40">
        <f>VLOOKUP($BC19&amp;"_"&amp;$AZ$7,データシート1!$A:$BS,MATCH("cb_"&amp;BH$12,データシート1!$A$1:$BS$1,0),0)</f>
        <v>148.9</v>
      </c>
      <c r="BI19" s="40">
        <f>VLOOKUP($BC19&amp;"_"&amp;$AZ$7,データシート1!$A:$BS,MATCH("cb_"&amp;BI$12,データシート1!$A$1:$BS$1,0),0)</f>
        <v>0</v>
      </c>
      <c r="BJ19" s="40">
        <f>VLOOKUP($BC19&amp;"_"&amp;$AZ$7,データシート1!$A:$BS,MATCH("cb_"&amp;BJ$12,データシート1!$A$1:$BS$1,0),0)</f>
        <v>0</v>
      </c>
      <c r="BK19" s="40">
        <f t="shared" si="3"/>
        <v>193010.69999999992</v>
      </c>
      <c r="BL19" s="42"/>
      <c r="BM19" s="960" t="str">
        <f t="shared" si="4"/>
        <v>22213</v>
      </c>
      <c r="BN19" s="123" t="str">
        <f t="shared" si="5"/>
        <v>掛川市</v>
      </c>
      <c r="BO19" s="40">
        <f>BE19*VLOOKUP(BO$12,別紙!$B$4:$E$10,MATCH("設備利用率",別紙!$B$4:$E$4,0),0)/100*8760/10^3</f>
        <v>34728.712524000039</v>
      </c>
      <c r="BP19" s="40">
        <f>BF19*VLOOKUP(BP$12,別紙!$B$4:$E$10,MATCH("設備利用率",別紙!$B$4:$E$4,0),0)/100*8760/10^3</f>
        <v>177326.03097599986</v>
      </c>
      <c r="BQ19" s="40">
        <f>BG19*VLOOKUP(BQ$12,別紙!$B$4:$E$10,MATCH("設備利用率",別紙!$B$4:$E$4,0),0)/100*8760/10^3</f>
        <v>64884.373920000013</v>
      </c>
      <c r="BR19" s="40">
        <f>BH19*VLOOKUP(BR$12,別紙!$B$4:$E$10,MATCH("設備利用率",別紙!$B$4:$E$4,0),0)/100*8760/10^3</f>
        <v>782.61840000000007</v>
      </c>
      <c r="BS19" s="40">
        <f>BI19*VLOOKUP(BS$12,別紙!$B$4:$E$10,MATCH("設備利用率",別紙!$B$4:$E$4,0),0)/100*8760/10^3</f>
        <v>0</v>
      </c>
      <c r="BT19" s="40">
        <f>BJ19*VLOOKUP(BT$12,別紙!$B$4:$E$10,MATCH("設備利用率",別紙!$B$4:$E$4,0),0)/100*8760/10^3</f>
        <v>0</v>
      </c>
      <c r="BU19" s="40">
        <f t="shared" si="6"/>
        <v>277721.73581999989</v>
      </c>
      <c r="BV19" s="42"/>
      <c r="BW19" s="38" t="str">
        <f t="shared" si="7"/>
        <v>22213</v>
      </c>
      <c r="BX19" s="38" t="str">
        <f t="shared" si="8"/>
        <v>掛川市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1264515.9612730411</v>
      </c>
      <c r="BZ19" s="42"/>
      <c r="CA19" s="38" t="str">
        <f t="shared" si="9"/>
        <v>22213</v>
      </c>
      <c r="CB19" s="38" t="str">
        <f t="shared" si="10"/>
        <v>掛川市</v>
      </c>
      <c r="CC19" s="260">
        <f t="shared" si="11"/>
        <v>2.746403650693123E-2</v>
      </c>
      <c r="CD19" s="260">
        <f t="shared" si="1"/>
        <v>0.14023233901885931</v>
      </c>
      <c r="CE19" s="260">
        <f t="shared" si="1"/>
        <v>5.1311629039998988E-2</v>
      </c>
      <c r="CF19" s="260">
        <f t="shared" si="1"/>
        <v>6.1890749027169686E-4</v>
      </c>
      <c r="CG19" s="260">
        <f t="shared" si="1"/>
        <v>0</v>
      </c>
      <c r="CH19" s="260">
        <f t="shared" si="1"/>
        <v>0</v>
      </c>
      <c r="CI19" s="260">
        <f t="shared" si="12"/>
        <v>0.21962691205606119</v>
      </c>
      <c r="CK19" s="20" t="str">
        <f t="shared" si="13"/>
        <v>22213</v>
      </c>
      <c r="CL19" s="20" t="str">
        <f t="shared" si="14"/>
        <v>掛川市</v>
      </c>
      <c r="CM19" s="20">
        <f>VLOOKUP($CK19&amp;"_"&amp;$AZ$7,データシート1!$A:$BS,MATCH("ca_太陽光発電（10kW未満）",データシート1!$A$1:$BS$1,0),0)</f>
        <v>6124</v>
      </c>
      <c r="CN19" s="20">
        <f>VLOOKUP($CK19&amp;"_"&amp;$AZ$5,データシート1!$A:$BS,MATCH("ab_家庭",データシート1!$A$1:$BS$1,0),0)</f>
        <v>46230</v>
      </c>
      <c r="CO19" s="260">
        <f t="shared" si="15"/>
        <v>0.13246809431105344</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47208</v>
      </c>
      <c r="AY20" s="20" t="str">
        <f>IF(IFERROR(比較地域マスタ!$Z13,"")=0,"",IFERROR(比較地域マスタ!$Z13,""))</f>
        <v>浦添市</v>
      </c>
      <c r="BC20" s="960" t="str">
        <f t="shared" si="0"/>
        <v>47208</v>
      </c>
      <c r="BD20" s="123" t="str">
        <f t="shared" si="2"/>
        <v>浦添市</v>
      </c>
      <c r="BE20" s="40">
        <f>VLOOKUP($BC20&amp;"_"&amp;$AZ$7,データシート1!$A:$BS,MATCH("cb_"&amp;BE$12,データシート1!$A$1:$BS$1,0),0)</f>
        <v>5114.6710000000039</v>
      </c>
      <c r="BF20" s="40">
        <f>VLOOKUP($BC20&amp;"_"&amp;$AZ$7,データシート1!$A:$BS,MATCH("cb_"&amp;BF$12,データシート1!$A$1:$BS$1,0),0)</f>
        <v>7370.8800000000019</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49</v>
      </c>
      <c r="BK20" s="40">
        <f t="shared" si="3"/>
        <v>12534.551000000007</v>
      </c>
      <c r="BL20" s="42"/>
      <c r="BM20" s="960" t="str">
        <f t="shared" si="4"/>
        <v>47208</v>
      </c>
      <c r="BN20" s="123" t="str">
        <f t="shared" si="5"/>
        <v>浦添市</v>
      </c>
      <c r="BO20" s="40">
        <f>BE20*VLOOKUP(BO$12,別紙!$B$4:$E$10,MATCH("設備利用率",別紙!$B$4:$E$4,0),0)/100*8760/10^3</f>
        <v>6138.2189605200037</v>
      </c>
      <c r="BP20" s="40">
        <f>BF20*VLOOKUP(BP$12,別紙!$B$4:$E$10,MATCH("設備利用率",別紙!$B$4:$E$4,0),0)/100*8760/10^3</f>
        <v>9749.9052288000021</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343.392</v>
      </c>
      <c r="BU20" s="40">
        <f t="shared" si="6"/>
        <v>16231.516189320006</v>
      </c>
      <c r="BV20" s="42"/>
      <c r="BW20" s="38" t="str">
        <f t="shared" si="7"/>
        <v>47208</v>
      </c>
      <c r="BX20" s="38" t="str">
        <f t="shared" si="8"/>
        <v>浦添市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650863.33408614469</v>
      </c>
      <c r="BZ20" s="42"/>
      <c r="CA20" s="38" t="str">
        <f t="shared" si="9"/>
        <v>47208</v>
      </c>
      <c r="CB20" s="38" t="str">
        <f t="shared" si="10"/>
        <v>浦添市</v>
      </c>
      <c r="CC20" s="260">
        <f t="shared" si="11"/>
        <v>9.4308876211908147E-3</v>
      </c>
      <c r="CD20" s="260">
        <f t="shared" si="1"/>
        <v>1.4979957724135001E-2</v>
      </c>
      <c r="CE20" s="260">
        <f t="shared" si="1"/>
        <v>0</v>
      </c>
      <c r="CF20" s="260">
        <f t="shared" si="1"/>
        <v>0</v>
      </c>
      <c r="CG20" s="260">
        <f t="shared" si="1"/>
        <v>0</v>
      </c>
      <c r="CH20" s="260">
        <f t="shared" si="1"/>
        <v>5.2759463011101267E-4</v>
      </c>
      <c r="CI20" s="260">
        <f t="shared" si="12"/>
        <v>2.4938439975436828E-2</v>
      </c>
      <c r="CK20" s="20" t="str">
        <f t="shared" si="13"/>
        <v>47208</v>
      </c>
      <c r="CL20" s="20" t="str">
        <f t="shared" si="14"/>
        <v>浦添市</v>
      </c>
      <c r="CM20" s="20">
        <f>VLOOKUP($CK20&amp;"_"&amp;$AZ$7,データシート1!$A:$BS,MATCH("ca_太陽光発電（10kW未満）",データシート1!$A$1:$BS$1,0),0)</f>
        <v>1019</v>
      </c>
      <c r="CN20" s="20">
        <f>VLOOKUP($CK20&amp;"_"&amp;$AZ$5,データシート1!$A:$BS,MATCH("ab_家庭",データシート1!$A$1:$BS$1,0),0)</f>
        <v>52156</v>
      </c>
      <c r="CO20" s="260">
        <f t="shared" si="15"/>
        <v>1.9537541222486386E-2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38205</v>
      </c>
      <c r="AY21" s="20" t="str">
        <f>IF(IFERROR(比較地域マスタ!$Z14,"")=0,"",IFERROR(比較地域マスタ!$Z14,""))</f>
        <v>新居浜市</v>
      </c>
      <c r="BC21" s="960" t="str">
        <f t="shared" si="0"/>
        <v>38205</v>
      </c>
      <c r="BD21" s="123" t="str">
        <f t="shared" si="2"/>
        <v>新居浜市</v>
      </c>
      <c r="BE21" s="40">
        <f>VLOOKUP($BC21&amp;"_"&amp;$AZ$7,データシート1!$A:$BS,MATCH("cb_"&amp;BE$12,データシート1!$A$1:$BS$1,0),0)</f>
        <v>20537.597999999918</v>
      </c>
      <c r="BF21" s="40">
        <f>VLOOKUP($BC21&amp;"_"&amp;$AZ$7,データシート1!$A:$BS,MATCH("cb_"&amp;BF$12,データシート1!$A$1:$BS$1,0),0)</f>
        <v>104015.7799999999</v>
      </c>
      <c r="BG21" s="40">
        <f>VLOOKUP($BC21&amp;"_"&amp;$AZ$7,データシート1!$A:$BS,MATCH("cb_"&amp;BG$12,データシート1!$A$1:$BS$1,0),0)</f>
        <v>0</v>
      </c>
      <c r="BH21" s="40">
        <f>VLOOKUP($BC21&amp;"_"&amp;$AZ$7,データシート1!$A:$BS,MATCH("cb_"&amp;BH$12,データシート1!$A$1:$BS$1,0),0)</f>
        <v>157</v>
      </c>
      <c r="BI21" s="40">
        <f>VLOOKUP($BC21&amp;"_"&amp;$AZ$7,データシート1!$A:$BS,MATCH("cb_"&amp;BI$12,データシート1!$A$1:$BS$1,0),0)</f>
        <v>0</v>
      </c>
      <c r="BJ21" s="40">
        <f>VLOOKUP($BC21&amp;"_"&amp;$AZ$7,データシート1!$A:$BS,MATCH("cb_"&amp;BJ$12,データシート1!$A$1:$BS$1,0),0)</f>
        <v>500</v>
      </c>
      <c r="BK21" s="40">
        <f t="shared" si="3"/>
        <v>125210.37799999982</v>
      </c>
      <c r="BL21" s="42"/>
      <c r="BM21" s="960" t="str">
        <f t="shared" si="4"/>
        <v>38205</v>
      </c>
      <c r="BN21" s="123" t="str">
        <f t="shared" si="5"/>
        <v>新居浜市</v>
      </c>
      <c r="BO21" s="40">
        <f>BE21*VLOOKUP(BO$12,別紙!$B$4:$E$10,MATCH("設備利用率",別紙!$B$4:$E$4,0),0)/100*8760/10^3</f>
        <v>24647.582111759901</v>
      </c>
      <c r="BP21" s="40">
        <f>BF21*VLOOKUP(BP$12,別紙!$B$4:$E$10,MATCH("設備利用率",別紙!$B$4:$E$4,0),0)/100*8760/10^3</f>
        <v>137587.91315279985</v>
      </c>
      <c r="BQ21" s="40">
        <f>BG21*VLOOKUP(BQ$12,別紙!$B$4:$E$10,MATCH("設備利用率",別紙!$B$4:$E$4,0),0)/100*8760/10^3</f>
        <v>0</v>
      </c>
      <c r="BR21" s="40">
        <f>BH21*VLOOKUP(BR$12,別紙!$B$4:$E$10,MATCH("設備利用率",別紙!$B$4:$E$4,0),0)/100*8760/10^3</f>
        <v>825.19200000000001</v>
      </c>
      <c r="BS21" s="40">
        <f>BI21*VLOOKUP(BS$12,別紙!$B$4:$E$10,MATCH("設備利用率",別紙!$B$4:$E$4,0),0)/100*8760/10^3</f>
        <v>0</v>
      </c>
      <c r="BT21" s="40">
        <f>BJ21*VLOOKUP(BT$12,別紙!$B$4:$E$10,MATCH("設備利用率",別紙!$B$4:$E$4,0),0)/100*8760/10^3</f>
        <v>3504</v>
      </c>
      <c r="BU21" s="40">
        <f t="shared" si="6"/>
        <v>166564.68726455976</v>
      </c>
      <c r="BV21" s="42"/>
      <c r="BW21" s="38" t="str">
        <f t="shared" si="7"/>
        <v>38205</v>
      </c>
      <c r="BX21" s="38" t="str">
        <f t="shared" si="8"/>
        <v>新居浜市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1555555.3968190744</v>
      </c>
      <c r="BZ21" s="42"/>
      <c r="CA21" s="38" t="str">
        <f t="shared" si="9"/>
        <v>38205</v>
      </c>
      <c r="CB21" s="38" t="str">
        <f t="shared" si="10"/>
        <v>新居浜市</v>
      </c>
      <c r="CC21" s="260">
        <f t="shared" si="11"/>
        <v>1.5844875831591259E-2</v>
      </c>
      <c r="CD21" s="260">
        <f t="shared" si="1"/>
        <v>8.8449381766892238E-2</v>
      </c>
      <c r="CE21" s="260">
        <f t="shared" si="1"/>
        <v>0</v>
      </c>
      <c r="CF21" s="260">
        <f t="shared" si="1"/>
        <v>5.3048062556140362E-4</v>
      </c>
      <c r="CG21" s="260">
        <f t="shared" si="1"/>
        <v>0</v>
      </c>
      <c r="CH21" s="260">
        <f t="shared" si="1"/>
        <v>2.252571658434835E-3</v>
      </c>
      <c r="CI21" s="260">
        <f t="shared" si="12"/>
        <v>0.10707730988247974</v>
      </c>
      <c r="CK21" s="20" t="str">
        <f t="shared" si="13"/>
        <v>38205</v>
      </c>
      <c r="CL21" s="20" t="str">
        <f t="shared" si="14"/>
        <v>新居浜市</v>
      </c>
      <c r="CM21" s="20">
        <f>VLOOKUP($CK21&amp;"_"&amp;$AZ$7,データシート1!$A:$BS,MATCH("ca_太陽光発電（10kW未満）",データシート1!$A$1:$BS$1,0),0)</f>
        <v>4293</v>
      </c>
      <c r="CN21" s="20">
        <f>VLOOKUP($CK21&amp;"_"&amp;$AZ$5,データシート1!$A:$BS,MATCH("ab_家庭",データシート1!$A$1:$BS$1,0),0)</f>
        <v>57614</v>
      </c>
      <c r="CO21" s="260">
        <f t="shared" si="15"/>
        <v>7.4513139167563441E-2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09204</v>
      </c>
      <c r="AY22" s="20" t="str">
        <f>IF(IFERROR(比較地域マスタ!$Z15,"")=0,"",IFERROR(比較地域マスタ!$Z15,""))</f>
        <v>佐野市</v>
      </c>
      <c r="BC22" s="960" t="str">
        <f t="shared" si="0"/>
        <v>09204</v>
      </c>
      <c r="BD22" s="123" t="str">
        <f t="shared" si="2"/>
        <v>佐野市</v>
      </c>
      <c r="BE22" s="40">
        <f>VLOOKUP($BC22&amp;"_"&amp;$AZ$7,データシート1!$A:$BS,MATCH("cb_"&amp;BE$12,データシート1!$A$1:$BS$1,0),0)</f>
        <v>23295.199999999866</v>
      </c>
      <c r="BF22" s="40">
        <f>VLOOKUP($BC22&amp;"_"&amp;$AZ$7,データシート1!$A:$BS,MATCH("cb_"&amp;BF$12,データシート1!$A$1:$BS$1,0),0)</f>
        <v>229377.09999999998</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25125.599999999999</v>
      </c>
      <c r="BK22" s="40">
        <f t="shared" si="3"/>
        <v>277797.89999999985</v>
      </c>
      <c r="BL22" s="42"/>
      <c r="BM22" s="960" t="str">
        <f t="shared" si="4"/>
        <v>09204</v>
      </c>
      <c r="BN22" s="123" t="str">
        <f t="shared" si="5"/>
        <v>佐野市</v>
      </c>
      <c r="BO22" s="40">
        <f>BE22*VLOOKUP(BO$12,別紙!$B$4:$E$10,MATCH("設備利用率",別紙!$B$4:$E$4,0),0)/100*8760/10^3</f>
        <v>27957.035423999834</v>
      </c>
      <c r="BP22" s="40">
        <f>BF22*VLOOKUP(BP$12,別紙!$B$4:$E$10,MATCH("設備利用率",別紙!$B$4:$E$4,0),0)/100*8760/10^3</f>
        <v>303410.85279599996</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176080.20479999998</v>
      </c>
      <c r="BU22" s="40">
        <f t="shared" si="6"/>
        <v>507448.0930199998</v>
      </c>
      <c r="BV22" s="42"/>
      <c r="BW22" s="38" t="str">
        <f t="shared" si="7"/>
        <v>09204</v>
      </c>
      <c r="BX22" s="38" t="str">
        <f t="shared" si="8"/>
        <v>佐野市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844685.16724781576</v>
      </c>
      <c r="BZ22" s="42"/>
      <c r="CA22" s="38" t="str">
        <f t="shared" si="9"/>
        <v>09204</v>
      </c>
      <c r="CB22" s="38" t="str">
        <f t="shared" si="10"/>
        <v>佐野市</v>
      </c>
      <c r="CC22" s="260">
        <f t="shared" si="11"/>
        <v>3.3097580622956209E-2</v>
      </c>
      <c r="CD22" s="260">
        <f t="shared" si="1"/>
        <v>0.35919992982069798</v>
      </c>
      <c r="CE22" s="260">
        <f t="shared" si="1"/>
        <v>0</v>
      </c>
      <c r="CF22" s="260">
        <f t="shared" si="1"/>
        <v>0</v>
      </c>
      <c r="CG22" s="260">
        <f t="shared" si="1"/>
        <v>0</v>
      </c>
      <c r="CH22" s="260">
        <f t="shared" si="1"/>
        <v>0.20845660800900645</v>
      </c>
      <c r="CI22" s="260">
        <f t="shared" si="12"/>
        <v>0.60075411845266069</v>
      </c>
      <c r="CK22" s="20" t="str">
        <f t="shared" si="13"/>
        <v>09204</v>
      </c>
      <c r="CL22" s="20" t="str">
        <f t="shared" si="14"/>
        <v>佐野市</v>
      </c>
      <c r="CM22" s="20">
        <f>VLOOKUP($CK22&amp;"_"&amp;$AZ$7,データシート1!$A:$BS,MATCH("ca_太陽光発電（10kW未満）",データシート1!$A$1:$BS$1,0),0)</f>
        <v>5177</v>
      </c>
      <c r="CN22" s="20">
        <f>VLOOKUP($CK22&amp;"_"&amp;$AZ$5,データシート1!$A:$BS,MATCH("ab_家庭",データシート1!$A$1:$BS$1,0),0)</f>
        <v>52307</v>
      </c>
      <c r="CO22" s="260">
        <f t="shared" si="15"/>
        <v>9.8973368765174832E-2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25203</v>
      </c>
      <c r="AY23" s="20" t="str">
        <f>IF(IFERROR(比較地域マスタ!$Z16,"")=0,"",IFERROR(比較地域マスタ!$Z16,""))</f>
        <v>長浜市</v>
      </c>
      <c r="BC23" s="960" t="str">
        <f t="shared" si="0"/>
        <v>25203</v>
      </c>
      <c r="BD23" s="123" t="str">
        <f t="shared" si="2"/>
        <v>長浜市</v>
      </c>
      <c r="BE23" s="40">
        <f>VLOOKUP($BC23&amp;"_"&amp;$AZ$7,データシート1!$A:$BS,MATCH("cb_"&amp;BE$12,データシート1!$A$1:$BS$1,0),0)</f>
        <v>17290.999999999931</v>
      </c>
      <c r="BF23" s="40">
        <f>VLOOKUP($BC23&amp;"_"&amp;$AZ$7,データシート1!$A:$BS,MATCH("cb_"&amp;BF$12,データシート1!$A$1:$BS$1,0),0)</f>
        <v>40974.200000000033</v>
      </c>
      <c r="BG23" s="40">
        <f>VLOOKUP($BC23&amp;"_"&amp;$AZ$7,データシート1!$A:$BS,MATCH("cb_"&amp;BG$12,データシート1!$A$1:$BS$1,0),0)</f>
        <v>0</v>
      </c>
      <c r="BH23" s="40">
        <f>VLOOKUP($BC23&amp;"_"&amp;$AZ$7,データシート1!$A:$BS,MATCH("cb_"&amp;BH$12,データシート1!$A$1:$BS$1,0),0)</f>
        <v>36</v>
      </c>
      <c r="BI23" s="40">
        <f>VLOOKUP($BC23&amp;"_"&amp;$AZ$7,データシート1!$A:$BS,MATCH("cb_"&amp;BI$12,データシート1!$A$1:$BS$1,0),0)</f>
        <v>0</v>
      </c>
      <c r="BJ23" s="40">
        <f>VLOOKUP($BC23&amp;"_"&amp;$AZ$7,データシート1!$A:$BS,MATCH("cb_"&amp;BJ$12,データシート1!$A$1:$BS$1,0),0)</f>
        <v>25</v>
      </c>
      <c r="BK23" s="40">
        <f t="shared" si="3"/>
        <v>58326.199999999968</v>
      </c>
      <c r="BL23" s="42"/>
      <c r="BM23" s="960" t="str">
        <f t="shared" si="4"/>
        <v>25203</v>
      </c>
      <c r="BN23" s="123" t="str">
        <f t="shared" si="5"/>
        <v>長浜市</v>
      </c>
      <c r="BO23" s="40">
        <f>BE23*VLOOKUP(BO$12,別紙!$B$4:$E$10,MATCH("設備利用率",別紙!$B$4:$E$4,0),0)/100*8760/10^3</f>
        <v>20751.27491999992</v>
      </c>
      <c r="BP23" s="40">
        <f>BF23*VLOOKUP(BP$12,別紙!$B$4:$E$10,MATCH("設備利用率",別紙!$B$4:$E$4,0),0)/100*8760/10^3</f>
        <v>54199.032792000049</v>
      </c>
      <c r="BQ23" s="40">
        <f>BG23*VLOOKUP(BQ$12,別紙!$B$4:$E$10,MATCH("設備利用率",別紙!$B$4:$E$4,0),0)/100*8760/10^3</f>
        <v>0</v>
      </c>
      <c r="BR23" s="40">
        <f>BH23*VLOOKUP(BR$12,別紙!$B$4:$E$10,MATCH("設備利用率",別紙!$B$4:$E$4,0),0)/100*8760/10^3</f>
        <v>189.21600000000001</v>
      </c>
      <c r="BS23" s="40">
        <f>BI23*VLOOKUP(BS$12,別紙!$B$4:$E$10,MATCH("設備利用率",別紙!$B$4:$E$4,0),0)/100*8760/10^3</f>
        <v>0</v>
      </c>
      <c r="BT23" s="40">
        <f>BJ23*VLOOKUP(BT$12,別紙!$B$4:$E$10,MATCH("設備利用率",別紙!$B$4:$E$4,0),0)/100*8760/10^3</f>
        <v>175.2</v>
      </c>
      <c r="BU23" s="40">
        <f t="shared" si="6"/>
        <v>75314.723711999963</v>
      </c>
      <c r="BV23" s="42"/>
      <c r="BW23" s="38" t="str">
        <f t="shared" si="7"/>
        <v>25203</v>
      </c>
      <c r="BX23" s="38" t="str">
        <f t="shared" si="8"/>
        <v>長浜市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858837.89425775886</v>
      </c>
      <c r="BZ23" s="42"/>
      <c r="CA23" s="38" t="str">
        <f t="shared" si="9"/>
        <v>25203</v>
      </c>
      <c r="CB23" s="38" t="str">
        <f t="shared" si="10"/>
        <v>長浜市</v>
      </c>
      <c r="CC23" s="260">
        <f t="shared" si="11"/>
        <v>2.4162039261127363E-2</v>
      </c>
      <c r="CD23" s="260">
        <f t="shared" si="1"/>
        <v>6.3107407293481105E-2</v>
      </c>
      <c r="CE23" s="260">
        <f t="shared" si="1"/>
        <v>0</v>
      </c>
      <c r="CF23" s="260">
        <f t="shared" si="1"/>
        <v>2.2031631494733687E-4</v>
      </c>
      <c r="CG23" s="260">
        <f t="shared" si="1"/>
        <v>0</v>
      </c>
      <c r="CH23" s="260">
        <f t="shared" si="1"/>
        <v>2.0399658791420079E-4</v>
      </c>
      <c r="CI23" s="260">
        <f t="shared" si="12"/>
        <v>8.7693759457470002E-2</v>
      </c>
      <c r="CK23" s="20" t="str">
        <f t="shared" si="13"/>
        <v>25203</v>
      </c>
      <c r="CL23" s="20" t="str">
        <f t="shared" si="14"/>
        <v>長浜市</v>
      </c>
      <c r="CM23" s="20">
        <f>VLOOKUP($CK23&amp;"_"&amp;$AZ$7,データシート1!$A:$BS,MATCH("ca_太陽光発電（10kW未満）",データシート1!$A$1:$BS$1,0),0)</f>
        <v>3578</v>
      </c>
      <c r="CN23" s="20">
        <f>VLOOKUP($CK23&amp;"_"&amp;$AZ$5,データシート1!$A:$BS,MATCH("ab_家庭",データシート1!$A$1:$BS$1,0),0)</f>
        <v>46800</v>
      </c>
      <c r="CO23" s="260">
        <f t="shared" si="15"/>
        <v>7.6452991452991448E-2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13207</v>
      </c>
      <c r="AY24" s="20" t="str">
        <f>IF(IFERROR(比較地域マスタ!$Z17,"")=0,"",IFERROR(比較地域マスタ!$Z17,""))</f>
        <v>昭島市</v>
      </c>
      <c r="BC24" s="960" t="str">
        <f t="shared" si="0"/>
        <v>13207</v>
      </c>
      <c r="BD24" s="123" t="str">
        <f t="shared" si="2"/>
        <v>昭島市</v>
      </c>
      <c r="BE24" s="40">
        <f>VLOOKUP($BC24&amp;"_"&amp;$AZ$7,データシート1!$A:$BS,MATCH("cb_"&amp;BE$12,データシート1!$A$1:$BS$1,0),0)</f>
        <v>7193.0000000000064</v>
      </c>
      <c r="BF24" s="40">
        <f>VLOOKUP($BC24&amp;"_"&amp;$AZ$7,データシート1!$A:$BS,MATCH("cb_"&amp;BF$12,データシート1!$A$1:$BS$1,0),0)</f>
        <v>3682.7999999999988</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10875.800000000005</v>
      </c>
      <c r="BL24" s="42"/>
      <c r="BM24" s="960" t="str">
        <f t="shared" si="4"/>
        <v>13207</v>
      </c>
      <c r="BN24" s="123" t="str">
        <f t="shared" si="5"/>
        <v>昭島市</v>
      </c>
      <c r="BO24" s="40">
        <f>BE24*VLOOKUP(BO$12,別紙!$B$4:$E$10,MATCH("設備利用率",別紙!$B$4:$E$4,0),0)/100*8760/10^3</f>
        <v>8632.4631600000084</v>
      </c>
      <c r="BP24" s="40">
        <f>BF24*VLOOKUP(BP$12,別紙!$B$4:$E$10,MATCH("設備利用率",別紙!$B$4:$E$4,0),0)/100*8760/10^3</f>
        <v>4871.4605279999987</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13503.923688000006</v>
      </c>
      <c r="BV24" s="42"/>
      <c r="BW24" s="38" t="str">
        <f t="shared" si="7"/>
        <v>13207</v>
      </c>
      <c r="BX24" s="38" t="str">
        <f t="shared" si="8"/>
        <v>昭島市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761604.98835765221</v>
      </c>
      <c r="BZ24" s="42"/>
      <c r="CA24" s="38" t="str">
        <f t="shared" si="9"/>
        <v>13207</v>
      </c>
      <c r="CB24" s="38" t="str">
        <f t="shared" si="10"/>
        <v>昭島市</v>
      </c>
      <c r="CC24" s="260">
        <f t="shared" si="11"/>
        <v>1.133456751460532E-2</v>
      </c>
      <c r="CD24" s="260">
        <f t="shared" si="1"/>
        <v>6.3963085883995616E-3</v>
      </c>
      <c r="CE24" s="260">
        <f t="shared" si="1"/>
        <v>0</v>
      </c>
      <c r="CF24" s="260">
        <f t="shared" si="1"/>
        <v>0</v>
      </c>
      <c r="CG24" s="260">
        <f t="shared" si="1"/>
        <v>0</v>
      </c>
      <c r="CH24" s="260">
        <f t="shared" si="1"/>
        <v>0</v>
      </c>
      <c r="CI24" s="260">
        <f t="shared" si="12"/>
        <v>1.7730876103004882E-2</v>
      </c>
      <c r="CK24" s="20" t="str">
        <f t="shared" si="13"/>
        <v>13207</v>
      </c>
      <c r="CL24" s="20" t="str">
        <f t="shared" si="14"/>
        <v>昭島市</v>
      </c>
      <c r="CM24" s="20">
        <f>VLOOKUP($CK24&amp;"_"&amp;$AZ$7,データシート1!$A:$BS,MATCH("ca_太陽光発電（10kW未満）",データシート1!$A$1:$BS$1,0),0)</f>
        <v>1896</v>
      </c>
      <c r="CN24" s="20">
        <f>VLOOKUP($CK24&amp;"_"&amp;$AZ$5,データシート1!$A:$BS,MATCH("ab_家庭",データシート1!$A$1:$BS$1,0),0)</f>
        <v>55690</v>
      </c>
      <c r="CO24" s="260">
        <f t="shared" si="15"/>
        <v>3.4045609624708206E-2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07202</v>
      </c>
      <c r="AY25" s="20" t="str">
        <f>IF(IFERROR(比較地域マスタ!$Z18,"")=0,"",IFERROR(比較地域マスタ!$Z18,""))</f>
        <v>会津若松市</v>
      </c>
      <c r="BC25" s="960" t="str">
        <f t="shared" si="0"/>
        <v>07202</v>
      </c>
      <c r="BD25" s="123" t="str">
        <f t="shared" si="2"/>
        <v>会津若松市</v>
      </c>
      <c r="BE25" s="40">
        <f>VLOOKUP($BC25&amp;"_"&amp;$AZ$7,データシート1!$A:$BS,MATCH("cb_"&amp;BE$12,データシート1!$A$1:$BS$1,0),0)</f>
        <v>11017.699999999957</v>
      </c>
      <c r="BF25" s="40">
        <f>VLOOKUP($BC25&amp;"_"&amp;$AZ$7,データシート1!$A:$BS,MATCH("cb_"&amp;BF$12,データシート1!$A$1:$BS$1,0),0)</f>
        <v>32446.600000000006</v>
      </c>
      <c r="BG25" s="40">
        <f>VLOOKUP($BC25&amp;"_"&amp;$AZ$7,データシート1!$A:$BS,MATCH("cb_"&amp;BG$12,データシート1!$A$1:$BS$1,0),0)</f>
        <v>16000</v>
      </c>
      <c r="BH25" s="40">
        <f>VLOOKUP($BC25&amp;"_"&amp;$AZ$7,データシート1!$A:$BS,MATCH("cb_"&amp;BH$12,データシート1!$A$1:$BS$1,0),0)</f>
        <v>12368</v>
      </c>
      <c r="BI25" s="40">
        <f>VLOOKUP($BC25&amp;"_"&amp;$AZ$7,データシート1!$A:$BS,MATCH("cb_"&amp;BI$12,データシート1!$A$1:$BS$1,0),0)</f>
        <v>0</v>
      </c>
      <c r="BJ25" s="40">
        <f>VLOOKUP($BC25&amp;"_"&amp;$AZ$7,データシート1!$A:$BS,MATCH("cb_"&amp;BJ$12,データシート1!$A$1:$BS$1,0),0)</f>
        <v>5700</v>
      </c>
      <c r="BK25" s="40">
        <f t="shared" si="3"/>
        <v>77532.299999999959</v>
      </c>
      <c r="BL25" s="42"/>
      <c r="BM25" s="960" t="str">
        <f t="shared" si="4"/>
        <v>07202</v>
      </c>
      <c r="BN25" s="123" t="str">
        <f t="shared" si="5"/>
        <v>会津若松市</v>
      </c>
      <c r="BO25" s="40">
        <f>BE25*VLOOKUP(BO$12,別紙!$B$4:$E$10,MATCH("設備利用率",別紙!$B$4:$E$4,0),0)/100*8760/10^3</f>
        <v>13222.562123999947</v>
      </c>
      <c r="BP25" s="40">
        <f>BF25*VLOOKUP(BP$12,別紙!$B$4:$E$10,MATCH("設備利用率",別紙!$B$4:$E$4,0),0)/100*8760/10^3</f>
        <v>42919.064616000011</v>
      </c>
      <c r="BQ25" s="40">
        <f>BG25*VLOOKUP(BQ$12,別紙!$B$4:$E$10,MATCH("設備利用率",別紙!$B$4:$E$4,0),0)/100*8760/10^3</f>
        <v>34759.68</v>
      </c>
      <c r="BR25" s="40">
        <f>BH25*VLOOKUP(BR$12,別紙!$B$4:$E$10,MATCH("設備利用率",別紙!$B$4:$E$4,0),0)/100*8760/10^3</f>
        <v>65006.207999999999</v>
      </c>
      <c r="BS25" s="40">
        <f>BI25*VLOOKUP(BS$12,別紙!$B$4:$E$10,MATCH("設備利用率",別紙!$B$4:$E$4,0),0)/100*8760/10^3</f>
        <v>0</v>
      </c>
      <c r="BT25" s="40">
        <f>BJ25*VLOOKUP(BT$12,別紙!$B$4:$E$10,MATCH("設備利用率",別紙!$B$4:$E$4,0),0)/100*8760/10^3</f>
        <v>39945.599999999999</v>
      </c>
      <c r="BU25" s="40">
        <f t="shared" si="6"/>
        <v>195853.11473999996</v>
      </c>
      <c r="BV25" s="42"/>
      <c r="BW25" s="38" t="str">
        <f t="shared" si="7"/>
        <v>07202</v>
      </c>
      <c r="BX25" s="38" t="str">
        <f t="shared" si="8"/>
        <v>会津若松市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813823.81521949335</v>
      </c>
      <c r="BZ25" s="42"/>
      <c r="CA25" s="38" t="str">
        <f t="shared" si="9"/>
        <v>07202</v>
      </c>
      <c r="CB25" s="38" t="str">
        <f t="shared" si="10"/>
        <v>会津若松市</v>
      </c>
      <c r="CC25" s="260">
        <f t="shared" si="11"/>
        <v>1.6247450463751468E-2</v>
      </c>
      <c r="CD25" s="260">
        <f t="shared" si="1"/>
        <v>5.2737538289444712E-2</v>
      </c>
      <c r="CE25" s="260">
        <f t="shared" si="1"/>
        <v>4.2711554208603612E-2</v>
      </c>
      <c r="CF25" s="260">
        <f t="shared" si="1"/>
        <v>7.9877495330444984E-2</v>
      </c>
      <c r="CG25" s="260">
        <f t="shared" si="1"/>
        <v>0</v>
      </c>
      <c r="CH25" s="260">
        <f t="shared" si="1"/>
        <v>4.9083842538113022E-2</v>
      </c>
      <c r="CI25" s="260">
        <f t="shared" si="12"/>
        <v>0.2406578808303578</v>
      </c>
      <c r="CK25" s="20" t="str">
        <f t="shared" si="13"/>
        <v>07202</v>
      </c>
      <c r="CL25" s="20" t="str">
        <f t="shared" si="14"/>
        <v>会津若松市</v>
      </c>
      <c r="CM25" s="20">
        <f>VLOOKUP($CK25&amp;"_"&amp;$AZ$7,データシート1!$A:$BS,MATCH("ca_太陽光発電（10kW未満）",データシート1!$A$1:$BS$1,0),0)</f>
        <v>2335</v>
      </c>
      <c r="CN25" s="20">
        <f>VLOOKUP($CK25&amp;"_"&amp;$AZ$5,データシート1!$A:$BS,MATCH("ab_家庭",データシート1!$A$1:$BS$1,0),0)</f>
        <v>52120</v>
      </c>
      <c r="CO25" s="260">
        <f t="shared" si="15"/>
        <v>4.4800460475825019E-2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11245</v>
      </c>
      <c r="AY26" s="20" t="str">
        <f>IF(IFERROR(比較地域マスタ!$Z19,"")=0,"",IFERROR(比較地域マスタ!$Z19,""))</f>
        <v>ふじみ野市</v>
      </c>
      <c r="BC26" s="960" t="str">
        <f t="shared" si="0"/>
        <v>11245</v>
      </c>
      <c r="BD26" s="123" t="str">
        <f t="shared" si="2"/>
        <v>ふじみ野市</v>
      </c>
      <c r="BE26" s="40">
        <f>VLOOKUP($BC26&amp;"_"&amp;$AZ$7,データシート1!$A:$BS,MATCH("cb_"&amp;BE$12,データシート1!$A$1:$BS$1,0),0)</f>
        <v>7907.9999999999982</v>
      </c>
      <c r="BF26" s="40">
        <f>VLOOKUP($BC26&amp;"_"&amp;$AZ$7,データシート1!$A:$BS,MATCH("cb_"&amp;BF$12,データシート1!$A$1:$BS$1,0),0)</f>
        <v>3924.7999999999988</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2662</v>
      </c>
      <c r="BK26" s="40">
        <f t="shared" si="3"/>
        <v>14494.799999999997</v>
      </c>
      <c r="BL26" s="42"/>
      <c r="BM26" s="960" t="str">
        <f t="shared" si="4"/>
        <v>11245</v>
      </c>
      <c r="BN26" s="123" t="str">
        <f t="shared" si="5"/>
        <v>ふじみ野市</v>
      </c>
      <c r="BO26" s="40">
        <f>BE26*VLOOKUP(BO$12,別紙!$B$4:$E$10,MATCH("設備利用率",別紙!$B$4:$E$4,0),0)/100*8760/10^3</f>
        <v>9490.5489599999964</v>
      </c>
      <c r="BP26" s="40">
        <f>BF26*VLOOKUP(BP$12,別紙!$B$4:$E$10,MATCH("設備利用率",別紙!$B$4:$E$4,0),0)/100*8760/10^3</f>
        <v>5191.5684479999982</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18655.295999999998</v>
      </c>
      <c r="BU26" s="40">
        <f t="shared" si="6"/>
        <v>33337.413407999993</v>
      </c>
      <c r="BV26" s="42"/>
      <c r="BW26" s="38" t="str">
        <f t="shared" si="7"/>
        <v>11245</v>
      </c>
      <c r="BX26" s="38" t="str">
        <f t="shared" si="8"/>
        <v>ふじみ野市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442214.23770550708</v>
      </c>
      <c r="BZ26" s="42"/>
      <c r="CA26" s="38" t="str">
        <f t="shared" si="9"/>
        <v>11245</v>
      </c>
      <c r="CB26" s="38" t="str">
        <f t="shared" si="10"/>
        <v>ふじみ野市</v>
      </c>
      <c r="CC26" s="260">
        <f t="shared" si="11"/>
        <v>2.1461427857327912E-2</v>
      </c>
      <c r="CD26" s="260">
        <f t="shared" si="1"/>
        <v>1.1739939616004239E-2</v>
      </c>
      <c r="CE26" s="260">
        <f t="shared" si="1"/>
        <v>0</v>
      </c>
      <c r="CF26" s="260">
        <f t="shared" si="1"/>
        <v>0</v>
      </c>
      <c r="CG26" s="260">
        <f t="shared" si="1"/>
        <v>0</v>
      </c>
      <c r="CH26" s="260">
        <f t="shared" si="1"/>
        <v>4.2186104402236607E-2</v>
      </c>
      <c r="CI26" s="260">
        <f t="shared" si="12"/>
        <v>7.5387471875568754E-2</v>
      </c>
      <c r="CK26" s="20" t="str">
        <f t="shared" si="13"/>
        <v>11245</v>
      </c>
      <c r="CL26" s="20" t="str">
        <f t="shared" si="14"/>
        <v>ふじみ野市</v>
      </c>
      <c r="CM26" s="20">
        <f>VLOOKUP($CK26&amp;"_"&amp;$AZ$7,データシート1!$A:$BS,MATCH("ca_太陽光発電（10kW未満）",データシート1!$A$1:$BS$1,0),0)</f>
        <v>1988</v>
      </c>
      <c r="CN26" s="20">
        <f>VLOOKUP($CK26&amp;"_"&amp;$AZ$5,データシート1!$A:$BS,MATCH("ab_家庭",データシート1!$A$1:$BS$1,0),0)</f>
        <v>53465</v>
      </c>
      <c r="CO26" s="260">
        <f t="shared" si="15"/>
        <v>3.7183203965210888E-2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35206</v>
      </c>
      <c r="AY27" s="20" t="str">
        <f>IF(IFERROR(比較地域マスタ!$Z20,"")=0,"",IFERROR(比較地域マスタ!$Z20,""))</f>
        <v>防府市</v>
      </c>
      <c r="BC27" s="960" t="str">
        <f t="shared" si="0"/>
        <v>35206</v>
      </c>
      <c r="BD27" s="123" t="str">
        <f t="shared" si="2"/>
        <v>防府市</v>
      </c>
      <c r="BE27" s="40">
        <f>VLOOKUP($BC27&amp;"_"&amp;$AZ$7,データシート1!$A:$BS,MATCH("cb_"&amp;BE$12,データシート1!$A$1:$BS$1,0),0)</f>
        <v>26428.266999999989</v>
      </c>
      <c r="BF27" s="40">
        <f>VLOOKUP($BC27&amp;"_"&amp;$AZ$7,データシート1!$A:$BS,MATCH("cb_"&amp;BF$12,データシート1!$A$1:$BS$1,0),0)</f>
        <v>85590.987999999867</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70815.520000000004</v>
      </c>
      <c r="BK27" s="40">
        <f t="shared" si="3"/>
        <v>182834.77499999985</v>
      </c>
      <c r="BL27" s="42"/>
      <c r="BM27" s="960" t="str">
        <f t="shared" si="4"/>
        <v>35206</v>
      </c>
      <c r="BN27" s="123" t="str">
        <f t="shared" si="5"/>
        <v>防府市</v>
      </c>
      <c r="BO27" s="40">
        <f>BE27*VLOOKUP(BO$12,別紙!$B$4:$E$10,MATCH("設備利用率",別紙!$B$4:$E$4,0),0)/100*8760/10^3</f>
        <v>31717.091792039988</v>
      </c>
      <c r="BP27" s="40">
        <f>BF27*VLOOKUP(BP$12,別紙!$B$4:$E$10,MATCH("設備利用率",別紙!$B$4:$E$4,0),0)/100*8760/10^3</f>
        <v>113216.33528687982</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496275.16416000004</v>
      </c>
      <c r="BU27" s="40">
        <f t="shared" si="6"/>
        <v>641208.59123891988</v>
      </c>
      <c r="BV27" s="42"/>
      <c r="BW27" s="38" t="str">
        <f t="shared" si="7"/>
        <v>35206</v>
      </c>
      <c r="BX27" s="38" t="str">
        <f t="shared" si="8"/>
        <v>防府市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1293547.4988663755</v>
      </c>
      <c r="BZ27" s="42"/>
      <c r="CA27" s="38" t="str">
        <f t="shared" si="9"/>
        <v>35206</v>
      </c>
      <c r="CB27" s="38" t="str">
        <f t="shared" si="10"/>
        <v>防府市</v>
      </c>
      <c r="CC27" s="260">
        <f t="shared" si="11"/>
        <v>2.4519464356612997E-2</v>
      </c>
      <c r="CD27" s="260">
        <f t="shared" si="1"/>
        <v>8.7523910321112341E-2</v>
      </c>
      <c r="CE27" s="260">
        <f t="shared" si="1"/>
        <v>0</v>
      </c>
      <c r="CF27" s="260">
        <f t="shared" si="1"/>
        <v>0</v>
      </c>
      <c r="CG27" s="260">
        <f t="shared" si="1"/>
        <v>0</v>
      </c>
      <c r="CH27" s="260">
        <f t="shared" si="1"/>
        <v>0.38365438037251826</v>
      </c>
      <c r="CI27" s="260">
        <f t="shared" si="12"/>
        <v>0.4956977550502436</v>
      </c>
      <c r="CK27" s="20" t="str">
        <f t="shared" si="13"/>
        <v>35206</v>
      </c>
      <c r="CL27" s="20" t="str">
        <f t="shared" si="14"/>
        <v>防府市</v>
      </c>
      <c r="CM27" s="20">
        <f>VLOOKUP($CK27&amp;"_"&amp;$AZ$7,データシート1!$A:$BS,MATCH("ca_太陽光発電（10kW未満）",データシート1!$A$1:$BS$1,0),0)</f>
        <v>5640</v>
      </c>
      <c r="CN27" s="20">
        <f>VLOOKUP($CK27&amp;"_"&amp;$AZ$5,データシート1!$A:$BS,MATCH("ab_家庭",データシート1!$A$1:$BS$1,0),0)</f>
        <v>56008</v>
      </c>
      <c r="CO27" s="260">
        <f t="shared" si="15"/>
        <v>0.10069990001428368</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44202</v>
      </c>
      <c r="AY28" s="20" t="str">
        <f>IF(IFERROR(比較地域マスタ!$Z21,"")=0,"",IFERROR(比較地域マスタ!$Z21,""))</f>
        <v>別府市</v>
      </c>
      <c r="BC28" s="960" t="str">
        <f t="shared" si="0"/>
        <v>44202</v>
      </c>
      <c r="BD28" s="123" t="str">
        <f t="shared" si="2"/>
        <v>別府市</v>
      </c>
      <c r="BE28" s="40">
        <f>VLOOKUP($BC28&amp;"_"&amp;$AZ$7,データシート1!$A:$BS,MATCH("cb_"&amp;BE$12,データシート1!$A$1:$BS$1,0),0)</f>
        <v>12502.544999999975</v>
      </c>
      <c r="BF28" s="40">
        <f>VLOOKUP($BC28&amp;"_"&amp;$AZ$7,データシート1!$A:$BS,MATCH("cb_"&amp;BF$12,データシート1!$A$1:$BS$1,0),0)</f>
        <v>66179.610000000015</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6223.5</v>
      </c>
      <c r="BJ28" s="40">
        <f>VLOOKUP($BC28&amp;"_"&amp;$AZ$7,データシート1!$A:$BS,MATCH("cb_"&amp;BJ$12,データシート1!$A$1:$BS$1,0),0)</f>
        <v>2210</v>
      </c>
      <c r="BK28" s="40">
        <f t="shared" si="3"/>
        <v>87115.654999999984</v>
      </c>
      <c r="BL28" s="42"/>
      <c r="BM28" s="960" t="str">
        <f t="shared" si="4"/>
        <v>44202</v>
      </c>
      <c r="BN28" s="123" t="str">
        <f t="shared" si="5"/>
        <v>別府市</v>
      </c>
      <c r="BO28" s="40">
        <f>BE28*VLOOKUP(BO$12,別紙!$B$4:$E$10,MATCH("設備利用率",別紙!$B$4:$E$4,0),0)/100*8760/10^3</f>
        <v>15004.55430539997</v>
      </c>
      <c r="BP28" s="40">
        <f>BF28*VLOOKUP(BP$12,別紙!$B$4:$E$10,MATCH("設備利用率",別紙!$B$4:$E$4,0),0)/100*8760/10^3</f>
        <v>87539.740923600024</v>
      </c>
      <c r="BQ28" s="40">
        <f>BG28*VLOOKUP(BQ$12,別紙!$B$4:$E$10,MATCH("設備利用率",別紙!$B$4:$E$4,0),0)/100*8760/10^3</f>
        <v>0</v>
      </c>
      <c r="BR28" s="40">
        <f>BH28*VLOOKUP(BR$12,別紙!$B$4:$E$10,MATCH("設備利用率",別紙!$B$4:$E$4,0),0)/100*8760/10^3</f>
        <v>0</v>
      </c>
      <c r="BS28" s="40">
        <f>BI28*VLOOKUP(BS$12,別紙!$B$4:$E$10,MATCH("設備利用率",別紙!$B$4:$E$4,0),0)/100*8760/10^3</f>
        <v>43614.288</v>
      </c>
      <c r="BT28" s="40">
        <f>BJ28*VLOOKUP(BT$12,別紙!$B$4:$E$10,MATCH("設備利用率",別紙!$B$4:$E$4,0),0)/100*8760/10^3</f>
        <v>15487.68</v>
      </c>
      <c r="BU28" s="40">
        <f t="shared" si="6"/>
        <v>161646.26322899997</v>
      </c>
      <c r="BV28" s="42"/>
      <c r="BW28" s="38" t="str">
        <f t="shared" si="7"/>
        <v>44202</v>
      </c>
      <c r="BX28" s="38" t="str">
        <f t="shared" si="8"/>
        <v>別府市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637066.43852160091</v>
      </c>
      <c r="BZ28" s="42"/>
      <c r="CA28" s="38" t="str">
        <f t="shared" si="9"/>
        <v>44202</v>
      </c>
      <c r="CB28" s="38" t="str">
        <f t="shared" si="10"/>
        <v>別府市</v>
      </c>
      <c r="CC28" s="260">
        <f t="shared" si="11"/>
        <v>2.3552573794689412E-2</v>
      </c>
      <c r="CD28" s="260">
        <f t="shared" si="1"/>
        <v>0.13741069318727239</v>
      </c>
      <c r="CE28" s="260">
        <f t="shared" si="1"/>
        <v>0</v>
      </c>
      <c r="CF28" s="260">
        <f t="shared" si="1"/>
        <v>0</v>
      </c>
      <c r="CG28" s="260">
        <f t="shared" si="1"/>
        <v>6.8461129582046212E-2</v>
      </c>
      <c r="CH28" s="260">
        <f t="shared" si="1"/>
        <v>2.4310933779436352E-2</v>
      </c>
      <c r="CI28" s="260">
        <f t="shared" si="12"/>
        <v>0.25373533034344431</v>
      </c>
      <c r="CK28" s="20" t="str">
        <f t="shared" si="13"/>
        <v>44202</v>
      </c>
      <c r="CL28" s="20" t="str">
        <f t="shared" si="14"/>
        <v>別府市</v>
      </c>
      <c r="CM28" s="20">
        <f>VLOOKUP($CK28&amp;"_"&amp;$AZ$7,データシート1!$A:$BS,MATCH("ca_太陽光発電（10kW未満）",データシート1!$A$1:$BS$1,0),0)</f>
        <v>2675</v>
      </c>
      <c r="CN28" s="20">
        <f>VLOOKUP($CK28&amp;"_"&amp;$AZ$5,データシート1!$A:$BS,MATCH("ab_家庭",データシート1!$A$1:$BS$1,0),0)</f>
        <v>61097</v>
      </c>
      <c r="CO28" s="260">
        <f t="shared" si="15"/>
        <v>4.3782837127845885E-2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23222</v>
      </c>
      <c r="AY29" s="20" t="str">
        <f>IF(IFERROR(比較地域マスタ!$Z22,"")=0,"",IFERROR(比較地域マスタ!$Z22,""))</f>
        <v>東海市</v>
      </c>
      <c r="BC29" s="960" t="str">
        <f t="shared" si="0"/>
        <v>23222</v>
      </c>
      <c r="BD29" s="123" t="str">
        <f t="shared" si="2"/>
        <v>東海市</v>
      </c>
      <c r="BE29" s="40">
        <f>VLOOKUP($BC29&amp;"_"&amp;$AZ$7,データシート1!$A:$BS,MATCH("cb_"&amp;BE$12,データシート1!$A$1:$BS$1,0),0)</f>
        <v>19366.799999999956</v>
      </c>
      <c r="BF29" s="40">
        <f>VLOOKUP($BC29&amp;"_"&amp;$AZ$7,データシート1!$A:$BS,MATCH("cb_"&amp;BF$12,データシート1!$A$1:$BS$1,0),0)</f>
        <v>10167.699999999999</v>
      </c>
      <c r="BG29" s="40">
        <f>VLOOKUP($BC29&amp;"_"&amp;$AZ$7,データシート1!$A:$BS,MATCH("cb_"&amp;BG$12,データシート1!$A$1:$BS$1,0),0)</f>
        <v>0</v>
      </c>
      <c r="BH29" s="40">
        <f>VLOOKUP($BC29&amp;"_"&amp;$AZ$7,データシート1!$A:$BS,MATCH("cb_"&amp;BH$12,データシート1!$A$1:$BS$1,0),0)</f>
        <v>349.4</v>
      </c>
      <c r="BI29" s="40">
        <f>VLOOKUP($BC29&amp;"_"&amp;$AZ$7,データシート1!$A:$BS,MATCH("cb_"&amp;BI$12,データシート1!$A$1:$BS$1,0),0)</f>
        <v>0</v>
      </c>
      <c r="BJ29" s="40">
        <f>VLOOKUP($BC29&amp;"_"&amp;$AZ$7,データシート1!$A:$BS,MATCH("cb_"&amp;BJ$12,データシート1!$A$1:$BS$1,0),0)</f>
        <v>0</v>
      </c>
      <c r="BK29" s="40">
        <f t="shared" si="3"/>
        <v>29883.899999999958</v>
      </c>
      <c r="BL29" s="42"/>
      <c r="BM29" s="960" t="str">
        <f t="shared" si="4"/>
        <v>23222</v>
      </c>
      <c r="BN29" s="123" t="str">
        <f t="shared" si="5"/>
        <v>東海市</v>
      </c>
      <c r="BO29" s="40">
        <f>BE29*VLOOKUP(BO$12,別紙!$B$4:$E$10,MATCH("設備利用率",別紙!$B$4:$E$4,0),0)/100*8760/10^3</f>
        <v>23242.484015999951</v>
      </c>
      <c r="BP29" s="40">
        <f>BF29*VLOOKUP(BP$12,別紙!$B$4:$E$10,MATCH("設備利用率",別紙!$B$4:$E$4,0),0)/100*8760/10^3</f>
        <v>13449.426852000001</v>
      </c>
      <c r="BQ29" s="40">
        <f>BG29*VLOOKUP(BQ$12,別紙!$B$4:$E$10,MATCH("設備利用率",別紙!$B$4:$E$4,0),0)/100*8760/10^3</f>
        <v>0</v>
      </c>
      <c r="BR29" s="40">
        <f>BH29*VLOOKUP(BR$12,別紙!$B$4:$E$10,MATCH("設備利用率",別紙!$B$4:$E$4,0),0)/100*8760/10^3</f>
        <v>1836.4463999999998</v>
      </c>
      <c r="BS29" s="40">
        <f>BI29*VLOOKUP(BS$12,別紙!$B$4:$E$10,MATCH("設備利用率",別紙!$B$4:$E$4,0),0)/100*8760/10^3</f>
        <v>0</v>
      </c>
      <c r="BT29" s="40">
        <f>BJ29*VLOOKUP(BT$12,別紙!$B$4:$E$10,MATCH("設備利用率",別紙!$B$4:$E$4,0),0)/100*8760/10^3</f>
        <v>0</v>
      </c>
      <c r="BU29" s="40">
        <f t="shared" si="6"/>
        <v>38528.357267999949</v>
      </c>
      <c r="BV29" s="42"/>
      <c r="BW29" s="38" t="str">
        <f t="shared" si="7"/>
        <v>23222</v>
      </c>
      <c r="BX29" s="38" t="str">
        <f t="shared" si="8"/>
        <v>東海市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1251017.0815866708</v>
      </c>
      <c r="BZ29" s="42"/>
      <c r="CA29" s="38" t="str">
        <f t="shared" si="9"/>
        <v>23222</v>
      </c>
      <c r="CB29" s="38" t="str">
        <f t="shared" si="10"/>
        <v>東海市</v>
      </c>
      <c r="CC29" s="260">
        <f t="shared" si="11"/>
        <v>1.8578870231349201E-2</v>
      </c>
      <c r="CD29" s="260">
        <f t="shared" ref="CD29:CD60" si="16">BP29/$BY29</f>
        <v>1.0750793933958143E-2</v>
      </c>
      <c r="CE29" s="260">
        <f t="shared" ref="CE29:CE60" si="17">BQ29/$BY29</f>
        <v>0</v>
      </c>
      <c r="CF29" s="260">
        <f t="shared" ref="CF29:CF60" si="18">BR29/$BY29</f>
        <v>1.4679626897426742E-3</v>
      </c>
      <c r="CG29" s="260">
        <f t="shared" ref="CG29:CG60" si="19">BS29/$BY29</f>
        <v>0</v>
      </c>
      <c r="CH29" s="260">
        <f t="shared" ref="CH29:CH60" si="20">BT29/$BY29</f>
        <v>0</v>
      </c>
      <c r="CI29" s="260">
        <f t="shared" si="12"/>
        <v>3.0797626855050015E-2</v>
      </c>
      <c r="CK29" s="20" t="str">
        <f t="shared" si="13"/>
        <v>23222</v>
      </c>
      <c r="CL29" s="20" t="str">
        <f t="shared" si="14"/>
        <v>東海市</v>
      </c>
      <c r="CM29" s="20">
        <f>VLOOKUP($CK29&amp;"_"&amp;$AZ$7,データシート1!$A:$BS,MATCH("ca_太陽光発電（10kW未満）",データシート1!$A$1:$BS$1,0),0)</f>
        <v>4404</v>
      </c>
      <c r="CN29" s="20">
        <f>VLOOKUP($CK29&amp;"_"&amp;$AZ$5,データシート1!$A:$BS,MATCH("ab_家庭",データシート1!$A$1:$BS$1,0),0)</f>
        <v>51338</v>
      </c>
      <c r="CO29" s="260">
        <f t="shared" si="15"/>
        <v>8.5784409209552381E-2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01208</v>
      </c>
      <c r="AY30" s="20" t="str">
        <f>IF(IFERROR(比較地域マスタ!$Z23,"")=0,"",IFERROR(比較地域マスタ!$Z23,""))</f>
        <v>北見市</v>
      </c>
      <c r="BC30" s="960" t="str">
        <f t="shared" si="0"/>
        <v>01208</v>
      </c>
      <c r="BD30" s="123" t="str">
        <f t="shared" si="2"/>
        <v>北見市</v>
      </c>
      <c r="BE30" s="40">
        <f>VLOOKUP($BC30&amp;"_"&amp;$AZ$7,データシート1!$A:$BS,MATCH("cb_"&amp;BE$12,データシート1!$A$1:$BS$1,0),0)</f>
        <v>10523.58499999999</v>
      </c>
      <c r="BF30" s="40">
        <f>VLOOKUP($BC30&amp;"_"&amp;$AZ$7,データシート1!$A:$BS,MATCH("cb_"&amp;BF$12,データシート1!$A$1:$BS$1,0),0)</f>
        <v>38937.599999999991</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49461.184999999983</v>
      </c>
      <c r="BL30" s="42"/>
      <c r="BM30" s="960" t="str">
        <f t="shared" si="4"/>
        <v>01208</v>
      </c>
      <c r="BN30" s="123" t="str">
        <f t="shared" si="5"/>
        <v>北見市</v>
      </c>
      <c r="BO30" s="40">
        <f>BE30*VLOOKUP(BO$12,別紙!$B$4:$E$10,MATCH("設備利用率",別紙!$B$4:$E$4,0),0)/100*8760/10^3</f>
        <v>12629.564830199988</v>
      </c>
      <c r="BP30" s="40">
        <f>BF30*VLOOKUP(BP$12,別紙!$B$4:$E$10,MATCH("設備利用率",別紙!$B$4:$E$4,0),0)/100*8760/10^3</f>
        <v>51505.099775999988</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64134.664606199978</v>
      </c>
      <c r="BV30" s="42"/>
      <c r="BW30" s="38" t="str">
        <f t="shared" si="7"/>
        <v>01208</v>
      </c>
      <c r="BX30" s="38" t="str">
        <f t="shared" si="8"/>
        <v>北見市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597926.55893044465</v>
      </c>
      <c r="BZ30" s="42"/>
      <c r="CA30" s="38" t="str">
        <f t="shared" si="9"/>
        <v>01208</v>
      </c>
      <c r="CB30" s="38" t="str">
        <f t="shared" si="10"/>
        <v>北見市</v>
      </c>
      <c r="CC30" s="260">
        <f t="shared" si="11"/>
        <v>2.1122267679146788E-2</v>
      </c>
      <c r="CD30" s="260">
        <f t="shared" si="16"/>
        <v>8.6139508283644334E-2</v>
      </c>
      <c r="CE30" s="260">
        <f t="shared" si="17"/>
        <v>0</v>
      </c>
      <c r="CF30" s="260">
        <f t="shared" si="18"/>
        <v>0</v>
      </c>
      <c r="CG30" s="260">
        <f t="shared" si="19"/>
        <v>0</v>
      </c>
      <c r="CH30" s="260">
        <f t="shared" si="20"/>
        <v>0</v>
      </c>
      <c r="CI30" s="260">
        <f t="shared" si="12"/>
        <v>0.10726177596279113</v>
      </c>
      <c r="CK30" s="20" t="str">
        <f t="shared" si="13"/>
        <v>01208</v>
      </c>
      <c r="CL30" s="20" t="str">
        <f t="shared" si="14"/>
        <v>北見市</v>
      </c>
      <c r="CM30" s="20">
        <f>VLOOKUP($CK30&amp;"_"&amp;$AZ$7,データシート1!$A:$BS,MATCH("ca_太陽光発電（10kW未満）",データシート1!$A$1:$BS$1,0),0)</f>
        <v>2041</v>
      </c>
      <c r="CN30" s="20">
        <f>VLOOKUP($CK30&amp;"_"&amp;$AZ$5,データシート1!$A:$BS,MATCH("ab_家庭",データシート1!$A$1:$BS$1,0),0)</f>
        <v>61743</v>
      </c>
      <c r="CO30" s="260">
        <f t="shared" si="15"/>
        <v>3.3056378860761543E-2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17210</v>
      </c>
      <c r="AY31" s="20" t="str">
        <f>IF(IFERROR(比較地域マスタ!$Z24,"")=0,"",IFERROR(比較地域マスタ!$Z24,""))</f>
        <v>白山市</v>
      </c>
      <c r="BC31" s="960" t="str">
        <f t="shared" si="0"/>
        <v>17210</v>
      </c>
      <c r="BD31" s="123" t="str">
        <f t="shared" si="2"/>
        <v>白山市</v>
      </c>
      <c r="BE31" s="40">
        <f>VLOOKUP($BC31&amp;"_"&amp;$AZ$7,データシート1!$A:$BS,MATCH("cb_"&amp;BE$12,データシート1!$A$1:$BS$1,0),0)</f>
        <v>10084.857999999987</v>
      </c>
      <c r="BF31" s="40">
        <f>VLOOKUP($BC31&amp;"_"&amp;$AZ$7,データシート1!$A:$BS,MATCH("cb_"&amp;BF$12,データシート1!$A$1:$BS$1,0),0)</f>
        <v>19836.51999999999</v>
      </c>
      <c r="BG31" s="40">
        <f>VLOOKUP($BC31&amp;"_"&amp;$AZ$7,データシート1!$A:$BS,MATCH("cb_"&amp;BG$12,データシート1!$A$1:$BS$1,0),0)</f>
        <v>0</v>
      </c>
      <c r="BH31" s="40">
        <f>VLOOKUP($BC31&amp;"_"&amp;$AZ$7,データシート1!$A:$BS,MATCH("cb_"&amp;BH$12,データシート1!$A$1:$BS$1,0),0)</f>
        <v>206.1</v>
      </c>
      <c r="BI31" s="40">
        <f>VLOOKUP($BC31&amp;"_"&amp;$AZ$7,データシート1!$A:$BS,MATCH("cb_"&amp;BI$12,データシート1!$A$1:$BS$1,0),0)</f>
        <v>0</v>
      </c>
      <c r="BJ31" s="40">
        <f>VLOOKUP($BC31&amp;"_"&amp;$AZ$7,データシート1!$A:$BS,MATCH("cb_"&amp;BJ$12,データシート1!$A$1:$BS$1,0),0)</f>
        <v>1595</v>
      </c>
      <c r="BK31" s="40">
        <f t="shared" si="3"/>
        <v>31722.477999999974</v>
      </c>
      <c r="BL31" s="42"/>
      <c r="BM31" s="960" t="str">
        <f t="shared" si="4"/>
        <v>17210</v>
      </c>
      <c r="BN31" s="123" t="str">
        <f t="shared" si="5"/>
        <v>白山市</v>
      </c>
      <c r="BO31" s="40">
        <f>BE31*VLOOKUP(BO$12,別紙!$B$4:$E$10,MATCH("設備利用率",別紙!$B$4:$E$4,0),0)/100*8760/10^3</f>
        <v>12103.039782959986</v>
      </c>
      <c r="BP31" s="40">
        <f>BF31*VLOOKUP(BP$12,別紙!$B$4:$E$10,MATCH("設備利用率",別紙!$B$4:$E$4,0),0)/100*8760/10^3</f>
        <v>26238.955195199986</v>
      </c>
      <c r="BQ31" s="40">
        <f>BG31*VLOOKUP(BQ$12,別紙!$B$4:$E$10,MATCH("設備利用率",別紙!$B$4:$E$4,0),0)/100*8760/10^3</f>
        <v>0</v>
      </c>
      <c r="BR31" s="40">
        <f>BH31*VLOOKUP(BR$12,別紙!$B$4:$E$10,MATCH("設備利用率",別紙!$B$4:$E$4,0),0)/100*8760/10^3</f>
        <v>1083.2615999999998</v>
      </c>
      <c r="BS31" s="40">
        <f>BI31*VLOOKUP(BS$12,別紙!$B$4:$E$10,MATCH("設備利用率",別紙!$B$4:$E$4,0),0)/100*8760/10^3</f>
        <v>0</v>
      </c>
      <c r="BT31" s="40">
        <f>BJ31*VLOOKUP(BT$12,別紙!$B$4:$E$10,MATCH("設備利用率",別紙!$B$4:$E$4,0),0)/100*8760/10^3</f>
        <v>11177.76</v>
      </c>
      <c r="BU31" s="40">
        <f t="shared" si="6"/>
        <v>50603.016578159972</v>
      </c>
      <c r="BV31" s="42"/>
      <c r="BW31" s="38" t="str">
        <f t="shared" si="7"/>
        <v>17210</v>
      </c>
      <c r="BX31" s="38" t="str">
        <f t="shared" si="8"/>
        <v>白山市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1171943.5790064039</v>
      </c>
      <c r="BZ31" s="42"/>
      <c r="CA31" s="38" t="str">
        <f t="shared" si="9"/>
        <v>17210</v>
      </c>
      <c r="CB31" s="38" t="str">
        <f t="shared" si="10"/>
        <v>白山市</v>
      </c>
      <c r="CC31" s="260">
        <f t="shared" si="11"/>
        <v>1.0327322918754479E-2</v>
      </c>
      <c r="CD31" s="260">
        <f t="shared" si="16"/>
        <v>2.2389264863284519E-2</v>
      </c>
      <c r="CE31" s="260">
        <f t="shared" si="17"/>
        <v>0</v>
      </c>
      <c r="CF31" s="260">
        <f t="shared" si="18"/>
        <v>9.2432913956353563E-4</v>
      </c>
      <c r="CG31" s="260">
        <f t="shared" si="19"/>
        <v>0</v>
      </c>
      <c r="CH31" s="260">
        <f t="shared" si="20"/>
        <v>9.5377970409434888E-3</v>
      </c>
      <c r="CI31" s="260">
        <f t="shared" si="12"/>
        <v>4.3178713962546023E-2</v>
      </c>
      <c r="CK31" s="20" t="str">
        <f t="shared" si="13"/>
        <v>17210</v>
      </c>
      <c r="CL31" s="20" t="str">
        <f t="shared" si="14"/>
        <v>白山市</v>
      </c>
      <c r="CM31" s="20">
        <f>VLOOKUP($CK31&amp;"_"&amp;$AZ$7,データシート1!$A:$BS,MATCH("ca_太陽光発電（10kW未満）",データシート1!$A$1:$BS$1,0),0)</f>
        <v>2189</v>
      </c>
      <c r="CN31" s="20">
        <f>VLOOKUP($CK31&amp;"_"&amp;$AZ$5,データシート1!$A:$BS,MATCH("ab_家庭",データシート1!$A$1:$BS$1,0),0)</f>
        <v>45281</v>
      </c>
      <c r="CO31" s="260">
        <f t="shared" si="15"/>
        <v>4.8342571939665645E-2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11235</v>
      </c>
      <c r="AY32" s="20" t="str">
        <f>IF(IFERROR(比較地域マスタ!$Z25,"")=0,"",IFERROR(比較地域マスタ!$Z25,""))</f>
        <v>富士見市</v>
      </c>
      <c r="AZ32" s="24"/>
      <c r="BA32" s="24"/>
      <c r="BB32" s="24"/>
      <c r="BC32" s="960" t="str">
        <f t="shared" si="0"/>
        <v>11235</v>
      </c>
      <c r="BD32" s="123" t="str">
        <f t="shared" si="2"/>
        <v>富士見市</v>
      </c>
      <c r="BE32" s="40">
        <f>VLOOKUP($BC32&amp;"_"&amp;$AZ$7,データシート1!$A:$BS,MATCH("cb_"&amp;BE$12,データシート1!$A$1:$BS$1,0),0)</f>
        <v>8766.5999999999676</v>
      </c>
      <c r="BF32" s="40">
        <f>VLOOKUP($BC32&amp;"_"&amp;$AZ$7,データシート1!$A:$BS,MATCH("cb_"&amp;BF$12,データシート1!$A$1:$BS$1,0),0)</f>
        <v>4339.1000000000004</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13105.699999999968</v>
      </c>
      <c r="BL32" s="42"/>
      <c r="BM32" s="960" t="str">
        <f t="shared" si="4"/>
        <v>11235</v>
      </c>
      <c r="BN32" s="123" t="str">
        <f t="shared" si="5"/>
        <v>富士見市</v>
      </c>
      <c r="BO32" s="40">
        <f>BE32*VLOOKUP(BO$12,別紙!$B$4:$E$10,MATCH("設備利用率",別紙!$B$4:$E$4,0),0)/100*8760/10^3</f>
        <v>10520.971991999961</v>
      </c>
      <c r="BP32" s="40">
        <f>BF32*VLOOKUP(BP$12,別紙!$B$4:$E$10,MATCH("設備利用率",別紙!$B$4:$E$4,0),0)/100*8760/10^3</f>
        <v>5739.5879160000004</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16260.559907999961</v>
      </c>
      <c r="BV32" s="42"/>
      <c r="BW32" s="38" t="str">
        <f t="shared" si="7"/>
        <v>11235</v>
      </c>
      <c r="BX32" s="38" t="str">
        <f t="shared" si="8"/>
        <v>富士見市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385117.3789069273</v>
      </c>
      <c r="BZ32" s="42"/>
      <c r="CA32" s="38" t="str">
        <f t="shared" si="9"/>
        <v>11235</v>
      </c>
      <c r="CB32" s="38" t="str">
        <f t="shared" si="10"/>
        <v>富士見市</v>
      </c>
      <c r="CC32" s="260">
        <f t="shared" si="11"/>
        <v>2.7318870994244591E-2</v>
      </c>
      <c r="CD32" s="260">
        <f t="shared" si="16"/>
        <v>1.4903476784897592E-2</v>
      </c>
      <c r="CE32" s="260">
        <f t="shared" si="17"/>
        <v>0</v>
      </c>
      <c r="CF32" s="260">
        <f t="shared" si="18"/>
        <v>0</v>
      </c>
      <c r="CG32" s="260">
        <f t="shared" si="19"/>
        <v>0</v>
      </c>
      <c r="CH32" s="260">
        <f t="shared" si="20"/>
        <v>0</v>
      </c>
      <c r="CI32" s="260">
        <f t="shared" si="12"/>
        <v>4.2222347779142182E-2</v>
      </c>
      <c r="CJ32" s="24"/>
      <c r="CK32" s="20" t="str">
        <f t="shared" si="13"/>
        <v>11235</v>
      </c>
      <c r="CL32" s="20" t="str">
        <f t="shared" si="14"/>
        <v>富士見市</v>
      </c>
      <c r="CM32" s="20">
        <f>VLOOKUP($CK32&amp;"_"&amp;$AZ$7,データシート1!$A:$BS,MATCH("ca_太陽光発電（10kW未満）",データシート1!$A$1:$BS$1,0),0)</f>
        <v>2201</v>
      </c>
      <c r="CN32" s="20">
        <f>VLOOKUP($CK32&amp;"_"&amp;$AZ$5,データシート1!$A:$BS,MATCH("ab_家庭",データシート1!$A$1:$BS$1,0),0)</f>
        <v>53683</v>
      </c>
      <c r="CO32" s="260">
        <f t="shared" si="15"/>
        <v>4.0999944116386938E-2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40218</v>
      </c>
      <c r="AY33" s="20" t="str">
        <f>IF(IFERROR(比較地域マスタ!$Z26,"")=0,"",IFERROR(比較地域マスタ!$Z26,""))</f>
        <v>春日市</v>
      </c>
      <c r="BC33" s="960" t="str">
        <f t="shared" si="0"/>
        <v>40218</v>
      </c>
      <c r="BD33" s="123" t="str">
        <f t="shared" si="2"/>
        <v>春日市</v>
      </c>
      <c r="BE33" s="40">
        <f>VLOOKUP($BC33&amp;"_"&amp;$AZ$7,データシート1!$A:$BS,MATCH("cb_"&amp;BE$12,データシート1!$A$1:$BS$1,0),0)</f>
        <v>11069.027999999973</v>
      </c>
      <c r="BF33" s="40">
        <f>VLOOKUP($BC33&amp;"_"&amp;$AZ$7,データシート1!$A:$BS,MATCH("cb_"&amp;BF$12,データシート1!$A$1:$BS$1,0),0)</f>
        <v>5863.4000000000015</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9686</v>
      </c>
      <c r="BK33" s="40">
        <f t="shared" si="3"/>
        <v>26618.427999999974</v>
      </c>
      <c r="BL33" s="42"/>
      <c r="BM33" s="960" t="str">
        <f t="shared" si="4"/>
        <v>40218</v>
      </c>
      <c r="BN33" s="123" t="str">
        <f t="shared" si="5"/>
        <v>春日市</v>
      </c>
      <c r="BO33" s="40">
        <f>BE33*VLOOKUP(BO$12,別紙!$B$4:$E$10,MATCH("設備利用率",別紙!$B$4:$E$4,0),0)/100*8760/10^3</f>
        <v>13284.161883359966</v>
      </c>
      <c r="BP33" s="40">
        <f>BF33*VLOOKUP(BP$12,別紙!$B$4:$E$10,MATCH("設備利用率",別紙!$B$4:$E$4,0),0)/100*8760/10^3</f>
        <v>7755.8709840000029</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67879.487999999998</v>
      </c>
      <c r="BU33" s="40">
        <f t="shared" si="6"/>
        <v>88919.52086735997</v>
      </c>
      <c r="BV33" s="42"/>
      <c r="BW33" s="38" t="str">
        <f t="shared" si="7"/>
        <v>40218</v>
      </c>
      <c r="BX33" s="38" t="str">
        <f t="shared" si="8"/>
        <v>春日市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383345.21119776706</v>
      </c>
      <c r="BZ33" s="42"/>
      <c r="CA33" s="38" t="str">
        <f t="shared" si="9"/>
        <v>40218</v>
      </c>
      <c r="CB33" s="38" t="str">
        <f t="shared" si="10"/>
        <v>春日市</v>
      </c>
      <c r="CC33" s="260">
        <f t="shared" si="11"/>
        <v>3.465326159117374E-2</v>
      </c>
      <c r="CD33" s="260">
        <f t="shared" si="16"/>
        <v>2.0232080008947245E-2</v>
      </c>
      <c r="CE33" s="260">
        <f t="shared" si="17"/>
        <v>0</v>
      </c>
      <c r="CF33" s="260">
        <f t="shared" si="18"/>
        <v>0</v>
      </c>
      <c r="CG33" s="260">
        <f t="shared" si="19"/>
        <v>0</v>
      </c>
      <c r="CH33" s="260">
        <f t="shared" si="20"/>
        <v>0.17707143852902105</v>
      </c>
      <c r="CI33" s="260">
        <f t="shared" si="12"/>
        <v>0.23195678012914203</v>
      </c>
      <c r="CK33" s="20" t="str">
        <f t="shared" si="13"/>
        <v>40218</v>
      </c>
      <c r="CL33" s="20" t="str">
        <f t="shared" si="14"/>
        <v>春日市</v>
      </c>
      <c r="CM33" s="20">
        <f>VLOOKUP($CK33&amp;"_"&amp;$AZ$7,データシート1!$A:$BS,MATCH("ca_太陽光発電（10kW未満）",データシート1!$A$1:$BS$1,0),0)</f>
        <v>2476</v>
      </c>
      <c r="CN33" s="20">
        <f>VLOOKUP($CK33&amp;"_"&amp;$AZ$5,データシート1!$A:$BS,MATCH("ab_家庭",データシート1!$A$1:$BS$1,0),0)</f>
        <v>50215</v>
      </c>
      <c r="CO33" s="260">
        <f t="shared" si="15"/>
        <v>4.9307975704470777E-2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25213</v>
      </c>
      <c r="AY34" s="20" t="str">
        <f>IF(IFERROR(比較地域マスタ!$Z27,"")=0,"",IFERROR(比較地域マスタ!$Z27,""))</f>
        <v>東近江市</v>
      </c>
      <c r="BC34" s="960" t="str">
        <f t="shared" si="0"/>
        <v>25213</v>
      </c>
      <c r="BD34" s="123" t="str">
        <f t="shared" si="2"/>
        <v>東近江市</v>
      </c>
      <c r="BE34" s="40">
        <f>VLOOKUP($BC34&amp;"_"&amp;$AZ$7,データシート1!$A:$BS,MATCH("cb_"&amp;BE$12,データシート1!$A$1:$BS$1,0),0)</f>
        <v>24423.999999999945</v>
      </c>
      <c r="BF34" s="40">
        <f>VLOOKUP($BC34&amp;"_"&amp;$AZ$7,データシート1!$A:$BS,MATCH("cb_"&amp;BF$12,データシート1!$A$1:$BS$1,0),0)</f>
        <v>106854.00000000009</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131278.00000000003</v>
      </c>
      <c r="BL34" s="42"/>
      <c r="BM34" s="960" t="str">
        <f t="shared" si="4"/>
        <v>25213</v>
      </c>
      <c r="BN34" s="123" t="str">
        <f t="shared" si="5"/>
        <v>東近江市</v>
      </c>
      <c r="BO34" s="40">
        <f>BE34*VLOOKUP(BO$12,別紙!$B$4:$E$10,MATCH("設備利用率",別紙!$B$4:$E$4,0),0)/100*8760/10^3</f>
        <v>29311.730879999937</v>
      </c>
      <c r="BP34" s="40">
        <f>BF34*VLOOKUP(BP$12,別紙!$B$4:$E$10,MATCH("設備利用率",別紙!$B$4:$E$4,0),0)/100*8760/10^3</f>
        <v>141342.19704000012</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170653.92792000005</v>
      </c>
      <c r="BV34" s="42"/>
      <c r="BW34" s="38" t="str">
        <f t="shared" si="7"/>
        <v>25213</v>
      </c>
      <c r="BX34" s="38" t="str">
        <f t="shared" si="8"/>
        <v>東近江市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903575.1425088672</v>
      </c>
      <c r="BZ34" s="42"/>
      <c r="CA34" s="38" t="str">
        <f t="shared" si="9"/>
        <v>25213</v>
      </c>
      <c r="CB34" s="38" t="str">
        <f t="shared" si="10"/>
        <v>東近江市</v>
      </c>
      <c r="CC34" s="260">
        <f t="shared" si="11"/>
        <v>3.2439726925879091E-2</v>
      </c>
      <c r="CD34" s="260">
        <f t="shared" si="16"/>
        <v>0.15642550396810309</v>
      </c>
      <c r="CE34" s="260">
        <f t="shared" si="17"/>
        <v>0</v>
      </c>
      <c r="CF34" s="260">
        <f t="shared" si="18"/>
        <v>0</v>
      </c>
      <c r="CG34" s="260">
        <f t="shared" si="19"/>
        <v>0</v>
      </c>
      <c r="CH34" s="260">
        <f t="shared" si="20"/>
        <v>0</v>
      </c>
      <c r="CI34" s="260">
        <f t="shared" si="12"/>
        <v>0.18886523089398216</v>
      </c>
      <c r="CK34" s="20" t="str">
        <f t="shared" si="13"/>
        <v>25213</v>
      </c>
      <c r="CL34" s="20" t="str">
        <f t="shared" si="14"/>
        <v>東近江市</v>
      </c>
      <c r="CM34" s="20">
        <f>VLOOKUP($CK34&amp;"_"&amp;$AZ$7,データシート1!$A:$BS,MATCH("ca_太陽光発電（10kW未満）",データシート1!$A$1:$BS$1,0),0)</f>
        <v>5314</v>
      </c>
      <c r="CN34" s="20">
        <f>VLOOKUP($CK34&amp;"_"&amp;$AZ$5,データシート1!$A:$BS,MATCH("ab_家庭",データシート1!$A$1:$BS$1,0),0)</f>
        <v>45831</v>
      </c>
      <c r="CO34" s="260">
        <f t="shared" si="15"/>
        <v>0.115947720974886</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11210</v>
      </c>
      <c r="AY35" s="20" t="str">
        <f>IF(IFERROR(比較地域マスタ!$Z28,"")=0,"",IFERROR(比較地域マスタ!$Z28,""))</f>
        <v>加須市</v>
      </c>
      <c r="BC35" s="960" t="str">
        <f t="shared" si="0"/>
        <v>11210</v>
      </c>
      <c r="BD35" s="123" t="str">
        <f t="shared" si="2"/>
        <v>加須市</v>
      </c>
      <c r="BE35" s="40">
        <f>VLOOKUP($BC35&amp;"_"&amp;$AZ$7,データシート1!$A:$BS,MATCH("cb_"&amp;BE$12,データシート1!$A$1:$BS$1,0),0)</f>
        <v>22229.199999999873</v>
      </c>
      <c r="BF35" s="40">
        <f>VLOOKUP($BC35&amp;"_"&amp;$AZ$7,データシート1!$A:$BS,MATCH("cb_"&amp;BF$12,データシート1!$A$1:$BS$1,0),0)</f>
        <v>62710.400000000001</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1044</v>
      </c>
      <c r="BK35" s="40">
        <f t="shared" si="3"/>
        <v>85983.599999999875</v>
      </c>
      <c r="BL35" s="42"/>
      <c r="BM35" s="960" t="str">
        <f t="shared" si="4"/>
        <v>11210</v>
      </c>
      <c r="BN35" s="123" t="str">
        <f t="shared" si="5"/>
        <v>加須市</v>
      </c>
      <c r="BO35" s="40">
        <f>BE35*VLOOKUP(BO$12,別紙!$B$4:$E$10,MATCH("設備利用率",別紙!$B$4:$E$4,0),0)/100*8760/10^3</f>
        <v>26677.707503999845</v>
      </c>
      <c r="BP35" s="40">
        <f>BF35*VLOOKUP(BP$12,別紙!$B$4:$E$10,MATCH("設備利用率",別紙!$B$4:$E$4,0),0)/100*8760/10^3</f>
        <v>82950.80870400001</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7316.3519999999999</v>
      </c>
      <c r="BU35" s="40">
        <f t="shared" si="6"/>
        <v>116944.86820799985</v>
      </c>
      <c r="BV35" s="42"/>
      <c r="BW35" s="38" t="str">
        <f t="shared" si="7"/>
        <v>11210</v>
      </c>
      <c r="BX35" s="38" t="str">
        <f t="shared" si="8"/>
        <v>加須市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690936.76048462174</v>
      </c>
      <c r="BZ35" s="42"/>
      <c r="CA35" s="38" t="str">
        <f t="shared" si="9"/>
        <v>11210</v>
      </c>
      <c r="CB35" s="38" t="str">
        <f t="shared" si="10"/>
        <v>加須市</v>
      </c>
      <c r="CC35" s="260">
        <f t="shared" si="11"/>
        <v>3.8610925094343149E-2</v>
      </c>
      <c r="CD35" s="260">
        <f t="shared" si="16"/>
        <v>0.12005557302497333</v>
      </c>
      <c r="CE35" s="260">
        <f t="shared" si="17"/>
        <v>0</v>
      </c>
      <c r="CF35" s="260">
        <f t="shared" si="18"/>
        <v>0</v>
      </c>
      <c r="CG35" s="260">
        <f t="shared" si="19"/>
        <v>0</v>
      </c>
      <c r="CH35" s="260">
        <f t="shared" si="20"/>
        <v>1.0589032771781203E-2</v>
      </c>
      <c r="CI35" s="260">
        <f t="shared" si="12"/>
        <v>0.16925553089109768</v>
      </c>
      <c r="CK35" s="20" t="str">
        <f t="shared" si="13"/>
        <v>11210</v>
      </c>
      <c r="CL35" s="20" t="str">
        <f t="shared" si="14"/>
        <v>加須市</v>
      </c>
      <c r="CM35" s="20">
        <f>VLOOKUP($CK35&amp;"_"&amp;$AZ$7,データシート1!$A:$BS,MATCH("ca_太陽光発電（10kW未満）",データシート1!$A$1:$BS$1,0),0)</f>
        <v>4976</v>
      </c>
      <c r="CN35" s="20">
        <f>VLOOKUP($CK35&amp;"_"&amp;$AZ$5,データシート1!$A:$BS,MATCH("ab_家庭",データシート1!$A$1:$BS$1,0),0)</f>
        <v>48643</v>
      </c>
      <c r="CO35" s="260">
        <f t="shared" si="15"/>
        <v>0.10229632218407582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25202</v>
      </c>
      <c r="AY36" s="20" t="str">
        <f>IF(IFERROR(比較地域マスタ!$Z29,"")=0,"",IFERROR(比較地域マスタ!$Z29,""))</f>
        <v>彦根市</v>
      </c>
      <c r="BC36" s="960" t="str">
        <f t="shared" si="0"/>
        <v>25202</v>
      </c>
      <c r="BD36" s="123" t="str">
        <f t="shared" si="2"/>
        <v>彦根市</v>
      </c>
      <c r="BE36" s="40">
        <f>VLOOKUP($BC36&amp;"_"&amp;$AZ$7,データシート1!$A:$BS,MATCH("cb_"&amp;BE$12,データシート1!$A$1:$BS$1,0),0)</f>
        <v>20527.599999999929</v>
      </c>
      <c r="BF36" s="40">
        <f>VLOOKUP($BC36&amp;"_"&amp;$AZ$7,データシート1!$A:$BS,MATCH("cb_"&amp;BF$12,データシート1!$A$1:$BS$1,0),0)</f>
        <v>57735.100000000064</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78262.7</v>
      </c>
      <c r="BL36" s="42"/>
      <c r="BM36" s="960" t="str">
        <f t="shared" si="4"/>
        <v>25202</v>
      </c>
      <c r="BN36" s="123" t="str">
        <f t="shared" si="5"/>
        <v>彦根市</v>
      </c>
      <c r="BO36" s="40">
        <f>BE36*VLOOKUP(BO$12,別紙!$B$4:$E$10,MATCH("設備利用率",別紙!$B$4:$E$4,0),0)/100*8760/10^3</f>
        <v>24635.583311999912</v>
      </c>
      <c r="BP36" s="40">
        <f>BF36*VLOOKUP(BP$12,別紙!$B$4:$E$10,MATCH("設備利用率",別紙!$B$4:$E$4,0),0)/100*8760/10^3</f>
        <v>76369.680876000086</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101005.264188</v>
      </c>
      <c r="BV36" s="42"/>
      <c r="BW36" s="38" t="str">
        <f t="shared" si="7"/>
        <v>25202</v>
      </c>
      <c r="BX36" s="38" t="str">
        <f t="shared" si="8"/>
        <v>彦根市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951932.41662538238</v>
      </c>
      <c r="BZ36" s="42"/>
      <c r="CA36" s="38" t="str">
        <f t="shared" si="9"/>
        <v>25202</v>
      </c>
      <c r="CB36" s="38" t="str">
        <f t="shared" si="10"/>
        <v>彦根市</v>
      </c>
      <c r="CC36" s="260">
        <f t="shared" si="11"/>
        <v>2.5879550776654398E-2</v>
      </c>
      <c r="CD36" s="260">
        <f t="shared" si="16"/>
        <v>8.0225948336471176E-2</v>
      </c>
      <c r="CE36" s="260">
        <f t="shared" si="17"/>
        <v>0</v>
      </c>
      <c r="CF36" s="260">
        <f t="shared" si="18"/>
        <v>0</v>
      </c>
      <c r="CG36" s="260">
        <f t="shared" si="19"/>
        <v>0</v>
      </c>
      <c r="CH36" s="260">
        <f t="shared" si="20"/>
        <v>0</v>
      </c>
      <c r="CI36" s="260">
        <f t="shared" si="12"/>
        <v>0.10610549911312558</v>
      </c>
      <c r="CK36" s="20" t="str">
        <f t="shared" si="13"/>
        <v>25202</v>
      </c>
      <c r="CL36" s="20" t="str">
        <f t="shared" si="14"/>
        <v>彦根市</v>
      </c>
      <c r="CM36" s="20">
        <f>VLOOKUP($CK36&amp;"_"&amp;$AZ$7,データシート1!$A:$BS,MATCH("ca_太陽光発電（10kW未満）",データシート1!$A$1:$BS$1,0),0)</f>
        <v>4589</v>
      </c>
      <c r="CN36" s="20">
        <f>VLOOKUP($CK36&amp;"_"&amp;$AZ$5,データシート1!$A:$BS,MATCH("ab_家庭",データシート1!$A$1:$BS$1,0),0)</f>
        <v>49105</v>
      </c>
      <c r="CO36" s="260">
        <f t="shared" si="15"/>
        <v>9.3452805213318405E-2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03215</v>
      </c>
      <c r="AY37" s="20" t="str">
        <f>IF(IFERROR(比較地域マスタ!$Z30,"")=0,"",IFERROR(比較地域マスタ!$Z30,""))</f>
        <v>奥州市</v>
      </c>
      <c r="BC37" s="960" t="str">
        <f t="shared" si="0"/>
        <v>03215</v>
      </c>
      <c r="BD37" s="123" t="str">
        <f t="shared" si="2"/>
        <v>奥州市</v>
      </c>
      <c r="BE37" s="40">
        <f>VLOOKUP($BC37&amp;"_"&amp;$AZ$7,データシート1!$A:$BS,MATCH("cb_"&amp;BE$12,データシート1!$A$1:$BS$1,0),0)</f>
        <v>17415.299999999959</v>
      </c>
      <c r="BF37" s="40">
        <f>VLOOKUP($BC37&amp;"_"&amp;$AZ$7,データシート1!$A:$BS,MATCH("cb_"&amp;BF$12,データシート1!$A$1:$BS$1,0),0)</f>
        <v>76723.999999999913</v>
      </c>
      <c r="BG37" s="40">
        <f>VLOOKUP($BC37&amp;"_"&amp;$AZ$7,データシート1!$A:$BS,MATCH("cb_"&amp;BG$12,データシート1!$A$1:$BS$1,0),0)</f>
        <v>0</v>
      </c>
      <c r="BH37" s="40">
        <f>VLOOKUP($BC37&amp;"_"&amp;$AZ$7,データシート1!$A:$BS,MATCH("cb_"&amp;BH$12,データシート1!$A$1:$BS$1,0),0)</f>
        <v>16085</v>
      </c>
      <c r="BI37" s="40">
        <f>VLOOKUP($BC37&amp;"_"&amp;$AZ$7,データシート1!$A:$BS,MATCH("cb_"&amp;BI$12,データシート1!$A$1:$BS$1,0),0)</f>
        <v>0</v>
      </c>
      <c r="BJ37" s="40">
        <f>VLOOKUP($BC37&amp;"_"&amp;$AZ$7,データシート1!$A:$BS,MATCH("cb_"&amp;BJ$12,データシート1!$A$1:$BS$1,0),0)</f>
        <v>23.690999999999999</v>
      </c>
      <c r="BK37" s="40">
        <f t="shared" si="3"/>
        <v>110247.99099999988</v>
      </c>
      <c r="BL37" s="42"/>
      <c r="BM37" s="960" t="str">
        <f t="shared" si="4"/>
        <v>03215</v>
      </c>
      <c r="BN37" s="123" t="str">
        <f t="shared" si="5"/>
        <v>奥州市</v>
      </c>
      <c r="BO37" s="40">
        <f>BE37*VLOOKUP(BO$12,別紙!$B$4:$E$10,MATCH("設備利用率",別紙!$B$4:$E$4,0),0)/100*8760/10^3</f>
        <v>20900.449835999952</v>
      </c>
      <c r="BP37" s="40">
        <f>BF37*VLOOKUP(BP$12,別紙!$B$4:$E$10,MATCH("設備利用率",別紙!$B$4:$E$4,0),0)/100*8760/10^3</f>
        <v>101487.43823999989</v>
      </c>
      <c r="BQ37" s="40">
        <f>BG37*VLOOKUP(BQ$12,別紙!$B$4:$E$10,MATCH("設備利用率",別紙!$B$4:$E$4,0),0)/100*8760/10^3</f>
        <v>0</v>
      </c>
      <c r="BR37" s="40">
        <f>BH37*VLOOKUP(BR$12,別紙!$B$4:$E$10,MATCH("設備利用率",別紙!$B$4:$E$4,0),0)/100*8760/10^3</f>
        <v>84542.76</v>
      </c>
      <c r="BS37" s="40">
        <f>BI37*VLOOKUP(BS$12,別紙!$B$4:$E$10,MATCH("設備利用率",別紙!$B$4:$E$4,0),0)/100*8760/10^3</f>
        <v>0</v>
      </c>
      <c r="BT37" s="40">
        <f>BJ37*VLOOKUP(BT$12,別紙!$B$4:$E$10,MATCH("設備利用率",別紙!$B$4:$E$4,0),0)/100*8760/10^3</f>
        <v>166.02652799999998</v>
      </c>
      <c r="BU37" s="40">
        <f t="shared" si="6"/>
        <v>207096.67460399983</v>
      </c>
      <c r="BV37" s="42"/>
      <c r="BW37" s="38" t="str">
        <f t="shared" si="7"/>
        <v>03215</v>
      </c>
      <c r="BX37" s="38" t="str">
        <f t="shared" si="8"/>
        <v>奥州市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709277.74739045592</v>
      </c>
      <c r="BZ37" s="42"/>
      <c r="CA37" s="38" t="str">
        <f t="shared" si="9"/>
        <v>03215</v>
      </c>
      <c r="CB37" s="38" t="str">
        <f t="shared" si="10"/>
        <v>奥州市</v>
      </c>
      <c r="CC37" s="260">
        <f t="shared" si="11"/>
        <v>2.9467229040944801E-2</v>
      </c>
      <c r="CD37" s="260">
        <f t="shared" si="16"/>
        <v>0.14308560872435105</v>
      </c>
      <c r="CE37" s="260">
        <f t="shared" si="17"/>
        <v>0</v>
      </c>
      <c r="CF37" s="260">
        <f t="shared" si="18"/>
        <v>0.11919556240280492</v>
      </c>
      <c r="CG37" s="260">
        <f t="shared" si="19"/>
        <v>0</v>
      </c>
      <c r="CH37" s="260">
        <f t="shared" si="20"/>
        <v>2.3407829811500166E-4</v>
      </c>
      <c r="CI37" s="260">
        <f t="shared" si="12"/>
        <v>0.29198247846621578</v>
      </c>
      <c r="CK37" s="20" t="str">
        <f t="shared" si="13"/>
        <v>03215</v>
      </c>
      <c r="CL37" s="20" t="str">
        <f t="shared" si="14"/>
        <v>奥州市</v>
      </c>
      <c r="CM37" s="20">
        <f>VLOOKUP($CK37&amp;"_"&amp;$AZ$7,データシート1!$A:$BS,MATCH("ca_太陽光発電（10kW未満）",データシート1!$A$1:$BS$1,0),0)</f>
        <v>3641</v>
      </c>
      <c r="CN37" s="20">
        <f>VLOOKUP($CK37&amp;"_"&amp;$AZ$5,データシート1!$A:$BS,MATCH("ab_家庭",データシート1!$A$1:$BS$1,0),0)</f>
        <v>46049</v>
      </c>
      <c r="CO37" s="260">
        <f t="shared" si="15"/>
        <v>7.9067949358292255E-2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37202</v>
      </c>
      <c r="AY38" s="20" t="str">
        <f>IF(IFERROR(比較地域マスタ!$Z31,"")=0,"",IFERROR(比較地域マスタ!$Z31,""))</f>
        <v>丸亀市</v>
      </c>
      <c r="BC38" s="960" t="str">
        <f t="shared" si="0"/>
        <v>37202</v>
      </c>
      <c r="BD38" s="123" t="str">
        <f t="shared" si="2"/>
        <v>丸亀市</v>
      </c>
      <c r="BE38" s="40">
        <f>VLOOKUP($BC38&amp;"_"&amp;$AZ$7,データシート1!$A:$BS,MATCH("cb_"&amp;BE$12,データシート1!$A$1:$BS$1,0),0)</f>
        <v>22448.561999999944</v>
      </c>
      <c r="BF38" s="40">
        <f>VLOOKUP($BC38&amp;"_"&amp;$AZ$7,データシート1!$A:$BS,MATCH("cb_"&amp;BF$12,データシート1!$A$1:$BS$1,0),0)</f>
        <v>50332.63</v>
      </c>
      <c r="BG38" s="40">
        <f>VLOOKUP($BC38&amp;"_"&amp;$AZ$7,データシート1!$A:$BS,MATCH("cb_"&amp;BG$12,データシート1!$A$1:$BS$1,0),0)</f>
        <v>0</v>
      </c>
      <c r="BH38" s="40">
        <f>VLOOKUP($BC38&amp;"_"&amp;$AZ$7,データシート1!$A:$BS,MATCH("cb_"&amp;BH$12,データシート1!$A$1:$BS$1,0),0)</f>
        <v>64.7</v>
      </c>
      <c r="BI38" s="40">
        <f>VLOOKUP($BC38&amp;"_"&amp;$AZ$7,データシート1!$A:$BS,MATCH("cb_"&amp;BI$12,データシート1!$A$1:$BS$1,0),0)</f>
        <v>0</v>
      </c>
      <c r="BJ38" s="40">
        <f>VLOOKUP($BC38&amp;"_"&amp;$AZ$7,データシート1!$A:$BS,MATCH("cb_"&amp;BJ$12,データシート1!$A$1:$BS$1,0),0)</f>
        <v>0</v>
      </c>
      <c r="BK38" s="40">
        <f t="shared" si="3"/>
        <v>72845.891999999934</v>
      </c>
      <c r="BL38" s="42"/>
      <c r="BM38" s="960" t="str">
        <f t="shared" si="4"/>
        <v>37202</v>
      </c>
      <c r="BN38" s="123" t="str">
        <f t="shared" si="5"/>
        <v>丸亀市</v>
      </c>
      <c r="BO38" s="40">
        <f>BE38*VLOOKUP(BO$12,別紙!$B$4:$E$10,MATCH("設備利用率",別紙!$B$4:$E$4,0),0)/100*8760/10^3</f>
        <v>26940.968227439927</v>
      </c>
      <c r="BP38" s="40">
        <f>BF38*VLOOKUP(BP$12,別紙!$B$4:$E$10,MATCH("設備利用率",別紙!$B$4:$E$4,0),0)/100*8760/10^3</f>
        <v>66577.989658799997</v>
      </c>
      <c r="BQ38" s="40">
        <f>BG38*VLOOKUP(BQ$12,別紙!$B$4:$E$10,MATCH("設備利用率",別紙!$B$4:$E$4,0),0)/100*8760/10^3</f>
        <v>0</v>
      </c>
      <c r="BR38" s="40">
        <f>BH38*VLOOKUP(BR$12,別紙!$B$4:$E$10,MATCH("設備利用率",別紙!$B$4:$E$4,0),0)/100*8760/10^3</f>
        <v>340.06319999999999</v>
      </c>
      <c r="BS38" s="40">
        <f>BI38*VLOOKUP(BS$12,別紙!$B$4:$E$10,MATCH("設備利用率",別紙!$B$4:$E$4,0),0)/100*8760/10^3</f>
        <v>0</v>
      </c>
      <c r="BT38" s="40">
        <f>BJ38*VLOOKUP(BT$12,別紙!$B$4:$E$10,MATCH("設備利用率",別紙!$B$4:$E$4,0),0)/100*8760/10^3</f>
        <v>0</v>
      </c>
      <c r="BU38" s="40">
        <f t="shared" si="6"/>
        <v>93859.021086239925</v>
      </c>
      <c r="BV38" s="42"/>
      <c r="BW38" s="38" t="str">
        <f t="shared" si="7"/>
        <v>37202</v>
      </c>
      <c r="BX38" s="38" t="str">
        <f t="shared" si="8"/>
        <v>丸亀市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696095.96946017921</v>
      </c>
      <c r="BZ38" s="42"/>
      <c r="CA38" s="38" t="str">
        <f t="shared" si="9"/>
        <v>37202</v>
      </c>
      <c r="CB38" s="38" t="str">
        <f t="shared" si="10"/>
        <v>丸亀市</v>
      </c>
      <c r="CC38" s="260">
        <f t="shared" si="11"/>
        <v>3.8702951043277242E-2</v>
      </c>
      <c r="CD38" s="260">
        <f t="shared" si="16"/>
        <v>9.5644842923643239E-2</v>
      </c>
      <c r="CE38" s="260">
        <f t="shared" si="17"/>
        <v>0</v>
      </c>
      <c r="CF38" s="260">
        <f t="shared" si="18"/>
        <v>4.8852918982380861E-4</v>
      </c>
      <c r="CG38" s="260">
        <f t="shared" si="19"/>
        <v>0</v>
      </c>
      <c r="CH38" s="260">
        <f t="shared" si="20"/>
        <v>0</v>
      </c>
      <c r="CI38" s="260">
        <f t="shared" si="12"/>
        <v>0.13483632315674429</v>
      </c>
      <c r="CK38" s="20" t="str">
        <f t="shared" si="13"/>
        <v>37202</v>
      </c>
      <c r="CL38" s="20" t="str">
        <f t="shared" si="14"/>
        <v>丸亀市</v>
      </c>
      <c r="CM38" s="20">
        <f>VLOOKUP($CK38&amp;"_"&amp;$AZ$7,データシート1!$A:$BS,MATCH("ca_太陽光発電（10kW未満）",データシート1!$A$1:$BS$1,0),0)</f>
        <v>4577</v>
      </c>
      <c r="CN38" s="20">
        <f>VLOOKUP($CK38&amp;"_"&amp;$AZ$5,データシート1!$A:$BS,MATCH("ab_家庭",データシート1!$A$1:$BS$1,0),0)</f>
        <v>51083</v>
      </c>
      <c r="CO38" s="260">
        <f t="shared" si="15"/>
        <v>8.9599279603782084E-2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12231</v>
      </c>
      <c r="AY39" s="20" t="str">
        <f>IF(IFERROR(比較地域マスタ!$Z32,"")=0,"",IFERROR(比較地域マスタ!$Z32,""))</f>
        <v>印西市</v>
      </c>
      <c r="BC39" s="960" t="str">
        <f t="shared" si="0"/>
        <v>12231</v>
      </c>
      <c r="BD39" s="123" t="str">
        <f t="shared" si="2"/>
        <v>印西市</v>
      </c>
      <c r="BE39" s="40">
        <f>VLOOKUP($BC39&amp;"_"&amp;$AZ$7,データシート1!$A:$BS,MATCH("cb_"&amp;BE$12,データシート1!$A$1:$BS$1,0),0)</f>
        <v>24449.700000000081</v>
      </c>
      <c r="BF39" s="40">
        <f>VLOOKUP($BC39&amp;"_"&amp;$AZ$7,データシート1!$A:$BS,MATCH("cb_"&amp;BF$12,データシート1!$A$1:$BS$1,0),0)</f>
        <v>75970.399999999921</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100420.1</v>
      </c>
      <c r="BL39" s="42"/>
      <c r="BM39" s="960" t="str">
        <f t="shared" si="4"/>
        <v>12231</v>
      </c>
      <c r="BN39" s="123" t="str">
        <f t="shared" si="5"/>
        <v>印西市</v>
      </c>
      <c r="BO39" s="40">
        <f>BE39*VLOOKUP(BO$12,別紙!$B$4:$E$10,MATCH("設備利用率",別紙!$B$4:$E$4,0),0)/100*8760/10^3</f>
        <v>29342.573964000094</v>
      </c>
      <c r="BP39" s="40">
        <f>BF39*VLOOKUP(BP$12,別紙!$B$4:$E$10,MATCH("設備利用率",別紙!$B$4:$E$4,0),0)/100*8760/10^3</f>
        <v>100490.6063039999</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129833.180268</v>
      </c>
      <c r="BV39" s="42"/>
      <c r="BW39" s="38" t="str">
        <f t="shared" si="7"/>
        <v>12231</v>
      </c>
      <c r="BX39" s="38" t="str">
        <f t="shared" si="8"/>
        <v>印西市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446154.25050536747</v>
      </c>
      <c r="BZ39" s="42"/>
      <c r="CA39" s="38" t="str">
        <f t="shared" si="9"/>
        <v>12231</v>
      </c>
      <c r="CB39" s="38" t="str">
        <f t="shared" si="10"/>
        <v>印西市</v>
      </c>
      <c r="CC39" s="260">
        <f t="shared" si="11"/>
        <v>6.5767778589497242E-2</v>
      </c>
      <c r="CD39" s="260">
        <f t="shared" si="16"/>
        <v>0.22523736172001557</v>
      </c>
      <c r="CE39" s="260">
        <f t="shared" si="17"/>
        <v>0</v>
      </c>
      <c r="CF39" s="260">
        <f t="shared" si="18"/>
        <v>0</v>
      </c>
      <c r="CG39" s="260">
        <f t="shared" si="19"/>
        <v>0</v>
      </c>
      <c r="CH39" s="260">
        <f t="shared" si="20"/>
        <v>0</v>
      </c>
      <c r="CI39" s="260">
        <f t="shared" si="12"/>
        <v>0.29100514030951286</v>
      </c>
      <c r="CK39" s="20" t="str">
        <f t="shared" si="13"/>
        <v>12231</v>
      </c>
      <c r="CL39" s="20" t="str">
        <f t="shared" si="14"/>
        <v>印西市</v>
      </c>
      <c r="CM39" s="20">
        <f>VLOOKUP($CK39&amp;"_"&amp;$AZ$7,データシート1!$A:$BS,MATCH("ca_太陽光発電（10kW未満）",データシート1!$A$1:$BS$1,0),0)</f>
        <v>4983</v>
      </c>
      <c r="CN39" s="20">
        <f>VLOOKUP($CK39&amp;"_"&amp;$AZ$5,データシート1!$A:$BS,MATCH("ab_家庭",データシート1!$A$1:$BS$1,0),0)</f>
        <v>43374</v>
      </c>
      <c r="CO39" s="260">
        <f t="shared" si="15"/>
        <v>0.11488449301424816</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03209</v>
      </c>
      <c r="AY40" s="20" t="str">
        <f>IF(IFERROR(比較地域マスタ!$Z33,"")=0,"",IFERROR(比較地域マスタ!$Z33,""))</f>
        <v>一関市</v>
      </c>
      <c r="BC40" s="960" t="str">
        <f t="shared" si="0"/>
        <v>03209</v>
      </c>
      <c r="BD40" s="123" t="str">
        <f t="shared" si="2"/>
        <v>一関市</v>
      </c>
      <c r="BE40" s="40">
        <f>VLOOKUP($BC40&amp;"_"&amp;$AZ$7,データシート1!$A:$BS,MATCH("cb_"&amp;BE$12,データシート1!$A$1:$BS$1,0),0)</f>
        <v>16122.699999999964</v>
      </c>
      <c r="BF40" s="40">
        <f>VLOOKUP($BC40&amp;"_"&amp;$AZ$7,データシート1!$A:$BS,MATCH("cb_"&amp;BF$12,データシート1!$A$1:$BS$1,0),0)</f>
        <v>151058.50000000009</v>
      </c>
      <c r="BG40" s="40">
        <f>VLOOKUP($BC40&amp;"_"&amp;$AZ$7,データシート1!$A:$BS,MATCH("cb_"&amp;BG$12,データシート1!$A$1:$BS$1,0),0)</f>
        <v>0</v>
      </c>
      <c r="BH40" s="40">
        <f>VLOOKUP($BC40&amp;"_"&amp;$AZ$7,データシート1!$A:$BS,MATCH("cb_"&amp;BH$12,データシート1!$A$1:$BS$1,0),0)</f>
        <v>83.4</v>
      </c>
      <c r="BI40" s="40">
        <f>VLOOKUP($BC40&amp;"_"&amp;$AZ$7,データシート1!$A:$BS,MATCH("cb_"&amp;BI$12,データシート1!$A$1:$BS$1,0),0)</f>
        <v>0</v>
      </c>
      <c r="BJ40" s="40">
        <f>VLOOKUP($BC40&amp;"_"&amp;$AZ$7,データシート1!$A:$BS,MATCH("cb_"&amp;BJ$12,データシート1!$A$1:$BS$1,0),0)</f>
        <v>0</v>
      </c>
      <c r="BK40" s="40">
        <f t="shared" si="3"/>
        <v>167264.60000000003</v>
      </c>
      <c r="BL40" s="42"/>
      <c r="BM40" s="960" t="str">
        <f t="shared" si="4"/>
        <v>03209</v>
      </c>
      <c r="BN40" s="123" t="str">
        <f t="shared" si="5"/>
        <v>一関市</v>
      </c>
      <c r="BO40" s="40">
        <f>BE40*VLOOKUP(BO$12,別紙!$B$4:$E$10,MATCH("設備利用率",別紙!$B$4:$E$4,0),0)/100*8760/10^3</f>
        <v>19349.174723999953</v>
      </c>
      <c r="BP40" s="40">
        <f>BF40*VLOOKUP(BP$12,別紙!$B$4:$E$10,MATCH("設備利用率",別紙!$B$4:$E$4,0),0)/100*8760/10^3</f>
        <v>199814.14146000013</v>
      </c>
      <c r="BQ40" s="40">
        <f>BG40*VLOOKUP(BQ$12,別紙!$B$4:$E$10,MATCH("設備利用率",別紙!$B$4:$E$4,0),0)/100*8760/10^3</f>
        <v>0</v>
      </c>
      <c r="BR40" s="40">
        <f>BH40*VLOOKUP(BR$12,別紙!$B$4:$E$10,MATCH("設備利用率",別紙!$B$4:$E$4,0),0)/100*8760/10^3</f>
        <v>438.35039999999998</v>
      </c>
      <c r="BS40" s="40">
        <f>BI40*VLOOKUP(BS$12,別紙!$B$4:$E$10,MATCH("設備利用率",別紙!$B$4:$E$4,0),0)/100*8760/10^3</f>
        <v>0</v>
      </c>
      <c r="BT40" s="40">
        <f>BJ40*VLOOKUP(BT$12,別紙!$B$4:$E$10,MATCH("設備利用率",別紙!$B$4:$E$4,0),0)/100*8760/10^3</f>
        <v>0</v>
      </c>
      <c r="BU40" s="40">
        <f t="shared" si="6"/>
        <v>219601.66658400008</v>
      </c>
      <c r="BV40" s="42"/>
      <c r="BW40" s="38" t="str">
        <f t="shared" si="7"/>
        <v>03209</v>
      </c>
      <c r="BX40" s="38" t="str">
        <f t="shared" si="8"/>
        <v>一関市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597320.81780708255</v>
      </c>
      <c r="BZ40" s="42"/>
      <c r="CA40" s="38" t="str">
        <f t="shared" si="9"/>
        <v>03209</v>
      </c>
      <c r="CB40" s="38" t="str">
        <f t="shared" si="10"/>
        <v>一関市</v>
      </c>
      <c r="CC40" s="260">
        <f t="shared" si="11"/>
        <v>3.2393270328390227E-2</v>
      </c>
      <c r="CD40" s="260">
        <f t="shared" si="16"/>
        <v>0.3345172903793458</v>
      </c>
      <c r="CE40" s="260">
        <f t="shared" si="17"/>
        <v>0</v>
      </c>
      <c r="CF40" s="260">
        <f t="shared" si="18"/>
        <v>7.3386091181167328E-4</v>
      </c>
      <c r="CG40" s="260">
        <f t="shared" si="19"/>
        <v>0</v>
      </c>
      <c r="CH40" s="260">
        <f t="shared" si="20"/>
        <v>0</v>
      </c>
      <c r="CI40" s="260">
        <f t="shared" si="12"/>
        <v>0.36764442161954769</v>
      </c>
      <c r="CK40" s="20" t="str">
        <f t="shared" si="13"/>
        <v>03209</v>
      </c>
      <c r="CL40" s="20" t="str">
        <f t="shared" si="14"/>
        <v>一関市</v>
      </c>
      <c r="CM40" s="20">
        <f>VLOOKUP($CK40&amp;"_"&amp;$AZ$7,データシート1!$A:$BS,MATCH("ca_太陽光発電（10kW未満）",データシート1!$A$1:$BS$1,0),0)</f>
        <v>3308</v>
      </c>
      <c r="CN40" s="20">
        <f>VLOOKUP($CK40&amp;"_"&amp;$AZ$5,データシート1!$A:$BS,MATCH("ab_家庭",データシート1!$A$1:$BS$1,0),0)</f>
        <v>46338</v>
      </c>
      <c r="CO40" s="260">
        <f t="shared" si="15"/>
        <v>7.1388493245284651E-2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12224</v>
      </c>
      <c r="AY41" s="20" t="str">
        <f>IF(IFERROR(比較地域マスタ!$Z34,"")=0,"",IFERROR(比較地域マスタ!$Z34,""))</f>
        <v>鎌ヶ谷市</v>
      </c>
      <c r="BC41" s="960" t="str">
        <f t="shared" si="0"/>
        <v>12224</v>
      </c>
      <c r="BD41" s="123" t="str">
        <f t="shared" si="2"/>
        <v>鎌ヶ谷市</v>
      </c>
      <c r="BE41" s="40">
        <f>VLOOKUP($BC41&amp;"_"&amp;$AZ$7,データシート1!$A:$BS,MATCH("cb_"&amp;BE$12,データシート1!$A$1:$BS$1,0),0)</f>
        <v>9834.699999999988</v>
      </c>
      <c r="BF41" s="40">
        <f>VLOOKUP($BC41&amp;"_"&amp;$AZ$7,データシート1!$A:$BS,MATCH("cb_"&amp;BF$12,データシート1!$A$1:$BS$1,0),0)</f>
        <v>3916.4</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13751.099999999988</v>
      </c>
      <c r="BL41" s="42"/>
      <c r="BM41" s="960" t="str">
        <f t="shared" si="4"/>
        <v>12224</v>
      </c>
      <c r="BN41" s="123" t="str">
        <f t="shared" si="5"/>
        <v>鎌ヶ谷市</v>
      </c>
      <c r="BO41" s="40">
        <f>BE41*VLOOKUP(BO$12,別紙!$B$4:$E$10,MATCH("設備利用率",別紙!$B$4:$E$4,0),0)/100*8760/10^3</f>
        <v>11802.820163999986</v>
      </c>
      <c r="BP41" s="40">
        <f>BF41*VLOOKUP(BP$12,別紙!$B$4:$E$10,MATCH("設備利用率",別紙!$B$4:$E$4,0),0)/100*8760/10^3</f>
        <v>5180.4572639999997</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16983.277427999987</v>
      </c>
      <c r="BV41" s="42"/>
      <c r="BW41" s="38" t="str">
        <f t="shared" si="7"/>
        <v>12224</v>
      </c>
      <c r="BX41" s="38" t="str">
        <f t="shared" si="8"/>
        <v>鎌ヶ谷市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401007.57764539163</v>
      </c>
      <c r="BZ41" s="42"/>
      <c r="CA41" s="38" t="str">
        <f t="shared" si="9"/>
        <v>12224</v>
      </c>
      <c r="CB41" s="38" t="str">
        <f t="shared" si="10"/>
        <v>鎌ヶ谷市</v>
      </c>
      <c r="CC41" s="260">
        <f t="shared" si="11"/>
        <v>2.9432910553219376E-2</v>
      </c>
      <c r="CD41" s="260">
        <f t="shared" si="16"/>
        <v>1.2918601923729841E-2</v>
      </c>
      <c r="CE41" s="260">
        <f t="shared" si="17"/>
        <v>0</v>
      </c>
      <c r="CF41" s="260">
        <f t="shared" si="18"/>
        <v>0</v>
      </c>
      <c r="CG41" s="260">
        <f t="shared" si="19"/>
        <v>0</v>
      </c>
      <c r="CH41" s="260">
        <f t="shared" si="20"/>
        <v>0</v>
      </c>
      <c r="CI41" s="260">
        <f t="shared" si="12"/>
        <v>4.2351512476949217E-2</v>
      </c>
      <c r="CK41" s="20" t="str">
        <f t="shared" si="13"/>
        <v>12224</v>
      </c>
      <c r="CL41" s="20" t="str">
        <f t="shared" si="14"/>
        <v>鎌ヶ谷市</v>
      </c>
      <c r="CM41" s="20">
        <f>VLOOKUP($CK41&amp;"_"&amp;$AZ$7,データシート1!$A:$BS,MATCH("ca_太陽光発電（10kW未満）",データシート1!$A$1:$BS$1,0),0)</f>
        <v>2441</v>
      </c>
      <c r="CN41" s="20">
        <f>VLOOKUP($CK41&amp;"_"&amp;$AZ$5,データシート1!$A:$BS,MATCH("ab_家庭",データシート1!$A$1:$BS$1,0),0)</f>
        <v>51064</v>
      </c>
      <c r="CO41" s="260">
        <f t="shared" si="15"/>
        <v>4.7802757324142256E-2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41401</v>
      </c>
      <c r="AY72" s="20" t="str">
        <f>IF(IFERROR(比較地域マスタ!$AE7,"")=0,"",IFERROR(比較地域マスタ!$AE7,""))</f>
        <v>有田町</v>
      </c>
      <c r="AZ72" s="18"/>
      <c r="BA72" s="24">
        <v>1</v>
      </c>
      <c r="BB72" s="24">
        <v>1</v>
      </c>
      <c r="BC72" s="20" t="str">
        <f>AX72</f>
        <v>41401</v>
      </c>
      <c r="BD72" s="20" t="str">
        <f>AY72</f>
        <v>有田町</v>
      </c>
      <c r="BE72" s="953">
        <f>VLOOKUP(BC72&amp;"_令和4年度",データシート3!A:AB,MATCH("ea_"&amp;"太陽光（建物系）"&amp;"_年間発電",データシート3!$A$1:$AB$1,0),0)/10^3+VLOOKUP(BC72&amp;"_令和4年度",データシート3!A:AB,MATCH("ea_"&amp;"太陽光（土地系）"&amp;"_年間発電",データシート3!$A$1:$AB$1,0),0)/10^3</f>
        <v>374523.092</v>
      </c>
      <c r="BF72" s="953">
        <f>VLOOKUP(BC72&amp;"_令和4年度",データシート3!A:AB,MATCH("ea_"&amp;"風力（陸上）"&amp;"_年間発電",データシート3!$A$1:$AB$1,0),0)/10^3</f>
        <v>24904.03</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399427.12199999997</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99043.110476853981</v>
      </c>
      <c r="BK72" s="953">
        <f t="shared" ref="BK72:BK103" si="21">BI72-BJ72</f>
        <v>300384.01152314601</v>
      </c>
      <c r="BL72" s="953">
        <f t="shared" ref="BL72:BL103" si="22">IF(BK72&gt;0,0,BK72)</f>
        <v>0</v>
      </c>
      <c r="BM72" s="953">
        <f t="shared" ref="BM72:BM103" si="23">IF(BK72&gt;0,BK72,0)</f>
        <v>300384.01152314601</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41205</v>
      </c>
      <c r="AY73" s="20" t="str">
        <f>IF(IFERROR(比較地域マスタ!$AE8,"")=0,"",IFERROR(比較地域マスタ!$AE8,""))</f>
        <v>伊万里市</v>
      </c>
      <c r="AZ73" s="18"/>
      <c r="BA73" s="24">
        <v>2</v>
      </c>
      <c r="BB73" s="24">
        <v>1</v>
      </c>
      <c r="BC73" s="20" t="str">
        <f t="shared" ref="BC73:BC136" si="24">AX73</f>
        <v>41205</v>
      </c>
      <c r="BD73" s="20" t="str">
        <f t="shared" ref="BD73:BD136" si="25">AY73</f>
        <v>伊万里市</v>
      </c>
      <c r="BE73" s="953">
        <f>VLOOKUP(BC73&amp;"_令和4年度",データシート3!A:AB,MATCH("ea_"&amp;"太陽光（建物系）"&amp;"_年間発電",データシート3!$A$1:$AB$1,0),0)/10^3+VLOOKUP(BC73&amp;"_令和4年度",データシート3!A:AB,MATCH("ea_"&amp;"太陽光（土地系）"&amp;"_年間発電",データシート3!$A$1:$AB$1,0),0)/10^3</f>
        <v>1465976.4849999999</v>
      </c>
      <c r="BF73" s="953">
        <f>VLOOKUP(BC73&amp;"_令和4年度",データシート3!A:AB,MATCH("ea_"&amp;"風力（陸上）"&amp;"_年間発電",データシート3!$A$1:$AB$1,0),0)/10^3</f>
        <v>137193.59599999999</v>
      </c>
      <c r="BG73" s="953">
        <f>VLOOKUP(BC73&amp;"_令和4年度",データシート3!A:AB,MATCH("ea_"&amp;"中小水（河川）"&amp;"_年間発電",データシート3!$A$1:$AB$1,0),0)/10^3+VLOOKUP(BC73&amp;"_令和4年度",データシート3!A:AB,MATCH("ea_"&amp;"中小水（農業用水路）"&amp;"_年間発電",データシート3!$A$1:$AB$1,0),0)/10^3</f>
        <v>199.26499999999999</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1603369.3459999997</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506669.53246283054</v>
      </c>
      <c r="BK73" s="953">
        <f t="shared" si="21"/>
        <v>1096699.8135371692</v>
      </c>
      <c r="BL73" s="953">
        <f t="shared" si="22"/>
        <v>0</v>
      </c>
      <c r="BM73" s="953">
        <f t="shared" si="23"/>
        <v>1096699.8135371692</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41209</v>
      </c>
      <c r="AY74" s="20" t="str">
        <f>IF(IFERROR(比較地域マスタ!$AE9,"")=0,"",IFERROR(比較地域マスタ!$AE9,""))</f>
        <v>嬉野市</v>
      </c>
      <c r="AZ74" s="18"/>
      <c r="BA74" s="24">
        <v>3</v>
      </c>
      <c r="BB74" s="24">
        <v>1</v>
      </c>
      <c r="BC74" s="20" t="str">
        <f t="shared" si="24"/>
        <v>41209</v>
      </c>
      <c r="BD74" s="20" t="str">
        <f t="shared" si="25"/>
        <v>嬉野市</v>
      </c>
      <c r="BE74" s="953">
        <f>VLOOKUP(BC74&amp;"_令和4年度",データシート3!A:AB,MATCH("ea_"&amp;"太陽光（建物系）"&amp;"_年間発電",データシート3!$A$1:$AB$1,0),0)/10^3+VLOOKUP(BC74&amp;"_令和4年度",データシート3!A:AB,MATCH("ea_"&amp;"太陽光（土地系）"&amp;"_年間発電",データシート3!$A$1:$AB$1,0),0)/10^3</f>
        <v>723860.01500000001</v>
      </c>
      <c r="BF74" s="953">
        <f>VLOOKUP(BC74&amp;"_令和4年度",データシート3!A:AB,MATCH("ea_"&amp;"風力（陸上）"&amp;"_年間発電",データシート3!$A$1:$AB$1,0),0)/10^3</f>
        <v>73181.574999999997</v>
      </c>
      <c r="BG74" s="953">
        <f>VLOOKUP(BC74&amp;"_令和4年度",データシート3!A:AB,MATCH("ea_"&amp;"中小水（河川）"&amp;"_年間発電",データシート3!$A$1:$AB$1,0),0)/10^3+VLOOKUP(BC74&amp;"_令和4年度",データシート3!A:AB,MATCH("ea_"&amp;"中小水（農業用水路）"&amp;"_年間発電",データシート3!$A$1:$AB$1,0),0)/10^3</f>
        <v>3292.902</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21.338999999999999</v>
      </c>
      <c r="BI74" s="953">
        <f t="shared" si="26"/>
        <v>800355.83100000001</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129495.56968331651</v>
      </c>
      <c r="BK74" s="953">
        <f t="shared" si="21"/>
        <v>670860.26131668349</v>
      </c>
      <c r="BL74" s="953">
        <f t="shared" si="22"/>
        <v>0</v>
      </c>
      <c r="BM74" s="953">
        <f t="shared" si="23"/>
        <v>670860.26131668349</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41423</v>
      </c>
      <c r="AY75" s="20" t="str">
        <f>IF(IFERROR(比較地域マスタ!$AE10,"")=0,"",IFERROR(比較地域マスタ!$AE10,""))</f>
        <v>大町町</v>
      </c>
      <c r="AZ75" s="18"/>
      <c r="BA75" s="24">
        <v>4</v>
      </c>
      <c r="BB75" s="24">
        <v>1</v>
      </c>
      <c r="BC75" s="20" t="str">
        <f t="shared" si="24"/>
        <v>41423</v>
      </c>
      <c r="BD75" s="20" t="str">
        <f t="shared" si="25"/>
        <v>大町町</v>
      </c>
      <c r="BE75" s="953">
        <f>VLOOKUP(BC75&amp;"_令和4年度",データシート3!A:AB,MATCH("ea_"&amp;"太陽光（建物系）"&amp;"_年間発電",データシート3!$A$1:$AB$1,0),0)/10^3+VLOOKUP(BC75&amp;"_令和4年度",データシート3!A:AB,MATCH("ea_"&amp;"太陽光（土地系）"&amp;"_年間発電",データシート3!$A$1:$AB$1,0),0)/10^3</f>
        <v>108422.10999999999</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108422.10999999999</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56531.51045411174</v>
      </c>
      <c r="BK75" s="953">
        <f t="shared" si="21"/>
        <v>51890.599545888246</v>
      </c>
      <c r="BL75" s="953">
        <f t="shared" si="22"/>
        <v>0</v>
      </c>
      <c r="BM75" s="953">
        <f t="shared" si="23"/>
        <v>51890.599545888246</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41208</v>
      </c>
      <c r="AY76" s="20" t="str">
        <f>IF(IFERROR(比較地域マスタ!$AE11,"")=0,"",IFERROR(比較地域マスタ!$AE11,""))</f>
        <v>小城市</v>
      </c>
      <c r="AZ76" s="18"/>
      <c r="BA76" s="24">
        <v>5</v>
      </c>
      <c r="BB76" s="24">
        <v>1</v>
      </c>
      <c r="BC76" s="20" t="str">
        <f t="shared" si="24"/>
        <v>41208</v>
      </c>
      <c r="BD76" s="20" t="str">
        <f t="shared" si="25"/>
        <v>小城市</v>
      </c>
      <c r="BE76" s="953">
        <f>VLOOKUP(BC76&amp;"_令和4年度",データシート3!A:AB,MATCH("ea_"&amp;"太陽光（建物系）"&amp;"_年間発電",データシート3!$A$1:$AB$1,0),0)/10^3+VLOOKUP(BC76&amp;"_令和4年度",データシート3!A:AB,MATCH("ea_"&amp;"太陽光（土地系）"&amp;"_年間発電",データシート3!$A$1:$AB$1,0),0)/10^3</f>
        <v>1129858.3190000001</v>
      </c>
      <c r="BF76" s="953">
        <f>VLOOKUP(BC76&amp;"_令和4年度",データシート3!A:AB,MATCH("ea_"&amp;"風力（陸上）"&amp;"_年間発電",データシート3!$A$1:$AB$1,0),0)/10^3</f>
        <v>39197.663</v>
      </c>
      <c r="BG76" s="953">
        <f>VLOOKUP(BC76&amp;"_令和4年度",データシート3!A:AB,MATCH("ea_"&amp;"中小水（河川）"&amp;"_年間発電",データシート3!$A$1:$AB$1,0),0)/10^3+VLOOKUP(BC76&amp;"_令和4年度",データシート3!A:AB,MATCH("ea_"&amp;"中小水（農業用水路）"&amp;"_年間発電",データシート3!$A$1:$AB$1,0),0)/10^3</f>
        <v>2198.1469999999999</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1171254.1290000002</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198171.6720783746</v>
      </c>
      <c r="BK76" s="953">
        <f t="shared" si="21"/>
        <v>973082.45692162565</v>
      </c>
      <c r="BL76" s="953">
        <f t="shared" si="22"/>
        <v>0</v>
      </c>
      <c r="BM76" s="953">
        <f t="shared" si="23"/>
        <v>973082.45692162565</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41207</v>
      </c>
      <c r="AY77" s="20" t="str">
        <f>IF(IFERROR(比較地域マスタ!$AE12,"")=0,"",IFERROR(比較地域マスタ!$AE12,""))</f>
        <v>鹿島市</v>
      </c>
      <c r="AZ77" s="18"/>
      <c r="BA77" s="24">
        <v>6</v>
      </c>
      <c r="BB77" s="24">
        <v>1</v>
      </c>
      <c r="BC77" s="20" t="str">
        <f t="shared" si="24"/>
        <v>41207</v>
      </c>
      <c r="BD77" s="20" t="str">
        <f t="shared" si="25"/>
        <v>鹿島市</v>
      </c>
      <c r="BE77" s="953">
        <f>VLOOKUP(BC77&amp;"_令和4年度",データシート3!A:AB,MATCH("ea_"&amp;"太陽光（建物系）"&amp;"_年間発電",データシート3!$A$1:$AB$1,0),0)/10^3+VLOOKUP(BC77&amp;"_令和4年度",データシート3!A:AB,MATCH("ea_"&amp;"太陽光（土地系）"&amp;"_年間発電",データシート3!$A$1:$AB$1,0),0)/10^3</f>
        <v>967077.83899999992</v>
      </c>
      <c r="BF77" s="953">
        <f>VLOOKUP(BC77&amp;"_令和4年度",データシート3!A:AB,MATCH("ea_"&amp;"風力（陸上）"&amp;"_年間発電",データシート3!$A$1:$AB$1,0),0)/10^3</f>
        <v>60020.724000000002</v>
      </c>
      <c r="BG77" s="953">
        <f>VLOOKUP(BC77&amp;"_令和4年度",データシート3!A:AB,MATCH("ea_"&amp;"中小水（河川）"&amp;"_年間発電",データシート3!$A$1:$AB$1,0),0)/10^3+VLOOKUP(BC77&amp;"_令和4年度",データシート3!A:AB,MATCH("ea_"&amp;"中小水（農業用水路）"&amp;"_年間発電",データシート3!$A$1:$AB$1,0),0)/10^3</f>
        <v>10638.575000000003</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1037737.1379999999</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151898.35574747977</v>
      </c>
      <c r="BK77" s="953">
        <f t="shared" si="21"/>
        <v>885838.78225252009</v>
      </c>
      <c r="BL77" s="953">
        <f t="shared" si="22"/>
        <v>0</v>
      </c>
      <c r="BM77" s="953">
        <f t="shared" si="23"/>
        <v>885838.78225252009</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41345</v>
      </c>
      <c r="AY78" s="20" t="str">
        <f>IF(IFERROR(比較地域マスタ!$AE13,"")=0,"",IFERROR(比較地域マスタ!$AE13,""))</f>
        <v>上峰町</v>
      </c>
      <c r="AZ78" s="18"/>
      <c r="BA78" s="24">
        <v>7</v>
      </c>
      <c r="BB78" s="24">
        <v>1</v>
      </c>
      <c r="BC78" s="20" t="str">
        <f t="shared" si="24"/>
        <v>41345</v>
      </c>
      <c r="BD78" s="20" t="str">
        <f t="shared" si="25"/>
        <v>上峰町</v>
      </c>
      <c r="BE78" s="953">
        <f>VLOOKUP(BC78&amp;"_令和4年度",データシート3!A:AB,MATCH("ea_"&amp;"太陽光（建物系）"&amp;"_年間発電",データシート3!$A$1:$AB$1,0),0)/10^3+VLOOKUP(BC78&amp;"_令和4年度",データシート3!A:AB,MATCH("ea_"&amp;"太陽光（土地系）"&amp;"_年間発電",データシート3!$A$1:$AB$1,0),0)/10^3</f>
        <v>183655.87900000002</v>
      </c>
      <c r="BF78" s="953">
        <f>VLOOKUP(BC78&amp;"_令和4年度",データシート3!A:AB,MATCH("ea_"&amp;"風力（陸上）"&amp;"_年間発電",データシート3!$A$1:$AB$1,0),0)/10^3</f>
        <v>24604.342000000001</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208260.22100000002</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94114.175860652278</v>
      </c>
      <c r="BK78" s="953">
        <f t="shared" si="21"/>
        <v>114146.04513934774</v>
      </c>
      <c r="BL78" s="953">
        <f t="shared" si="22"/>
        <v>0</v>
      </c>
      <c r="BM78" s="953">
        <f t="shared" si="23"/>
        <v>114146.04513934774</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41202</v>
      </c>
      <c r="AY79" s="20" t="str">
        <f>IF(IFERROR(比較地域マスタ!$AE14,"")=0,"",IFERROR(比較地域マスタ!$AE14,""))</f>
        <v>唐津市</v>
      </c>
      <c r="AZ79" s="18"/>
      <c r="BA79" s="24">
        <v>8</v>
      </c>
      <c r="BB79" s="24">
        <v>1</v>
      </c>
      <c r="BC79" s="20" t="str">
        <f t="shared" si="24"/>
        <v>41202</v>
      </c>
      <c r="BD79" s="20" t="str">
        <f t="shared" si="25"/>
        <v>唐津市</v>
      </c>
      <c r="BE79" s="953">
        <f>VLOOKUP(BC79&amp;"_令和4年度",データシート3!A:AB,MATCH("ea_"&amp;"太陽光（建物系）"&amp;"_年間発電",データシート3!$A$1:$AB$1,0),0)/10^3+VLOOKUP(BC79&amp;"_令和4年度",データシート3!A:AB,MATCH("ea_"&amp;"太陽光（土地系）"&amp;"_年間発電",データシート3!$A$1:$AB$1,0),0)/10^3</f>
        <v>2530089.7929999996</v>
      </c>
      <c r="BF79" s="953">
        <f>VLOOKUP(BC79&amp;"_令和4年度",データシート3!A:AB,MATCH("ea_"&amp;"風力（陸上）"&amp;"_年間発電",データシート3!$A$1:$AB$1,0),0)/10^3</f>
        <v>888446.68200000003</v>
      </c>
      <c r="BG79" s="953">
        <f>VLOOKUP(BC79&amp;"_令和4年度",データシート3!A:AB,MATCH("ea_"&amp;"中小水（河川）"&amp;"_年間発電",データシート3!$A$1:$AB$1,0),0)/10^3+VLOOKUP(BC79&amp;"_令和4年度",データシート3!A:AB,MATCH("ea_"&amp;"中小水（農業用水路）"&amp;"_年間発電",データシート3!$A$1:$AB$1,0),0)/10^3</f>
        <v>33347.076000000001</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3451883.5509999995</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649033.92433156562</v>
      </c>
      <c r="BK79" s="953">
        <f t="shared" si="21"/>
        <v>2802849.6266684337</v>
      </c>
      <c r="BL79" s="953">
        <f>IF(BK79&gt;0,0,BK79)</f>
        <v>0</v>
      </c>
      <c r="BM79" s="953">
        <f>IF(BK79&gt;0,BK79,0)</f>
        <v>2802849.6266684337</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41210</v>
      </c>
      <c r="AY80" s="20" t="str">
        <f>IF(IFERROR(比較地域マスタ!$AE15,"")=0,"",IFERROR(比較地域マスタ!$AE15,""))</f>
        <v>神埼市</v>
      </c>
      <c r="AZ80" s="18"/>
      <c r="BA80" s="24">
        <v>9</v>
      </c>
      <c r="BB80" s="24">
        <v>1</v>
      </c>
      <c r="BC80" s="20" t="str">
        <f t="shared" si="24"/>
        <v>41210</v>
      </c>
      <c r="BD80" s="20" t="str">
        <f t="shared" si="25"/>
        <v>神埼市</v>
      </c>
      <c r="BE80" s="953">
        <f>VLOOKUP(BC80&amp;"_令和4年度",データシート3!A:AB,MATCH("ea_"&amp;"太陽光（建物系）"&amp;"_年間発電",データシート3!$A$1:$AB$1,0),0)/10^3+VLOOKUP(BC80&amp;"_令和4年度",データシート3!A:AB,MATCH("ea_"&amp;"太陽光（土地系）"&amp;"_年間発電",データシート3!$A$1:$AB$1,0),0)/10^3</f>
        <v>886500.88499999989</v>
      </c>
      <c r="BF80" s="953">
        <f>VLOOKUP(BC80&amp;"_令和4年度",データシート3!A:AB,MATCH("ea_"&amp;"風力（陸上）"&amp;"_年間発電",データシート3!$A$1:$AB$1,0),0)/10^3</f>
        <v>289010.82799999998</v>
      </c>
      <c r="BG80" s="953">
        <f>VLOOKUP(BC80&amp;"_令和4年度",データシート3!A:AB,MATCH("ea_"&amp;"中小水（河川）"&amp;"_年間発電",データシート3!$A$1:$AB$1,0),0)/10^3+VLOOKUP(BC80&amp;"_令和4年度",データシート3!A:AB,MATCH("ea_"&amp;"中小水（農業用水路）"&amp;"_年間発電",データシート3!$A$1:$AB$1,0),0)/10^3</f>
        <v>16600.951000000001</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1192112.6639999999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241965.71535481041</v>
      </c>
      <c r="BK80" s="953">
        <f t="shared" si="21"/>
        <v>950146.9486451894</v>
      </c>
      <c r="BL80" s="953">
        <f t="shared" si="22"/>
        <v>0</v>
      </c>
      <c r="BM80" s="953">
        <f t="shared" si="23"/>
        <v>950146.9486451894</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41341</v>
      </c>
      <c r="AY81" s="20" t="str">
        <f>IF(IFERROR(比較地域マスタ!$AE16,"")=0,"",IFERROR(比較地域マスタ!$AE16,""))</f>
        <v>基山町</v>
      </c>
      <c r="AZ81" s="18"/>
      <c r="BA81" s="24">
        <v>10</v>
      </c>
      <c r="BB81" s="24">
        <v>1</v>
      </c>
      <c r="BC81" s="20" t="str">
        <f t="shared" si="24"/>
        <v>41341</v>
      </c>
      <c r="BD81" s="20" t="str">
        <f t="shared" si="25"/>
        <v>基山町</v>
      </c>
      <c r="BE81" s="953">
        <f>VLOOKUP(BC81&amp;"_令和4年度",データシート3!A:AB,MATCH("ea_"&amp;"太陽光（建物系）"&amp;"_年間発電",データシート3!$A$1:$AB$1,0),0)/10^3+VLOOKUP(BC81&amp;"_令和4年度",データシート3!A:AB,MATCH("ea_"&amp;"太陽光（土地系）"&amp;"_年間発電",データシート3!$A$1:$AB$1,0),0)/10^3</f>
        <v>187753.95199999999</v>
      </c>
      <c r="BF81" s="953">
        <f>VLOOKUP(BC81&amp;"_令和4年度",データシート3!A:AB,MATCH("ea_"&amp;"風力（陸上）"&amp;"_年間発電",データシート3!$A$1:$AB$1,0),0)/10^3</f>
        <v>7679.982</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195433.93399999998</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165452.40592276191</v>
      </c>
      <c r="BK81" s="953">
        <f t="shared" si="21"/>
        <v>29981.528077238065</v>
      </c>
      <c r="BL81" s="953">
        <f t="shared" si="22"/>
        <v>0</v>
      </c>
      <c r="BM81" s="953">
        <f t="shared" si="23"/>
        <v>29981.528077238065</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41387</v>
      </c>
      <c r="AY82" s="20" t="str">
        <f>IF(IFERROR(比較地域マスタ!$AE17,"")=0,"",IFERROR(比較地域マスタ!$AE17,""))</f>
        <v>玄海町</v>
      </c>
      <c r="AZ82" s="18"/>
      <c r="BA82" s="24">
        <v>11</v>
      </c>
      <c r="BB82" s="24">
        <v>1</v>
      </c>
      <c r="BC82" s="20" t="str">
        <f t="shared" si="24"/>
        <v>41387</v>
      </c>
      <c r="BD82" s="20" t="str">
        <f t="shared" si="25"/>
        <v>玄海町</v>
      </c>
      <c r="BE82" s="953">
        <f>VLOOKUP(BC82&amp;"_令和4年度",データシート3!A:AB,MATCH("ea_"&amp;"太陽光（建物系）"&amp;"_年間発電",データシート3!$A$1:$AB$1,0),0)/10^3+VLOOKUP(BC82&amp;"_令和4年度",データシート3!A:AB,MATCH("ea_"&amp;"太陽光（土地系）"&amp;"_年間発電",データシート3!$A$1:$AB$1,0),0)/10^3</f>
        <v>308952.15000000002</v>
      </c>
      <c r="BF82" s="953">
        <f>VLOOKUP(BC82&amp;"_令和4年度",データシート3!A:AB,MATCH("ea_"&amp;"風力（陸上）"&amp;"_年間発電",データシート3!$A$1:$AB$1,0),0)/10^3</f>
        <v>3197.9839999999999</v>
      </c>
      <c r="BG82" s="953">
        <f>VLOOKUP(BC82&amp;"_令和4年度",データシート3!A:AB,MATCH("ea_"&amp;"中小水（河川）"&amp;"_年間発電",データシート3!$A$1:$AB$1,0),0)/10^3+VLOOKUP(BC82&amp;"_令和4年度",データシート3!A:AB,MATCH("ea_"&amp;"中小水（農業用水路）"&amp;"_年間発電",データシート3!$A$1:$AB$1,0),0)/10^3</f>
        <v>50.847000000000001</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312200.98100000003</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28846.442875462355</v>
      </c>
      <c r="BK82" s="953">
        <f t="shared" si="21"/>
        <v>283354.53812453768</v>
      </c>
      <c r="BL82" s="953">
        <f t="shared" si="22"/>
        <v>0</v>
      </c>
      <c r="BM82" s="953">
        <f t="shared" si="23"/>
        <v>283354.53812453768</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41424</v>
      </c>
      <c r="AY83" s="20" t="str">
        <f>IF(IFERROR(比較地域マスタ!$AE18,"")=0,"",IFERROR(比較地域マスタ!$AE18,""))</f>
        <v>江北町</v>
      </c>
      <c r="AZ83" s="18"/>
      <c r="BA83" s="24">
        <v>12</v>
      </c>
      <c r="BB83" s="24">
        <v>1</v>
      </c>
      <c r="BC83" s="20" t="str">
        <f t="shared" si="24"/>
        <v>41424</v>
      </c>
      <c r="BD83" s="20" t="str">
        <f t="shared" si="25"/>
        <v>江北町</v>
      </c>
      <c r="BE83" s="953">
        <f>VLOOKUP(BC83&amp;"_令和4年度",データシート3!A:AB,MATCH("ea_"&amp;"太陽光（建物系）"&amp;"_年間発電",データシート3!$A$1:$AB$1,0),0)/10^3+VLOOKUP(BC83&amp;"_令和4年度",データシート3!A:AB,MATCH("ea_"&amp;"太陽光（土地系）"&amp;"_年間発電",データシート3!$A$1:$AB$1,0),0)/10^3</f>
        <v>265179.429</v>
      </c>
      <c r="BF83" s="953">
        <f>VLOOKUP(BC83&amp;"_令和4年度",データシート3!A:AB,MATCH("ea_"&amp;"風力（陸上）"&amp;"_年間発電",データシート3!$A$1:$AB$1,0),0)/10^3</f>
        <v>0</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265179.429</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59039.105945046125</v>
      </c>
      <c r="BK83" s="953">
        <f t="shared" si="21"/>
        <v>206140.32305495389</v>
      </c>
      <c r="BL83" s="953">
        <f t="shared" si="22"/>
        <v>0</v>
      </c>
      <c r="BM83" s="953">
        <f t="shared" si="23"/>
        <v>206140.32305495389</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41201</v>
      </c>
      <c r="AY84" s="20" t="str">
        <f>IF(IFERROR(比較地域マスタ!$AE19,"")=0,"",IFERROR(比較地域マスタ!$AE19,""))</f>
        <v>佐賀市</v>
      </c>
      <c r="AZ84" s="18"/>
      <c r="BA84" s="24">
        <v>13</v>
      </c>
      <c r="BB84" s="24">
        <v>1</v>
      </c>
      <c r="BC84" s="20" t="str">
        <f t="shared" si="24"/>
        <v>41201</v>
      </c>
      <c r="BD84" s="20" t="str">
        <f t="shared" si="25"/>
        <v>佐賀市</v>
      </c>
      <c r="BE84" s="953">
        <f>VLOOKUP(BC84&amp;"_令和4年度",データシート3!A:AB,MATCH("ea_"&amp;"太陽光（建物系）"&amp;"_年間発電",データシート3!$A$1:$AB$1,0),0)/10^3+VLOOKUP(BC84&amp;"_令和4年度",データシート3!A:AB,MATCH("ea_"&amp;"太陽光（土地系）"&amp;"_年間発電",データシート3!$A$1:$AB$1,0),0)/10^3</f>
        <v>3795042.1820000005</v>
      </c>
      <c r="BF84" s="953">
        <f>VLOOKUP(BC84&amp;"_令和4年度",データシート3!A:AB,MATCH("ea_"&amp;"風力（陸上）"&amp;"_年間発電",データシート3!$A$1:$AB$1,0),0)/10^3</f>
        <v>579243.38100000005</v>
      </c>
      <c r="BG84" s="953">
        <f>VLOOKUP(BC84&amp;"_令和4年度",データシート3!A:AB,MATCH("ea_"&amp;"中小水（河川）"&amp;"_年間発電",データシート3!$A$1:$AB$1,0),0)/10^3+VLOOKUP(BC84&amp;"_令和4年度",データシート3!A:AB,MATCH("ea_"&amp;"中小水（農業用水路）"&amp;"_年間発電",データシート3!$A$1:$AB$1,0),0)/10^3</f>
        <v>32505.524000000001</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4406791.0870000012</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1454040.4391553947</v>
      </c>
      <c r="BK84" s="953">
        <f t="shared" si="21"/>
        <v>2952750.6478446065</v>
      </c>
      <c r="BL84" s="953">
        <f t="shared" si="22"/>
        <v>0</v>
      </c>
      <c r="BM84" s="953">
        <f t="shared" si="23"/>
        <v>2952750.6478446065</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41425</v>
      </c>
      <c r="AY85" s="20" t="str">
        <f>IF(IFERROR(比較地域マスタ!$AE20,"")=0,"",IFERROR(比較地域マスタ!$AE20,""))</f>
        <v>白石町</v>
      </c>
      <c r="AZ85" s="18"/>
      <c r="BA85" s="24">
        <v>14</v>
      </c>
      <c r="BB85" s="24">
        <v>1</v>
      </c>
      <c r="BC85" s="20" t="str">
        <f t="shared" si="24"/>
        <v>41425</v>
      </c>
      <c r="BD85" s="20" t="str">
        <f t="shared" si="25"/>
        <v>白石町</v>
      </c>
      <c r="BE85" s="953">
        <f>VLOOKUP(BC85&amp;"_令和4年度",データシート3!A:AB,MATCH("ea_"&amp;"太陽光（建物系）"&amp;"_年間発電",データシート3!$A$1:$AB$1,0),0)/10^3+VLOOKUP(BC85&amp;"_令和4年度",データシート3!A:AB,MATCH("ea_"&amp;"太陽光（土地系）"&amp;"_年間発電",データシート3!$A$1:$AB$1,0),0)/10^3</f>
        <v>1783044.176</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1783044.176</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90446.671883241463</v>
      </c>
      <c r="BK85" s="953">
        <f t="shared" si="21"/>
        <v>1692597.5041167585</v>
      </c>
      <c r="BL85" s="953">
        <f t="shared" si="22"/>
        <v>0</v>
      </c>
      <c r="BM85" s="953">
        <f t="shared" si="23"/>
        <v>1692597.5041167585</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41204</v>
      </c>
      <c r="AY86" s="20" t="str">
        <f>IF(IFERROR(比較地域マスタ!$AE21,"")=0,"",IFERROR(比較地域マスタ!$AE21,""))</f>
        <v>多久市</v>
      </c>
      <c r="AZ86" s="18"/>
      <c r="BA86" s="24">
        <v>15</v>
      </c>
      <c r="BB86" s="24">
        <v>1</v>
      </c>
      <c r="BC86" s="20" t="str">
        <f t="shared" si="24"/>
        <v>41204</v>
      </c>
      <c r="BD86" s="20" t="str">
        <f t="shared" si="25"/>
        <v>多久市</v>
      </c>
      <c r="BE86" s="953">
        <f>VLOOKUP(BC86&amp;"_令和4年度",データシート3!A:AB,MATCH("ea_"&amp;"太陽光（建物系）"&amp;"_年間発電",データシート3!$A$1:$AB$1,0),0)/10^3+VLOOKUP(BC86&amp;"_令和4年度",データシート3!A:AB,MATCH("ea_"&amp;"太陽光（土地系）"&amp;"_年間発電",データシート3!$A$1:$AB$1,0),0)/10^3</f>
        <v>509247.98</v>
      </c>
      <c r="BF86" s="953">
        <f>VLOOKUP(BC86&amp;"_令和4年度",データシート3!A:AB,MATCH("ea_"&amp;"風力（陸上）"&amp;"_年間発電",データシート3!$A$1:$AB$1,0),0)/10^3</f>
        <v>50659.896000000001</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559907.87599999993</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124218.74592349712</v>
      </c>
      <c r="BK86" s="953">
        <f t="shared" si="21"/>
        <v>435689.1300765028</v>
      </c>
      <c r="BL86" s="953">
        <f t="shared" si="22"/>
        <v>0</v>
      </c>
      <c r="BM86" s="953">
        <f t="shared" si="23"/>
        <v>435689.1300765028</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41206</v>
      </c>
      <c r="AY87" s="20" t="str">
        <f>IF(IFERROR(比較地域マスタ!$AE22,"")=0,"",IFERROR(比較地域マスタ!$AE22,""))</f>
        <v>武雄市</v>
      </c>
      <c r="AZ87" s="18"/>
      <c r="BA87" s="24">
        <v>16</v>
      </c>
      <c r="BB87" s="24">
        <v>1</v>
      </c>
      <c r="BC87" s="20" t="str">
        <f t="shared" si="24"/>
        <v>41206</v>
      </c>
      <c r="BD87" s="20" t="str">
        <f t="shared" si="25"/>
        <v>武雄市</v>
      </c>
      <c r="BE87" s="953">
        <f>VLOOKUP(BC87&amp;"_令和4年度",データシート3!A:AB,MATCH("ea_"&amp;"太陽光（建物系）"&amp;"_年間発電",データシート3!$A$1:$AB$1,0),0)/10^3+VLOOKUP(BC87&amp;"_令和4年度",データシート3!A:AB,MATCH("ea_"&amp;"太陽光（土地系）"&amp;"_年間発電",データシート3!$A$1:$AB$1,0),0)/10^3</f>
        <v>1075685.4369999999</v>
      </c>
      <c r="BF87" s="953">
        <f>VLOOKUP(BC87&amp;"_令和4年度",データシート3!A:AB,MATCH("ea_"&amp;"風力（陸上）"&amp;"_年間発電",データシート3!$A$1:$AB$1,0),0)/10^3</f>
        <v>13232.492</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0.73599999999999999</v>
      </c>
      <c r="BI87" s="953">
        <f t="shared" si="26"/>
        <v>1088918.665</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267638.74134952232</v>
      </c>
      <c r="BK87" s="953">
        <f t="shared" si="21"/>
        <v>821279.92365047778</v>
      </c>
      <c r="BL87" s="953">
        <f t="shared" si="22"/>
        <v>0</v>
      </c>
      <c r="BM87" s="953">
        <f t="shared" si="23"/>
        <v>821279.92365047778</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41441</v>
      </c>
      <c r="AY88" s="20" t="str">
        <f>IF(IFERROR(比較地域マスタ!$AE23,"")=0,"",IFERROR(比較地域マスタ!$AE23,""))</f>
        <v>太良町</v>
      </c>
      <c r="AZ88" s="18"/>
      <c r="BA88" s="24">
        <v>17</v>
      </c>
      <c r="BB88" s="24">
        <v>1</v>
      </c>
      <c r="BC88" s="20" t="str">
        <f t="shared" si="24"/>
        <v>41441</v>
      </c>
      <c r="BD88" s="20" t="str">
        <f t="shared" si="25"/>
        <v>太良町</v>
      </c>
      <c r="BE88" s="953">
        <f>VLOOKUP(BC88&amp;"_令和4年度",データシート3!A:AB,MATCH("ea_"&amp;"太陽光（建物系）"&amp;"_年間発電",データシート3!$A$1:$AB$1,0),0)/10^3+VLOOKUP(BC88&amp;"_令和4年度",データシート3!A:AB,MATCH("ea_"&amp;"太陽光（土地系）"&amp;"_年間発電",データシート3!$A$1:$AB$1,0),0)/10^3</f>
        <v>521730.54199999996</v>
      </c>
      <c r="BF88" s="953">
        <f>VLOOKUP(BC88&amp;"_令和4年度",データシート3!A:AB,MATCH("ea_"&amp;"風力（陸上）"&amp;"_年間発電",データシート3!$A$1:$AB$1,0),0)/10^3</f>
        <v>17178.447</v>
      </c>
      <c r="BG88" s="953">
        <f>VLOOKUP(BC88&amp;"_令和4年度",データシート3!A:AB,MATCH("ea_"&amp;"中小水（河川）"&amp;"_年間発電",データシート3!$A$1:$AB$1,0),0)/10^3+VLOOKUP(BC88&amp;"_令和4年度",データシート3!A:AB,MATCH("ea_"&amp;"中小水（農業用水路）"&amp;"_年間発電",データシート3!$A$1:$AB$1,0),0)/10^3</f>
        <v>8105.3700000000008</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547014.35899999994</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32149.176287117883</v>
      </c>
      <c r="BK88" s="953">
        <f t="shared" si="21"/>
        <v>514865.18271288206</v>
      </c>
      <c r="BL88" s="953">
        <f t="shared" si="22"/>
        <v>0</v>
      </c>
      <c r="BM88" s="953">
        <f t="shared" si="23"/>
        <v>514865.18271288206</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41203</v>
      </c>
      <c r="AY89" s="20" t="str">
        <f>IF(IFERROR(比較地域マスタ!$AE24,"")=0,"",IFERROR(比較地域マスタ!$AE24,""))</f>
        <v>鳥栖市</v>
      </c>
      <c r="AZ89" s="18"/>
      <c r="BA89" s="24">
        <v>18</v>
      </c>
      <c r="BB89" s="24">
        <v>1</v>
      </c>
      <c r="BC89" s="20" t="str">
        <f t="shared" si="24"/>
        <v>41203</v>
      </c>
      <c r="BD89" s="20" t="str">
        <f t="shared" si="25"/>
        <v>鳥栖市</v>
      </c>
      <c r="BE89" s="953">
        <f>VLOOKUP(BC89&amp;"_令和4年度",データシート3!A:AB,MATCH("ea_"&amp;"太陽光（建物系）"&amp;"_年間発電",データシート3!$A$1:$AB$1,0),0)/10^3+VLOOKUP(BC89&amp;"_令和4年度",データシート3!A:AB,MATCH("ea_"&amp;"太陽光（土地系）"&amp;"_年間発電",データシート3!$A$1:$AB$1,0),0)/10^3</f>
        <v>652052.7379999999</v>
      </c>
      <c r="BF89" s="953">
        <f>VLOOKUP(BC89&amp;"_令和4年度",データシート3!A:AB,MATCH("ea_"&amp;"風力（陸上）"&amp;"_年間発電",データシート3!$A$1:$AB$1,0),0)/10^3</f>
        <v>87817.077000000019</v>
      </c>
      <c r="BG89" s="953">
        <f>VLOOKUP(BC89&amp;"_令和4年度",データシート3!A:AB,MATCH("ea_"&amp;"中小水（河川）"&amp;"_年間発電",データシート3!$A$1:$AB$1,0),0)/10^3+VLOOKUP(BC89&amp;"_令和4年度",データシート3!A:AB,MATCH("ea_"&amp;"中小水（農業用水路）"&amp;"_年間発電",データシート3!$A$1:$AB$1,0),0)/10^3</f>
        <v>3678.3380000000002</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743548.15299999993</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681453.66888989427</v>
      </c>
      <c r="BK89" s="953">
        <f t="shared" si="21"/>
        <v>62094.484110105666</v>
      </c>
      <c r="BL89" s="953">
        <f t="shared" si="22"/>
        <v>0</v>
      </c>
      <c r="BM89" s="953">
        <f t="shared" si="23"/>
        <v>62094.484110105666</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41346</v>
      </c>
      <c r="AY90" s="20" t="str">
        <f>IF(IFERROR(比較地域マスタ!$AE25,"")=0,"",IFERROR(比較地域マスタ!$AE25,""))</f>
        <v>みやき町</v>
      </c>
      <c r="AZ90" s="18"/>
      <c r="BA90" s="24">
        <v>19</v>
      </c>
      <c r="BB90" s="24">
        <v>1</v>
      </c>
      <c r="BC90" s="20" t="str">
        <f t="shared" si="24"/>
        <v>41346</v>
      </c>
      <c r="BD90" s="20" t="str">
        <f t="shared" si="25"/>
        <v>みやき町</v>
      </c>
      <c r="BE90" s="953">
        <f>VLOOKUP(BC90&amp;"_令和4年度",データシート3!A:AB,MATCH("ea_"&amp;"太陽光（建物系）"&amp;"_年間発電",データシート3!$A$1:$AB$1,0),0)/10^3+VLOOKUP(BC90&amp;"_令和4年度",データシート3!A:AB,MATCH("ea_"&amp;"太陽光（土地系）"&amp;"_年間発電",データシート3!$A$1:$AB$1,0),0)/10^3</f>
        <v>603552.4169999999</v>
      </c>
      <c r="BF90" s="953">
        <f>VLOOKUP(BC90&amp;"_令和4年度",データシート3!A:AB,MATCH("ea_"&amp;"風力（陸上）"&amp;"_年間発電",データシート3!$A$1:$AB$1,0),0)/10^3</f>
        <v>43030.423999999999</v>
      </c>
      <c r="BG90" s="953">
        <f>VLOOKUP(BC90&amp;"_令和4年度",データシート3!A:AB,MATCH("ea_"&amp;"中小水（河川）"&amp;"_年間発電",データシート3!$A$1:$AB$1,0),0)/10^3+VLOOKUP(BC90&amp;"_令和4年度",データシート3!A:AB,MATCH("ea_"&amp;"中小水（農業用水路）"&amp;"_年間発電",データシート3!$A$1:$AB$1,0),0)/10^3</f>
        <v>1475.989</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648058.82999999984</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133270.54183522079</v>
      </c>
      <c r="BK90" s="953">
        <f t="shared" si="21"/>
        <v>514788.28816477908</v>
      </c>
      <c r="BL90" s="953">
        <f t="shared" si="22"/>
        <v>0</v>
      </c>
      <c r="BM90" s="953">
        <f t="shared" si="23"/>
        <v>514788.28816477908</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41327</v>
      </c>
      <c r="AY91" s="20" t="str">
        <f>IF(IFERROR(比較地域マスタ!$AE26,"")=0,"",IFERROR(比較地域マスタ!$AE26,""))</f>
        <v>吉野ヶ里町</v>
      </c>
      <c r="BA91" s="24">
        <v>20</v>
      </c>
      <c r="BB91" s="24">
        <v>1</v>
      </c>
      <c r="BC91" s="20" t="str">
        <f t="shared" si="24"/>
        <v>41327</v>
      </c>
      <c r="BD91" s="20" t="str">
        <f t="shared" si="25"/>
        <v>吉野ヶ里町</v>
      </c>
      <c r="BE91" s="953">
        <f>VLOOKUP(BC91&amp;"_令和4年度",データシート3!A:AB,MATCH("ea_"&amp;"太陽光（建物系）"&amp;"_年間発電",データシート3!$A$1:$AB$1,0),0)/10^3+VLOOKUP(BC91&amp;"_令和4年度",データシート3!A:AB,MATCH("ea_"&amp;"太陽光（土地系）"&amp;"_年間発電",データシート3!$A$1:$AB$1,0),0)/10^3</f>
        <v>337797.86100000003</v>
      </c>
      <c r="BF91" s="953">
        <f>VLOOKUP(BC91&amp;"_令和4年度",データシート3!A:AB,MATCH("ea_"&amp;"風力（陸上）"&amp;"_年間発電",データシート3!$A$1:$AB$1,0),0)/10^3</f>
        <v>133171.57500000001</v>
      </c>
      <c r="BG91" s="953">
        <f>VLOOKUP(BC91&amp;"_令和4年度",データシート3!A:AB,MATCH("ea_"&amp;"中小水（河川）"&amp;"_年間発電",データシート3!$A$1:$AB$1,0),0)/10^3+VLOOKUP(BC91&amp;"_令和4年度",データシート3!A:AB,MATCH("ea_"&amp;"中小水（農業用水路）"&amp;"_年間発電",データシート3!$A$1:$AB$1,0),0)/10^3</f>
        <v>7877.2730000000001</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478846.70900000003</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168683.6679452511</v>
      </c>
      <c r="BK91" s="953">
        <f t="shared" si="21"/>
        <v>310163.04105474893</v>
      </c>
      <c r="BL91" s="953">
        <f t="shared" si="22"/>
        <v>0</v>
      </c>
      <c r="BM91" s="953">
        <f t="shared" si="23"/>
        <v>310163.04105474893</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f>比較地域マスタ!AD27</f>
        <v>0</v>
      </c>
      <c r="AY92" s="20" t="str">
        <f>IF(IFERROR(比較地域マスタ!$AE27,"")=0,"",IFERROR(比較地域マスタ!$AE27,""))</f>
        <v/>
      </c>
      <c r="AZ92" s="18"/>
      <c r="BA92" s="24">
        <v>21</v>
      </c>
      <c r="BB92" s="24">
        <v>1</v>
      </c>
      <c r="BC92" s="20">
        <f t="shared" si="24"/>
        <v>0</v>
      </c>
      <c r="BD92" s="20" t="str">
        <f t="shared" si="25"/>
        <v/>
      </c>
      <c r="BE92" s="953" t="e">
        <f>VLOOKUP(BC92&amp;"_令和4年度",データシート3!A:AB,MATCH("ea_"&amp;"太陽光（建物系）"&amp;"_年間発電",データシート3!$A$1:$AB$1,0),0)/10^3+VLOOKUP(BC92&amp;"_令和4年度",データシート3!A:AB,MATCH("ea_"&amp;"太陽光（土地系）"&amp;"_年間発電",データシート3!$A$1:$AB$1,0),0)/10^3</f>
        <v>#N/A</v>
      </c>
      <c r="BF92" s="953" t="e">
        <f>VLOOKUP(BC92&amp;"_令和4年度",データシート3!A:AB,MATCH("ea_"&amp;"風力（陸上）"&amp;"_年間発電",データシート3!$A$1:$AB$1,0),0)/10^3</f>
        <v>#N/A</v>
      </c>
      <c r="BG92" s="953" t="e">
        <f>VLOOKUP(BC92&amp;"_令和4年度",データシート3!A:AB,MATCH("ea_"&amp;"中小水（河川）"&amp;"_年間発電",データシート3!$A$1:$AB$1,0),0)/10^3+VLOOKUP(BC92&amp;"_令和4年度",データシート3!A:AB,MATCH("ea_"&amp;"中小水（農業用水路）"&amp;"_年間発電",データシート3!$A$1:$AB$1,0),0)/10^3</f>
        <v>#N/A</v>
      </c>
      <c r="BH92" s="953" t="e">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#N/A</v>
      </c>
      <c r="BI92" s="953" t="e">
        <f t="shared" si="26"/>
        <v>#N/A</v>
      </c>
      <c r="BJ92" s="953" t="e">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#N/A</v>
      </c>
      <c r="BK92" s="953" t="e">
        <f>BI92-BJ92</f>
        <v>#N/A</v>
      </c>
      <c r="BL92" s="953" t="e">
        <f t="shared" si="22"/>
        <v>#N/A</v>
      </c>
      <c r="BM92" s="953" t="e">
        <f t="shared" si="23"/>
        <v>#N/A</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f>比較地域マスタ!AD28</f>
        <v>0</v>
      </c>
      <c r="AY93" s="20" t="str">
        <f>IF(IFERROR(比較地域マスタ!$AE28,"")=0,"",IFERROR(比較地域マスタ!$AE28,""))</f>
        <v/>
      </c>
      <c r="AZ93" s="18"/>
      <c r="BA93" s="24">
        <v>22</v>
      </c>
      <c r="BB93" s="24">
        <v>1</v>
      </c>
      <c r="BC93" s="20">
        <f t="shared" si="24"/>
        <v>0</v>
      </c>
      <c r="BD93" s="20" t="str">
        <f t="shared" si="25"/>
        <v/>
      </c>
      <c r="BE93" s="953" t="e">
        <f>VLOOKUP(BC93&amp;"_令和4年度",データシート3!A:AB,MATCH("ea_"&amp;"太陽光（建物系）"&amp;"_年間発電",データシート3!$A$1:$AB$1,0),0)/10^3+VLOOKUP(BC93&amp;"_令和4年度",データシート3!A:AB,MATCH("ea_"&amp;"太陽光（土地系）"&amp;"_年間発電",データシート3!$A$1:$AB$1,0),0)/10^3</f>
        <v>#N/A</v>
      </c>
      <c r="BF93" s="953" t="e">
        <f>VLOOKUP(BC93&amp;"_令和4年度",データシート3!A:AB,MATCH("ea_"&amp;"風力（陸上）"&amp;"_年間発電",データシート3!$A$1:$AB$1,0),0)/10^3</f>
        <v>#N/A</v>
      </c>
      <c r="BG93" s="953" t="e">
        <f>VLOOKUP(BC93&amp;"_令和4年度",データシート3!A:AB,MATCH("ea_"&amp;"中小水（河川）"&amp;"_年間発電",データシート3!$A$1:$AB$1,0),0)/10^3+VLOOKUP(BC93&amp;"_令和4年度",データシート3!A:AB,MATCH("ea_"&amp;"中小水（農業用水路）"&amp;"_年間発電",データシート3!$A$1:$AB$1,0),0)/10^3</f>
        <v>#N/A</v>
      </c>
      <c r="BH93" s="953" t="e">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#N/A</v>
      </c>
      <c r="BI93" s="953" t="e">
        <f t="shared" si="26"/>
        <v>#N/A</v>
      </c>
      <c r="BJ93" s="953" t="e">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#N/A</v>
      </c>
      <c r="BK93" s="953" t="e">
        <f t="shared" si="21"/>
        <v>#N/A</v>
      </c>
      <c r="BL93" s="953" t="e">
        <f t="shared" si="22"/>
        <v>#N/A</v>
      </c>
      <c r="BM93" s="953" t="e">
        <f t="shared" si="23"/>
        <v>#N/A</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f>比較地域マスタ!AD29</f>
        <v>0</v>
      </c>
      <c r="AY94" s="20" t="str">
        <f>IF(IFERROR(比較地域マスタ!$AE29,"")=0,"",IFERROR(比較地域マスタ!$AE29,""))</f>
        <v/>
      </c>
      <c r="AZ94" s="18"/>
      <c r="BA94" s="24">
        <v>23</v>
      </c>
      <c r="BB94" s="24">
        <v>1</v>
      </c>
      <c r="BC94" s="20">
        <f t="shared" si="24"/>
        <v>0</v>
      </c>
      <c r="BD94" s="20" t="str">
        <f t="shared" si="25"/>
        <v/>
      </c>
      <c r="BE94" s="953" t="e">
        <f>VLOOKUP(BC94&amp;"_令和4年度",データシート3!A:AB,MATCH("ea_"&amp;"太陽光（建物系）"&amp;"_年間発電",データシート3!$A$1:$AB$1,0),0)/10^3+VLOOKUP(BC94&amp;"_令和4年度",データシート3!A:AB,MATCH("ea_"&amp;"太陽光（土地系）"&amp;"_年間発電",データシート3!$A$1:$AB$1,0),0)/10^3</f>
        <v>#N/A</v>
      </c>
      <c r="BF94" s="953" t="e">
        <f>VLOOKUP(BC94&amp;"_令和4年度",データシート3!A:AB,MATCH("ea_"&amp;"風力（陸上）"&amp;"_年間発電",データシート3!$A$1:$AB$1,0),0)/10^3</f>
        <v>#N/A</v>
      </c>
      <c r="BG94" s="953" t="e">
        <f>VLOOKUP(BC94&amp;"_令和4年度",データシート3!A:AB,MATCH("ea_"&amp;"中小水（河川）"&amp;"_年間発電",データシート3!$A$1:$AB$1,0),0)/10^3+VLOOKUP(BC94&amp;"_令和4年度",データシート3!A:AB,MATCH("ea_"&amp;"中小水（農業用水路）"&amp;"_年間発電",データシート3!$A$1:$AB$1,0),0)/10^3</f>
        <v>#N/A</v>
      </c>
      <c r="BH94" s="953" t="e">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#N/A</v>
      </c>
      <c r="BI94" s="953" t="e">
        <f t="shared" si="26"/>
        <v>#N/A</v>
      </c>
      <c r="BJ94" s="953" t="e">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#N/A</v>
      </c>
      <c r="BK94" s="953" t="e">
        <f t="shared" si="21"/>
        <v>#N/A</v>
      </c>
      <c r="BL94" s="953" t="e">
        <f t="shared" si="22"/>
        <v>#N/A</v>
      </c>
      <c r="BM94" s="953" t="e">
        <f t="shared" si="23"/>
        <v>#N/A</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f>比較地域マスタ!AD30</f>
        <v>0</v>
      </c>
      <c r="AY95" s="20" t="str">
        <f>IF(IFERROR(比較地域マスタ!$AE30,"")=0,"",IFERROR(比較地域マスタ!$AE30,""))</f>
        <v/>
      </c>
      <c r="AZ95" s="18"/>
      <c r="BA95" s="24">
        <v>24</v>
      </c>
      <c r="BB95" s="24">
        <v>1</v>
      </c>
      <c r="BC95" s="20">
        <f t="shared" si="24"/>
        <v>0</v>
      </c>
      <c r="BD95" s="20" t="str">
        <f t="shared" si="25"/>
        <v/>
      </c>
      <c r="BE95" s="953" t="e">
        <f>VLOOKUP(BC95&amp;"_令和4年度",データシート3!A:AB,MATCH("ea_"&amp;"太陽光（建物系）"&amp;"_年間発電",データシート3!$A$1:$AB$1,0),0)/10^3+VLOOKUP(BC95&amp;"_令和4年度",データシート3!A:AB,MATCH("ea_"&amp;"太陽光（土地系）"&amp;"_年間発電",データシート3!$A$1:$AB$1,0),0)/10^3</f>
        <v>#N/A</v>
      </c>
      <c r="BF95" s="953" t="e">
        <f>VLOOKUP(BC95&amp;"_令和4年度",データシート3!A:AB,MATCH("ea_"&amp;"風力（陸上）"&amp;"_年間発電",データシート3!$A$1:$AB$1,0),0)/10^3</f>
        <v>#N/A</v>
      </c>
      <c r="BG95" s="953" t="e">
        <f>VLOOKUP(BC95&amp;"_令和4年度",データシート3!A:AB,MATCH("ea_"&amp;"中小水（河川）"&amp;"_年間発電",データシート3!$A$1:$AB$1,0),0)/10^3+VLOOKUP(BC95&amp;"_令和4年度",データシート3!A:AB,MATCH("ea_"&amp;"中小水（農業用水路）"&amp;"_年間発電",データシート3!$A$1:$AB$1,0),0)/10^3</f>
        <v>#N/A</v>
      </c>
      <c r="BH95" s="953" t="e">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#N/A</v>
      </c>
      <c r="BI95" s="953" t="e">
        <f t="shared" si="26"/>
        <v>#N/A</v>
      </c>
      <c r="BJ95" s="953" t="e">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#N/A</v>
      </c>
      <c r="BK95" s="953" t="e">
        <f t="shared" si="21"/>
        <v>#N/A</v>
      </c>
      <c r="BL95" s="953" t="e">
        <f t="shared" si="22"/>
        <v>#N/A</v>
      </c>
      <c r="BM95" s="953" t="e">
        <f t="shared" si="23"/>
        <v>#N/A</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f>比較地域マスタ!AD31</f>
        <v>0</v>
      </c>
      <c r="AY96" s="20" t="str">
        <f>IF(IFERROR(比較地域マスタ!$AE31,"")=0,"",IFERROR(比較地域マスタ!$AE31,""))</f>
        <v/>
      </c>
      <c r="AZ96" s="18"/>
      <c r="BA96" s="24">
        <v>25</v>
      </c>
      <c r="BB96" s="24">
        <v>1</v>
      </c>
      <c r="BC96" s="20">
        <f t="shared" si="24"/>
        <v>0</v>
      </c>
      <c r="BD96" s="20" t="str">
        <f t="shared" si="25"/>
        <v/>
      </c>
      <c r="BE96" s="953" t="e">
        <f>VLOOKUP(BC96&amp;"_令和4年度",データシート3!A:AB,MATCH("ea_"&amp;"太陽光（建物系）"&amp;"_年間発電",データシート3!$A$1:$AB$1,0),0)/10^3+VLOOKUP(BC96&amp;"_令和4年度",データシート3!A:AB,MATCH("ea_"&amp;"太陽光（土地系）"&amp;"_年間発電",データシート3!$A$1:$AB$1,0),0)/10^3</f>
        <v>#N/A</v>
      </c>
      <c r="BF96" s="953" t="e">
        <f>VLOOKUP(BC96&amp;"_令和4年度",データシート3!A:AB,MATCH("ea_"&amp;"風力（陸上）"&amp;"_年間発電",データシート3!$A$1:$AB$1,0),0)/10^3</f>
        <v>#N/A</v>
      </c>
      <c r="BG96" s="953" t="e">
        <f>VLOOKUP(BC96&amp;"_令和4年度",データシート3!A:AB,MATCH("ea_"&amp;"中小水（河川）"&amp;"_年間発電",データシート3!$A$1:$AB$1,0),0)/10^3+VLOOKUP(BC96&amp;"_令和4年度",データシート3!A:AB,MATCH("ea_"&amp;"中小水（農業用水路）"&amp;"_年間発電",データシート3!$A$1:$AB$1,0),0)/10^3</f>
        <v>#N/A</v>
      </c>
      <c r="BH96" s="953" t="e">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#N/A</v>
      </c>
      <c r="BI96" s="953" t="e">
        <f t="shared" si="26"/>
        <v>#N/A</v>
      </c>
      <c r="BJ96" s="953" t="e">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#N/A</v>
      </c>
      <c r="BK96" s="953" t="e">
        <f t="shared" si="21"/>
        <v>#N/A</v>
      </c>
      <c r="BL96" s="953" t="e">
        <f t="shared" si="22"/>
        <v>#N/A</v>
      </c>
      <c r="BM96" s="953" t="e">
        <f t="shared" si="23"/>
        <v>#N/A</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f>比較地域マスタ!AD32</f>
        <v>0</v>
      </c>
      <c r="AY97" s="20" t="str">
        <f>IF(IFERROR(比較地域マスタ!$AE32,"")=0,"",IFERROR(比較地域マスタ!$AE32,""))</f>
        <v/>
      </c>
      <c r="AZ97" s="18"/>
      <c r="BA97" s="24">
        <v>26</v>
      </c>
      <c r="BB97" s="24">
        <v>1</v>
      </c>
      <c r="BC97" s="20">
        <f t="shared" si="24"/>
        <v>0</v>
      </c>
      <c r="BD97" s="20" t="str">
        <f t="shared" si="25"/>
        <v/>
      </c>
      <c r="BE97" s="953" t="e">
        <f>VLOOKUP(BC97&amp;"_令和4年度",データシート3!A:AB,MATCH("ea_"&amp;"太陽光（建物系）"&amp;"_年間発電",データシート3!$A$1:$AB$1,0),0)/10^3+VLOOKUP(BC97&amp;"_令和4年度",データシート3!A:AB,MATCH("ea_"&amp;"太陽光（土地系）"&amp;"_年間発電",データシート3!$A$1:$AB$1,0),0)/10^3</f>
        <v>#N/A</v>
      </c>
      <c r="BF97" s="953" t="e">
        <f>VLOOKUP(BC97&amp;"_令和4年度",データシート3!A:AB,MATCH("ea_"&amp;"風力（陸上）"&amp;"_年間発電",データシート3!$A$1:$AB$1,0),0)/10^3</f>
        <v>#N/A</v>
      </c>
      <c r="BG97" s="953" t="e">
        <f>VLOOKUP(BC97&amp;"_令和4年度",データシート3!A:AB,MATCH("ea_"&amp;"中小水（河川）"&amp;"_年間発電",データシート3!$A$1:$AB$1,0),0)/10^3+VLOOKUP(BC97&amp;"_令和4年度",データシート3!A:AB,MATCH("ea_"&amp;"中小水（農業用水路）"&amp;"_年間発電",データシート3!$A$1:$AB$1,0),0)/10^3</f>
        <v>#N/A</v>
      </c>
      <c r="BH97" s="953" t="e">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#N/A</v>
      </c>
      <c r="BI97" s="953" t="e">
        <f t="shared" si="26"/>
        <v>#N/A</v>
      </c>
      <c r="BJ97" s="953" t="e">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#N/A</v>
      </c>
      <c r="BK97" s="953" t="e">
        <f t="shared" si="21"/>
        <v>#N/A</v>
      </c>
      <c r="BL97" s="953" t="e">
        <f t="shared" si="22"/>
        <v>#N/A</v>
      </c>
      <c r="BM97" s="953" t="e">
        <f t="shared" si="23"/>
        <v>#N/A</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唐津市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41202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12</v>
      </c>
      <c r="H7" s="786">
        <f t="shared" si="2"/>
        <v>13</v>
      </c>
      <c r="I7" s="786">
        <f t="shared" si="2"/>
        <v>12</v>
      </c>
      <c r="J7" s="786">
        <f t="shared" si="2"/>
        <v>12</v>
      </c>
      <c r="K7" s="787">
        <f t="shared" si="2"/>
        <v>12</v>
      </c>
      <c r="L7" s="787">
        <f t="shared" si="2"/>
        <v>11</v>
      </c>
      <c r="M7" s="787">
        <f t="shared" si="2"/>
        <v>11</v>
      </c>
      <c r="N7" s="787">
        <f t="shared" si="2"/>
        <v>12</v>
      </c>
      <c r="O7" s="787">
        <f>SUM(O8:O13)</f>
        <v>11</v>
      </c>
      <c r="P7" s="787">
        <f t="shared" si="2"/>
        <v>11</v>
      </c>
      <c r="Q7" s="788">
        <f>SUM(Q8:Q13)</f>
        <v>10</v>
      </c>
      <c r="R7" s="1028">
        <f t="shared" si="2"/>
        <v>57.088000000000008</v>
      </c>
      <c r="S7" s="1029">
        <f t="shared" si="2"/>
        <v>67.11</v>
      </c>
      <c r="T7" s="1029">
        <f t="shared" si="2"/>
        <v>58.535000000000004</v>
      </c>
      <c r="U7" s="1029">
        <f t="shared" si="2"/>
        <v>70.116</v>
      </c>
      <c r="V7" s="1029">
        <f t="shared" si="2"/>
        <v>68.013000000000005</v>
      </c>
      <c r="W7" s="1029">
        <f t="shared" si="2"/>
        <v>62.757000000000005</v>
      </c>
      <c r="X7" s="1029">
        <f t="shared" si="2"/>
        <v>81.869</v>
      </c>
      <c r="Y7" s="1029">
        <f t="shared" si="2"/>
        <v>59.061</v>
      </c>
      <c r="Z7" s="1029">
        <f>SUM(Z8:Z13)</f>
        <v>52.988999999999997</v>
      </c>
      <c r="AA7" s="1029">
        <f>SUM(AA8:AA13)</f>
        <v>45.643000000000001</v>
      </c>
      <c r="AB7" s="1030">
        <f t="shared" si="2"/>
        <v>43.753999999999998</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1</v>
      </c>
      <c r="H8" s="795">
        <f>VLOOKUP($D$3&amp;"_"&amp;H$3,データシート1!$A:$BT,MATCH($G$2&amp;"_"&amp;$C8,データシート1!$A$1:$BT$1,0),0)</f>
        <v>1</v>
      </c>
      <c r="I8" s="795">
        <f>VLOOKUP($D$3&amp;"_"&amp;I$3,データシート1!$A:$BT,MATCH($G$2&amp;"_"&amp;$C8,データシート1!$A$1:$BT$1,0),0)</f>
        <v>1</v>
      </c>
      <c r="J8" s="795">
        <f>VLOOKUP($D$3&amp;"_"&amp;J$3,データシート1!$A:$BT,MATCH($G$2&amp;"_"&amp;$C8,データシート1!$A$1:$BT$1,0),0)</f>
        <v>1</v>
      </c>
      <c r="K8" s="796">
        <f>VLOOKUP($D$3&amp;"_"&amp;K$3,データシート1!$A:$BT,MATCH($G$2&amp;"_"&amp;$C8,データシート1!$A$1:$BT$1,0),0)</f>
        <v>1</v>
      </c>
      <c r="L8" s="796">
        <f>VLOOKUP($D$3&amp;"_"&amp;L$3,データシート1!$A:$BT,MATCH($G$2&amp;"_"&amp;$C8,データシート1!$A$1:$BT$1,0),0)</f>
        <v>1</v>
      </c>
      <c r="M8" s="796">
        <f>VLOOKUP($D$3&amp;"_"&amp;M$3,データシート1!$A:$BT,MATCH($G$2&amp;"_"&amp;$C8,データシート1!$A$1:$BT$1,0),0)</f>
        <v>1</v>
      </c>
      <c r="N8" s="796">
        <f>VLOOKUP($D$3&amp;"_"&amp;N$3,データシート1!$A:$BT,MATCH($G$2&amp;"_"&amp;$C8,データシート1!$A$1:$BT$1,0),0)</f>
        <v>1</v>
      </c>
      <c r="O8" s="796">
        <f>VLOOKUP($D$3&amp;"_"&amp;O$3,データシート1!$A:$BT,MATCH($G$2&amp;"_"&amp;$C8,データシート1!$A$1:$BT$1,0),0)</f>
        <v>1</v>
      </c>
      <c r="P8" s="796">
        <f>VLOOKUP($D$3&amp;"_"&amp;P$3,データシート1!$A:$BT,MATCH($G$2&amp;"_"&amp;$C8,データシート1!$A$1:$BT$1,0),0)</f>
        <v>0</v>
      </c>
      <c r="Q8" s="797">
        <f>VLOOKUP($D$3&amp;"_"&amp;Q$3,データシート1!$A:$BT,MATCH($G$2&amp;"_"&amp;$C8,データシート1!$A$1:$BT$1,0),0)</f>
        <v>1</v>
      </c>
      <c r="R8" s="1031">
        <f>VLOOKUP($D$3&amp;"_"&amp;R$3,データシート1!$A:$BT,MATCH($R$2&amp;"_"&amp;$C8,データシート1!$A$1:$BT$1,0),0)</f>
        <v>3.24</v>
      </c>
      <c r="S8" s="1032">
        <f>VLOOKUP($D$3&amp;"_"&amp;S$3,データシート1!$A:$BT,MATCH($R$2&amp;"_"&amp;$C8,データシート1!$A$1:$BT$1,0),0)</f>
        <v>4.6660000000000004</v>
      </c>
      <c r="T8" s="1032">
        <f>VLOOKUP($D$3&amp;"_"&amp;T$3,データシート1!$A:$BT,MATCH($R$2&amp;"_"&amp;$C8,データシート1!$A$1:$BT$1,0),0)</f>
        <v>3.5910000000000002</v>
      </c>
      <c r="U8" s="1032">
        <f>VLOOKUP($D$3&amp;"_"&amp;U$3,データシート1!$A:$BT,MATCH($R$2&amp;"_"&amp;$C8,データシート1!$A$1:$BT$1,0),0)</f>
        <v>9.0630000000000006</v>
      </c>
      <c r="V8" s="1032">
        <f>VLOOKUP($D$3&amp;"_"&amp;V$3,データシート1!$A:$BT,MATCH($R$2&amp;"_"&amp;$C8,データシート1!$A$1:$BT$1,0),0)</f>
        <v>6.9560000000000004</v>
      </c>
      <c r="W8" s="1032">
        <f>VLOOKUP($D$3&amp;"_"&amp;W$3,データシート1!$A:$BT,MATCH($R$2&amp;"_"&amp;$C8,データシート1!$A$1:$BT$1,0),0)</f>
        <v>6.569</v>
      </c>
      <c r="X8" s="1032">
        <f>VLOOKUP($D$3&amp;"_"&amp;X$3,データシート1!$A:$BT,MATCH($R$2&amp;"_"&amp;$C8,データシート1!$A$1:$BT$1,0),0)</f>
        <v>5.7210000000000001</v>
      </c>
      <c r="Y8" s="1032">
        <f>VLOOKUP($D$3&amp;"_"&amp;Y$3,データシート1!$A:$BT,MATCH($R$2&amp;"_"&amp;$C8,データシート1!$A$1:$BT$1,0),0)</f>
        <v>5.19</v>
      </c>
      <c r="Z8" s="1032">
        <f>VLOOKUP($D$3&amp;"_"&amp;Z$3,データシート1!$A:$BT,MATCH($R$2&amp;"_"&amp;$C8,データシート1!$A$1:$BT$1,0),0)</f>
        <v>4.907</v>
      </c>
      <c r="AA8" s="1032">
        <f>VLOOKUP($D$3&amp;"_"&amp;AA$3,データシート1!$A:$BT,MATCH($R$2&amp;"_"&amp;$C8,データシート1!$A$1:$BT$1,0),0)</f>
        <v>0</v>
      </c>
      <c r="AB8" s="1033">
        <f>VLOOKUP($D$3&amp;"_"&amp;AB$3,データシート1!$A:$BT,MATCH($R$2&amp;"_"&amp;$C8,データシート1!$A$1:$BT$1,0),0)</f>
        <v>3.569</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8</v>
      </c>
      <c r="H10" s="803">
        <f>VLOOKUP($D$3&amp;"_"&amp;H$3,データシート1!$A:$BT,MATCH($G$2&amp;"_"&amp;$C10,データシート1!$A$1:$BT$1,0),0)</f>
        <v>9</v>
      </c>
      <c r="I10" s="803">
        <f>VLOOKUP($D$3&amp;"_"&amp;I$3,データシート1!$A:$BT,MATCH($G$2&amp;"_"&amp;$C10,データシート1!$A$1:$BT$1,0),0)</f>
        <v>9</v>
      </c>
      <c r="J10" s="803">
        <f>VLOOKUP($D$3&amp;"_"&amp;J$3,データシート1!$A:$BT,MATCH($G$2&amp;"_"&amp;$C10,データシート1!$A$1:$BT$1,0),0)</f>
        <v>10</v>
      </c>
      <c r="K10" s="804">
        <f>VLOOKUP($D$3&amp;"_"&amp;K$3,データシート1!$A:$BT,MATCH($G$2&amp;"_"&amp;$C10,データシート1!$A$1:$BT$1,0),0)</f>
        <v>10</v>
      </c>
      <c r="L10" s="804">
        <f>VLOOKUP($D$3&amp;"_"&amp;L$3,データシート1!$A:$BT,MATCH($G$2&amp;"_"&amp;$C10,データシート1!$A$1:$BT$1,0),0)</f>
        <v>9</v>
      </c>
      <c r="M10" s="804">
        <f>VLOOKUP($D$3&amp;"_"&amp;M$3,データシート1!$A:$BT,MATCH($G$2&amp;"_"&amp;$C10,データシート1!$A$1:$BT$1,0),0)</f>
        <v>9</v>
      </c>
      <c r="N10" s="804">
        <f>VLOOKUP($D$3&amp;"_"&amp;N$3,データシート1!$A:$BT,MATCH($G$2&amp;"_"&amp;$C10,データシート1!$A$1:$BT$1,0),0)</f>
        <v>9</v>
      </c>
      <c r="O10" s="804">
        <f>VLOOKUP($D$3&amp;"_"&amp;O$3,データシート1!$A:$BT,MATCH($G$2&amp;"_"&amp;$C10,データシート1!$A$1:$BT$1,0),0)</f>
        <v>9</v>
      </c>
      <c r="P10" s="804">
        <f>VLOOKUP($D$3&amp;"_"&amp;P$3,データシート1!$A:$BT,MATCH($G$2&amp;"_"&amp;$C10,データシート1!$A$1:$BT$1,0),0)</f>
        <v>9</v>
      </c>
      <c r="Q10" s="805">
        <f>VLOOKUP($D$3&amp;"_"&amp;Q$3,データシート1!$A:$BT,MATCH($G$2&amp;"_"&amp;$C10,データシート1!$A$1:$BT$1,0),0)</f>
        <v>8</v>
      </c>
      <c r="R10" s="1034">
        <f>VLOOKUP($D$3&amp;"_"&amp;R$3,データシート1!$A:$BT,MATCH($R$2&amp;"_"&amp;$C10,データシート1!$A$1:$BT$1,0),0)</f>
        <v>34.435000000000002</v>
      </c>
      <c r="S10" s="1035">
        <f>VLOOKUP($D$3&amp;"_"&amp;S$3,データシート1!$A:$BT,MATCH($R$2&amp;"_"&amp;$C10,データシート1!$A$1:$BT$1,0),0)</f>
        <v>42.682000000000002</v>
      </c>
      <c r="T10" s="1035">
        <f>VLOOKUP($D$3&amp;"_"&amp;T$3,データシート1!$A:$BT,MATCH($R$2&amp;"_"&amp;$C10,データシート1!$A$1:$BT$1,0),0)</f>
        <v>48.6</v>
      </c>
      <c r="U10" s="1035">
        <f>VLOOKUP($D$3&amp;"_"&amp;U$3,データシート1!$A:$BT,MATCH($R$2&amp;"_"&amp;$C10,データシート1!$A$1:$BT$1,0),0)</f>
        <v>57.478999999999999</v>
      </c>
      <c r="V10" s="1035">
        <f>VLOOKUP($D$3&amp;"_"&amp;V$3,データシート1!$A:$BT,MATCH($R$2&amp;"_"&amp;$C10,データシート1!$A$1:$BT$1,0),0)</f>
        <v>56.773000000000003</v>
      </c>
      <c r="W10" s="1035">
        <f>VLOOKUP($D$3&amp;"_"&amp;W$3,データシート1!$A:$BT,MATCH($R$2&amp;"_"&amp;$C10,データシート1!$A$1:$BT$1,0),0)</f>
        <v>52.24</v>
      </c>
      <c r="X10" s="1035">
        <f>VLOOKUP($D$3&amp;"_"&amp;X$3,データシート1!$A:$BT,MATCH($R$2&amp;"_"&amp;$C10,データシート1!$A$1:$BT$1,0),0)</f>
        <v>49.915999999999997</v>
      </c>
      <c r="Y10" s="1035">
        <f>VLOOKUP($D$3&amp;"_"&amp;Y$3,データシート1!$A:$BT,MATCH($R$2&amp;"_"&amp;$C10,データシート1!$A$1:$BT$1,0),0)</f>
        <v>48.075000000000003</v>
      </c>
      <c r="Z10" s="1035">
        <f>VLOOKUP($D$3&amp;"_"&amp;Z$3,データシート1!$A:$BT,MATCH($R$2&amp;"_"&amp;$C10,データシート1!$A$1:$BT$1,0),0)</f>
        <v>45.207999999999998</v>
      </c>
      <c r="AA10" s="1035">
        <f>VLOOKUP($D$3&amp;"_"&amp;AA$3,データシート1!$A:$BT,MATCH($R$2&amp;"_"&amp;$C10,データシート1!$A$1:$BT$1,0),0)</f>
        <v>39.83</v>
      </c>
      <c r="AB10" s="1036">
        <f>VLOOKUP($D$3&amp;"_"&amp;AB$3,データシート1!$A:$BT,MATCH($R$2&amp;"_"&amp;$C10,データシート1!$A$1:$BT$1,0),0)</f>
        <v>37.863999999999997</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3</v>
      </c>
      <c r="H11" s="803">
        <f>VLOOKUP($D$3&amp;"_"&amp;H$3,データシート1!$A:$BT,MATCH($G$2&amp;"_"&amp;$C11,データシート1!$A$1:$BT$1,0),0)</f>
        <v>3</v>
      </c>
      <c r="I11" s="803">
        <f>VLOOKUP($D$3&amp;"_"&amp;I$3,データシート1!$A:$BT,MATCH($G$2&amp;"_"&amp;$C11,データシート1!$A$1:$BT$1,0),0)</f>
        <v>2</v>
      </c>
      <c r="J11" s="803">
        <f>VLOOKUP($D$3&amp;"_"&amp;J$3,データシート1!$A:$BT,MATCH($G$2&amp;"_"&amp;$C11,データシート1!$A$1:$BT$1,0),0)</f>
        <v>1</v>
      </c>
      <c r="K11" s="804">
        <f>VLOOKUP($D$3&amp;"_"&amp;K$3,データシート1!$A:$BT,MATCH($G$2&amp;"_"&amp;$C11,データシート1!$A$1:$BT$1,0),0)</f>
        <v>1</v>
      </c>
      <c r="L11" s="804">
        <f>VLOOKUP($D$3&amp;"_"&amp;L$3,データシート1!$A:$BT,MATCH($G$2&amp;"_"&amp;$C11,データシート1!$A$1:$BT$1,0),0)</f>
        <v>1</v>
      </c>
      <c r="M11" s="804">
        <f>VLOOKUP($D$3&amp;"_"&amp;M$3,データシート1!$A:$BT,MATCH($G$2&amp;"_"&amp;$C11,データシート1!$A$1:$BT$1,0),0)</f>
        <v>1</v>
      </c>
      <c r="N11" s="804">
        <f>VLOOKUP($D$3&amp;"_"&amp;N$3,データシート1!$A:$BT,MATCH($G$2&amp;"_"&amp;$C11,データシート1!$A$1:$BT$1,0),0)</f>
        <v>2</v>
      </c>
      <c r="O11" s="804">
        <f>VLOOKUP($D$3&amp;"_"&amp;O$3,データシート1!$A:$BT,MATCH($G$2&amp;"_"&amp;$C11,データシート1!$A$1:$BT$1,0),0)</f>
        <v>1</v>
      </c>
      <c r="P11" s="804">
        <f>VLOOKUP($D$3&amp;"_"&amp;P$3,データシート1!$A:$BT,MATCH($G$2&amp;"_"&amp;$C11,データシート1!$A$1:$BT$1,0),0)</f>
        <v>2</v>
      </c>
      <c r="Q11" s="805">
        <f>VLOOKUP($D$3&amp;"_"&amp;Q$3,データシート1!$A:$BT,MATCH($G$2&amp;"_"&amp;$C11,データシート1!$A$1:$BT$1,0),0)</f>
        <v>1</v>
      </c>
      <c r="R11" s="1034">
        <f>VLOOKUP($D$3&amp;"_"&amp;R$3,データシート1!$A:$BT,MATCH($R$2&amp;"_"&amp;$C11,データシート1!$A$1:$BT$1,0),0)</f>
        <v>19.413</v>
      </c>
      <c r="S11" s="1035">
        <f>VLOOKUP($D$3&amp;"_"&amp;S$3,データシート1!$A:$BT,MATCH($R$2&amp;"_"&amp;$C11,データシート1!$A$1:$BT$1,0),0)</f>
        <v>19.762</v>
      </c>
      <c r="T11" s="1035">
        <f>VLOOKUP($D$3&amp;"_"&amp;T$3,データシート1!$A:$BT,MATCH($R$2&amp;"_"&amp;$C11,データシート1!$A$1:$BT$1,0),0)</f>
        <v>6.3439999999999994</v>
      </c>
      <c r="U11" s="1035">
        <f>VLOOKUP($D$3&amp;"_"&amp;U$3,データシート1!$A:$BT,MATCH($R$2&amp;"_"&amp;$C11,データシート1!$A$1:$BT$1,0),0)</f>
        <v>3.5739999999999998</v>
      </c>
      <c r="V11" s="1035">
        <f>VLOOKUP($D$3&amp;"_"&amp;V$3,データシート1!$A:$BT,MATCH($R$2&amp;"_"&amp;$C11,データシート1!$A$1:$BT$1,0),0)</f>
        <v>4.2839999999999998</v>
      </c>
      <c r="W11" s="1035">
        <f>VLOOKUP($D$3&amp;"_"&amp;W$3,データシート1!$A:$BT,MATCH($R$2&amp;"_"&amp;$C11,データシート1!$A$1:$BT$1,0),0)</f>
        <v>3.948</v>
      </c>
      <c r="X11" s="1035">
        <f>VLOOKUP($D$3&amp;"_"&amp;X$3,データシート1!$A:$BT,MATCH($R$2&amp;"_"&amp;$C11,データシート1!$A$1:$BT$1,0),0)</f>
        <v>26.231999999999999</v>
      </c>
      <c r="Y11" s="1035">
        <f>VLOOKUP($D$3&amp;"_"&amp;Y$3,データシート1!$A:$BT,MATCH($R$2&amp;"_"&amp;$C11,データシート1!$A$1:$BT$1,0),0)</f>
        <v>5.7959999999999994</v>
      </c>
      <c r="Z11" s="1035">
        <f>VLOOKUP($D$3&amp;"_"&amp;Z$3,データシート1!$A:$BT,MATCH($R$2&amp;"_"&amp;$C11,データシート1!$A$1:$BT$1,0),0)</f>
        <v>2.8740000000000001</v>
      </c>
      <c r="AA11" s="1035">
        <f>VLOOKUP($D$3&amp;"_"&amp;AA$3,データシート1!$A:$BT,MATCH($R$2&amp;"_"&amp;$C11,データシート1!$A$1:$BT$1,0),0)</f>
        <v>5.8130000000000006</v>
      </c>
      <c r="AB11" s="1036">
        <f>VLOOKUP($D$3&amp;"_"&amp;AB$3,データシート1!$A:$BT,MATCH($R$2&amp;"_"&amp;$C11,データシート1!$A$1:$BT$1,0),0)</f>
        <v>2.3210000000000002</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1</v>
      </c>
      <c r="H14" s="829">
        <f>VLOOKUP($D$3&amp;"_"&amp;H$3,データシート2!$A:$SI,MATCH($G$2&amp;"_"&amp;$B14,データシート2!$A$1:$SI$1,0),0)</f>
        <v>1</v>
      </c>
      <c r="I14" s="829">
        <f>VLOOKUP($D$3&amp;"_"&amp;I$3,データシート2!$A:$SI,MATCH($G$2&amp;"_"&amp;$B14,データシート2!$A$1:$SI$1,0),0)</f>
        <v>1</v>
      </c>
      <c r="J14" s="829">
        <f>VLOOKUP($D$3&amp;"_"&amp;J$3,データシート2!$A:$SI,MATCH($G$2&amp;"_"&amp;$B14,データシート2!$A$1:$SI$1,0),0)</f>
        <v>1</v>
      </c>
      <c r="K14" s="830">
        <f>VLOOKUP($D$3&amp;"_"&amp;K$3,データシート2!$A:$SI,MATCH($G$2&amp;"_"&amp;$B14,データシート2!$A$1:$SI$1,0),0)</f>
        <v>1</v>
      </c>
      <c r="L14" s="830">
        <f>VLOOKUP($D$3&amp;"_"&amp;L$3,データシート2!$A:$SI,MATCH($G$2&amp;"_"&amp;$B14,データシート2!$A$1:$SI$1,0),0)</f>
        <v>1</v>
      </c>
      <c r="M14" s="830">
        <f>VLOOKUP($D$3&amp;"_"&amp;M$3,データシート2!$A:$SI,MATCH($G$2&amp;"_"&amp;$B14,データシート2!$A$1:$SI$1,0),0)</f>
        <v>1</v>
      </c>
      <c r="N14" s="830">
        <f>VLOOKUP($D$3&amp;"_"&amp;N$3,データシート2!$A:$SI,MATCH($G$2&amp;"_"&amp;$B14,データシート2!$A$1:$SI$1,0),0)</f>
        <v>1</v>
      </c>
      <c r="O14" s="830">
        <f>VLOOKUP($D$3&amp;"_"&amp;O$3,データシート2!$A:$SI,MATCH($G$2&amp;"_"&amp;$B14,データシート2!$A$1:$SI$1,0),0)</f>
        <v>1</v>
      </c>
      <c r="P14" s="830">
        <f>VLOOKUP($D$3&amp;"_"&amp;P$3,データシート2!$A:$SI,MATCH($G$2&amp;"_"&amp;$B14,データシート2!$A$1:$SI$1,0),0)</f>
        <v>0</v>
      </c>
      <c r="Q14" s="831">
        <f>VLOOKUP($D$3&amp;"_"&amp;Q$3,データシート2!$A:$SI,MATCH($G$2&amp;"_"&amp;$B14,データシート2!$A$1:$SI$1,0),0)</f>
        <v>1</v>
      </c>
      <c r="R14" s="1043">
        <f>VLOOKUP($D$3&amp;"_"&amp;R$3,データシート2!$A:$SI,MATCH($R$2&amp;"_"&amp;$B14,データシート2!$A$1:$SI$1,0),0)</f>
        <v>3.24</v>
      </c>
      <c r="S14" s="1044">
        <f>VLOOKUP($D$3&amp;"_"&amp;S$3,データシート2!$A:$SI,MATCH($R$2&amp;"_"&amp;$B14,データシート2!$A$1:$SI$1,0),0)</f>
        <v>4.6660000000000004</v>
      </c>
      <c r="T14" s="1044">
        <f>VLOOKUP($D$3&amp;"_"&amp;T$3,データシート2!$A:$SI,MATCH($R$2&amp;"_"&amp;$B14,データシート2!$A$1:$SI$1,0),0)</f>
        <v>3.5910000000000002</v>
      </c>
      <c r="U14" s="1044">
        <f>VLOOKUP($D$3&amp;"_"&amp;U$3,データシート2!$A:$SI,MATCH($R$2&amp;"_"&amp;$B14,データシート2!$A$1:$SI$1,0),0)</f>
        <v>9.0630000000000006</v>
      </c>
      <c r="V14" s="1044">
        <f>VLOOKUP($D$3&amp;"_"&amp;V$3,データシート2!$A:$SI,MATCH($R$2&amp;"_"&amp;$B14,データシート2!$A$1:$SI$1,0),0)</f>
        <v>6.9560000000000004</v>
      </c>
      <c r="W14" s="1044">
        <f>VLOOKUP($D$3&amp;"_"&amp;W$3,データシート2!$A:$SI,MATCH($R$2&amp;"_"&amp;$B14,データシート2!$A$1:$SI$1,0),0)</f>
        <v>6.569</v>
      </c>
      <c r="X14" s="1044">
        <f>VLOOKUP($D$3&amp;"_"&amp;X$3,データシート2!$A:$SI,MATCH($R$2&amp;"_"&amp;$B14,データシート2!$A$1:$SI$1,0),0)</f>
        <v>5.7210000000000001</v>
      </c>
      <c r="Y14" s="1044">
        <f>VLOOKUP($D$3&amp;"_"&amp;Y$3,データシート2!$A:$SI,MATCH($R$2&amp;"_"&amp;$B14,データシート2!$A$1:$SI$1,0),0)</f>
        <v>5.19</v>
      </c>
      <c r="Z14" s="1044">
        <f>VLOOKUP($D$3&amp;"_"&amp;Z$3,データシート2!$A:$SI,MATCH($R$2&amp;"_"&amp;$B14,データシート2!$A$1:$SI$1,0),0)</f>
        <v>4.907</v>
      </c>
      <c r="AA14" s="1044">
        <f>VLOOKUP($D$3&amp;"_"&amp;AA$3,データシート2!$A:$SI,MATCH($R$2&amp;"_"&amp;$B14,データシート2!$A$1:$SI$1,0),0)</f>
        <v>0</v>
      </c>
      <c r="AB14" s="1045">
        <f>VLOOKUP($D$3&amp;"_"&amp;AB$3,データシート2!$A:$SI,MATCH($R$2&amp;"_"&amp;$B14,データシート2!$A$1:$SI$1,0),0)</f>
        <v>3.569</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1</v>
      </c>
      <c r="H15" s="838">
        <f>VLOOKUP($D$3&amp;"_"&amp;H$3,データシート2!$A:$SI,MATCH($G$2&amp;"_"&amp;$C15,データシート2!$A$1:$SI$1,0),0)</f>
        <v>1</v>
      </c>
      <c r="I15" s="838">
        <f>VLOOKUP($D$3&amp;"_"&amp;I$3,データシート2!$A:$SI,MATCH($G$2&amp;"_"&amp;$C15,データシート2!$A$1:$SI$1,0),0)</f>
        <v>1</v>
      </c>
      <c r="J15" s="838">
        <f>VLOOKUP($D$3&amp;"_"&amp;J$3,データシート2!$A:$SI,MATCH($G$2&amp;"_"&amp;$C15,データシート2!$A$1:$SI$1,0),0)</f>
        <v>1</v>
      </c>
      <c r="K15" s="839">
        <f>VLOOKUP($D$3&amp;"_"&amp;K$3,データシート2!$A:$SI,MATCH($G$2&amp;"_"&amp;$C15,データシート2!$A$1:$SI$1,0),0)</f>
        <v>1</v>
      </c>
      <c r="L15" s="839">
        <f>VLOOKUP($D$3&amp;"_"&amp;L$3,データシート2!$A:$SI,MATCH($G$2&amp;"_"&amp;$C15,データシート2!$A$1:$SI$1,0),0)</f>
        <v>1</v>
      </c>
      <c r="M15" s="839">
        <f>VLOOKUP($D$3&amp;"_"&amp;M$3,データシート2!$A:$SI,MATCH($G$2&amp;"_"&amp;$C15,データシート2!$A$1:$SI$1,0),0)</f>
        <v>1</v>
      </c>
      <c r="N15" s="839">
        <f>VLOOKUP($D$3&amp;"_"&amp;N$3,データシート2!$A:$SI,MATCH($G$2&amp;"_"&amp;$C15,データシート2!$A$1:$SI$1,0),0)</f>
        <v>1</v>
      </c>
      <c r="O15" s="839">
        <f>VLOOKUP($D$3&amp;"_"&amp;O$3,データシート2!$A:$SI,MATCH($G$2&amp;"_"&amp;$C15,データシート2!$A$1:$SI$1,0),0)</f>
        <v>1</v>
      </c>
      <c r="P15" s="839">
        <f>VLOOKUP($D$3&amp;"_"&amp;P$3,データシート2!$A:$SI,MATCH($G$2&amp;"_"&amp;$C15,データシート2!$A$1:$SI$1,0),0)</f>
        <v>0</v>
      </c>
      <c r="Q15" s="840">
        <f>VLOOKUP($D$3&amp;"_"&amp;Q$3,データシート2!$A:$SI,MATCH($G$2&amp;"_"&amp;$C15,データシート2!$A$1:$SI$1,0),0)</f>
        <v>1</v>
      </c>
      <c r="R15" s="1046">
        <f>VLOOKUP($D$3&amp;"_"&amp;R$3,データシート2!$A:$SI,MATCH($R$2&amp;"_"&amp;$C15,データシート2!$A$1:$SI$1,0),0)</f>
        <v>3.24</v>
      </c>
      <c r="S15" s="1047">
        <f>VLOOKUP($D$3&amp;"_"&amp;S$3,データシート2!$A:$SI,MATCH($R$2&amp;"_"&amp;$C15,データシート2!$A$1:$SI$1,0),0)</f>
        <v>4.6660000000000004</v>
      </c>
      <c r="T15" s="1047">
        <f>VLOOKUP($D$3&amp;"_"&amp;T$3,データシート2!$A:$SI,MATCH($R$2&amp;"_"&amp;$C15,データシート2!$A$1:$SI$1,0),0)</f>
        <v>3.5910000000000002</v>
      </c>
      <c r="U15" s="1047">
        <f>VLOOKUP($D$3&amp;"_"&amp;U$3,データシート2!$A:$SI,MATCH($R$2&amp;"_"&amp;$C15,データシート2!$A$1:$SI$1,0),0)</f>
        <v>9.0630000000000006</v>
      </c>
      <c r="V15" s="1047">
        <f>VLOOKUP($D$3&amp;"_"&amp;V$3,データシート2!$A:$SI,MATCH($R$2&amp;"_"&amp;$C15,データシート2!$A$1:$SI$1,0),0)</f>
        <v>6.9560000000000004</v>
      </c>
      <c r="W15" s="1047">
        <f>VLOOKUP($D$3&amp;"_"&amp;W$3,データシート2!$A:$SI,MATCH($R$2&amp;"_"&amp;$C15,データシート2!$A$1:$SI$1,0),0)</f>
        <v>6.569</v>
      </c>
      <c r="X15" s="1047">
        <f>VLOOKUP($D$3&amp;"_"&amp;X$3,データシート2!$A:$SI,MATCH($R$2&amp;"_"&amp;$C15,データシート2!$A$1:$SI$1,0),0)</f>
        <v>5.7210000000000001</v>
      </c>
      <c r="Y15" s="1047">
        <f>VLOOKUP($D$3&amp;"_"&amp;Y$3,データシート2!$A:$SI,MATCH($R$2&amp;"_"&amp;$C15,データシート2!$A$1:$SI$1,0),0)</f>
        <v>5.19</v>
      </c>
      <c r="Z15" s="1047">
        <f>VLOOKUP($D$3&amp;"_"&amp;Z$3,データシート2!$A:$SI,MATCH($R$2&amp;"_"&amp;$C15,データシート2!$A$1:$SI$1,0),0)</f>
        <v>4.907</v>
      </c>
      <c r="AA15" s="1047">
        <f>VLOOKUP($D$3&amp;"_"&amp;AA$3,データシート2!$A:$SI,MATCH($R$2&amp;"_"&amp;$C15,データシート2!$A$1:$SI$1,0),0)</f>
        <v>0</v>
      </c>
      <c r="AB15" s="1048">
        <f>VLOOKUP($D$3&amp;"_"&amp;AB$3,データシート2!$A:$SI,MATCH($R$2&amp;"_"&amp;$C15,データシート2!$A$1:$SI$1,0),0)</f>
        <v>3.569</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8</v>
      </c>
      <c r="H26" s="829">
        <f>VLOOKUP($D$3&amp;"_"&amp;H$3,データシート2!$A:$SI,MATCH($G$2&amp;"_"&amp;$B26,データシート2!$A$1:$SI$1,0),0)</f>
        <v>9</v>
      </c>
      <c r="I26" s="829">
        <f>VLOOKUP($D$3&amp;"_"&amp;I$3,データシート2!$A:$SI,MATCH($G$2&amp;"_"&amp;$B26,データシート2!$A$1:$SI$1,0),0)</f>
        <v>9</v>
      </c>
      <c r="J26" s="829">
        <f>VLOOKUP($D$3&amp;"_"&amp;J$3,データシート2!$A:$SI,MATCH($G$2&amp;"_"&amp;$B26,データシート2!$A$1:$SI$1,0),0)</f>
        <v>10</v>
      </c>
      <c r="K26" s="830">
        <f>VLOOKUP($D$3&amp;"_"&amp;K$3,データシート2!$A:$SI,MATCH($G$2&amp;"_"&amp;$B26,データシート2!$A$1:$SI$1,0),0)</f>
        <v>10</v>
      </c>
      <c r="L26" s="830">
        <f>VLOOKUP($D$3&amp;"_"&amp;L$3,データシート2!$A:$SI,MATCH($G$2&amp;"_"&amp;$B26,データシート2!$A$1:$SI$1,0),0)</f>
        <v>9</v>
      </c>
      <c r="M26" s="830">
        <f>VLOOKUP($D$3&amp;"_"&amp;M$3,データシート2!$A:$SI,MATCH($G$2&amp;"_"&amp;$B26,データシート2!$A$1:$SI$1,0),0)</f>
        <v>9</v>
      </c>
      <c r="N26" s="830">
        <f>VLOOKUP($D$3&amp;"_"&amp;N$3,データシート2!$A:$SI,MATCH($G$2&amp;"_"&amp;$B26,データシート2!$A$1:$SI$1,0),0)</f>
        <v>9</v>
      </c>
      <c r="O26" s="830">
        <f>VLOOKUP($D$3&amp;"_"&amp;O$3,データシート2!$A:$SI,MATCH($G$2&amp;"_"&amp;$B26,データシート2!$A$1:$SI$1,0),0)</f>
        <v>9</v>
      </c>
      <c r="P26" s="830">
        <f>VLOOKUP($D$3&amp;"_"&amp;P$3,データシート2!$A:$SI,MATCH($G$2&amp;"_"&amp;$B26,データシート2!$A$1:$SI$1,0),0)</f>
        <v>9</v>
      </c>
      <c r="Q26" s="831">
        <f>VLOOKUP($D$3&amp;"_"&amp;Q$3,データシート2!$A:$SI,MATCH($G$2&amp;"_"&amp;$B26,データシート2!$A$1:$SI$1,0),0)</f>
        <v>8</v>
      </c>
      <c r="R26" s="1043">
        <f>VLOOKUP($D$3&amp;"_"&amp;R$3,データシート2!$A:$SI,MATCH($R$2&amp;"_"&amp;$B26,データシート2!$A$1:$SI$1,0),0)</f>
        <v>34.435000000000002</v>
      </c>
      <c r="S26" s="1044">
        <f>VLOOKUP($D$3&amp;"_"&amp;S$3,データシート2!$A:$SI,MATCH($R$2&amp;"_"&amp;$B26,データシート2!$A$1:$SI$1,0),0)</f>
        <v>42.682000000000002</v>
      </c>
      <c r="T26" s="1044">
        <f>VLOOKUP($D$3&amp;"_"&amp;T$3,データシート2!$A:$SI,MATCH($R$2&amp;"_"&amp;$B26,データシート2!$A$1:$SI$1,0),0)</f>
        <v>48.6</v>
      </c>
      <c r="U26" s="1044">
        <f>VLOOKUP($D$3&amp;"_"&amp;U$3,データシート2!$A:$SI,MATCH($R$2&amp;"_"&amp;$B26,データシート2!$A$1:$SI$1,0),0)</f>
        <v>57.478999999999999</v>
      </c>
      <c r="V26" s="1044">
        <f>VLOOKUP($D$3&amp;"_"&amp;V$3,データシート2!$A:$SI,MATCH($R$2&amp;"_"&amp;$B26,データシート2!$A$1:$SI$1,0),0)</f>
        <v>56.773000000000003</v>
      </c>
      <c r="W26" s="1044">
        <f>VLOOKUP($D$3&amp;"_"&amp;W$3,データシート2!$A:$SI,MATCH($R$2&amp;"_"&amp;$B26,データシート2!$A$1:$SI$1,0),0)</f>
        <v>52.24</v>
      </c>
      <c r="X26" s="1044">
        <f>VLOOKUP($D$3&amp;"_"&amp;X$3,データシート2!$A:$SI,MATCH($R$2&amp;"_"&amp;$B26,データシート2!$A$1:$SI$1,0),0)</f>
        <v>49.915999999999997</v>
      </c>
      <c r="Y26" s="1044">
        <f>VLOOKUP($D$3&amp;"_"&amp;Y$3,データシート2!$A:$SI,MATCH($R$2&amp;"_"&amp;$B26,データシート2!$A$1:$SI$1,0),0)</f>
        <v>48.075000000000003</v>
      </c>
      <c r="Z26" s="1044">
        <f>VLOOKUP($D$3&amp;"_"&amp;Z$3,データシート2!$A:$SI,MATCH($R$2&amp;"_"&amp;$B26,データシート2!$A$1:$SI$1,0),0)</f>
        <v>45.207999999999998</v>
      </c>
      <c r="AA26" s="1044">
        <f>VLOOKUP($D$3&amp;"_"&amp;AA$3,データシート2!$A:$SI,MATCH($R$2&amp;"_"&amp;$B26,データシート2!$A$1:$SI$1,0),0)</f>
        <v>39.83</v>
      </c>
      <c r="AB26" s="1045">
        <f>VLOOKUP($D$3&amp;"_"&amp;AB$3,データシート2!$A:$SI,MATCH($R$2&amp;"_"&amp;$B26,データシート2!$A$1:$SI$1,0),0)</f>
        <v>37.863999999999997</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6</v>
      </c>
      <c r="H27" s="838">
        <f>VLOOKUP($D$3&amp;"_"&amp;H$3,データシート2!$A:$SI,MATCH($G$2&amp;"_"&amp;$C27,データシート2!$A$1:$SI$1,0),0)</f>
        <v>7</v>
      </c>
      <c r="I27" s="838">
        <f>VLOOKUP($D$3&amp;"_"&amp;I$3,データシート2!$A:$SI,MATCH($G$2&amp;"_"&amp;$C27,データシート2!$A$1:$SI$1,0),0)</f>
        <v>7</v>
      </c>
      <c r="J27" s="838">
        <f>VLOOKUP($D$3&amp;"_"&amp;J$3,データシート2!$A:$SI,MATCH($G$2&amp;"_"&amp;$C27,データシート2!$A$1:$SI$1,0),0)</f>
        <v>7</v>
      </c>
      <c r="K27" s="839">
        <f>VLOOKUP($D$3&amp;"_"&amp;K$3,データシート2!$A:$SI,MATCH($G$2&amp;"_"&amp;$C27,データシート2!$A$1:$SI$1,0),0)</f>
        <v>7</v>
      </c>
      <c r="L27" s="839">
        <f>VLOOKUP($D$3&amp;"_"&amp;L$3,データシート2!$A:$SI,MATCH($G$2&amp;"_"&amp;$C27,データシート2!$A$1:$SI$1,0),0)</f>
        <v>7</v>
      </c>
      <c r="M27" s="839">
        <f>VLOOKUP($D$3&amp;"_"&amp;M$3,データシート2!$A:$SI,MATCH($G$2&amp;"_"&amp;$C27,データシート2!$A$1:$SI$1,0),0)</f>
        <v>7</v>
      </c>
      <c r="N27" s="839">
        <f>VLOOKUP($D$3&amp;"_"&amp;N$3,データシート2!$A:$SI,MATCH($G$2&amp;"_"&amp;$C27,データシート2!$A$1:$SI$1,0),0)</f>
        <v>7</v>
      </c>
      <c r="O27" s="839">
        <f>VLOOKUP($D$3&amp;"_"&amp;O$3,データシート2!$A:$SI,MATCH($G$2&amp;"_"&amp;$C27,データシート2!$A$1:$SI$1,0),0)</f>
        <v>7</v>
      </c>
      <c r="P27" s="839">
        <f>VLOOKUP($D$3&amp;"_"&amp;P$3,データシート2!$A:$SI,MATCH($G$2&amp;"_"&amp;$C27,データシート2!$A$1:$SI$1,0),0)</f>
        <v>7</v>
      </c>
      <c r="Q27" s="840">
        <f>VLOOKUP($D$3&amp;"_"&amp;Q$3,データシート2!$A:$SI,MATCH($G$2&amp;"_"&amp;$C27,データシート2!$A$1:$SI$1,0),0)</f>
        <v>7</v>
      </c>
      <c r="R27" s="1052">
        <f>VLOOKUP($D$3&amp;"_"&amp;R$3,データシート2!$A:$SI,MATCH($R$2&amp;"_"&amp;$C27,データシート2!$A$1:$SI$1,0),0)</f>
        <v>27.959</v>
      </c>
      <c r="S27" s="1047">
        <f>VLOOKUP($D$3&amp;"_"&amp;S$3,データシート2!$A:$SI,MATCH($R$2&amp;"_"&amp;$C27,データシート2!$A$1:$SI$1,0),0)</f>
        <v>36.22</v>
      </c>
      <c r="T27" s="1047">
        <f>VLOOKUP($D$3&amp;"_"&amp;T$3,データシート2!$A:$SI,MATCH($R$2&amp;"_"&amp;$C27,データシート2!$A$1:$SI$1,0),0)</f>
        <v>40.780999999999999</v>
      </c>
      <c r="U27" s="1047">
        <f>VLOOKUP($D$3&amp;"_"&amp;U$3,データシート2!$A:$SI,MATCH($R$2&amp;"_"&amp;$C27,データシート2!$A$1:$SI$1,0),0)</f>
        <v>45.401000000000003</v>
      </c>
      <c r="V27" s="1047">
        <f>VLOOKUP($D$3&amp;"_"&amp;V$3,データシート2!$A:$SI,MATCH($R$2&amp;"_"&amp;$C27,データシート2!$A$1:$SI$1,0),0)</f>
        <v>45.732999999999997</v>
      </c>
      <c r="W27" s="1047">
        <f>VLOOKUP($D$3&amp;"_"&amp;W$3,データシート2!$A:$SI,MATCH($R$2&amp;"_"&amp;$C27,データシート2!$A$1:$SI$1,0),0)</f>
        <v>44.915999999999997</v>
      </c>
      <c r="X27" s="1047">
        <f>VLOOKUP($D$3&amp;"_"&amp;X$3,データシート2!$A:$SI,MATCH($R$2&amp;"_"&amp;$C27,データシート2!$A$1:$SI$1,0),0)</f>
        <v>42.948</v>
      </c>
      <c r="Y27" s="1047">
        <f>VLOOKUP($D$3&amp;"_"&amp;Y$3,データシート2!$A:$SI,MATCH($R$2&amp;"_"&amp;$C27,データシート2!$A$1:$SI$1,0),0)</f>
        <v>41.610999999999997</v>
      </c>
      <c r="Z27" s="1047">
        <f>VLOOKUP($D$3&amp;"_"&amp;Z$3,データシート2!$A:$SI,MATCH($R$2&amp;"_"&amp;$C27,データシート2!$A$1:$SI$1,0),0)</f>
        <v>38.622999999999998</v>
      </c>
      <c r="AA27" s="1047">
        <f>VLOOKUP($D$3&amp;"_"&amp;AA$3,データシート2!$A:$SI,MATCH($R$2&amp;"_"&amp;$C27,データシート2!$A$1:$SI$1,0),0)</f>
        <v>34.438000000000002</v>
      </c>
      <c r="AB27" s="1048">
        <f>VLOOKUP($D$3&amp;"_"&amp;AB$3,データシート2!$A:$SI,MATCH($R$2&amp;"_"&amp;$C27,データシート2!$A$1:$SI$1,0),0)</f>
        <v>35.284999999999997</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1</v>
      </c>
      <c r="H29" s="866">
        <f>VLOOKUP($D$3&amp;"_"&amp;H$3,データシート2!$A:$SI,MATCH($G$2&amp;"_"&amp;$C29,データシート2!$A$1:$SI$1,0),0)</f>
        <v>1</v>
      </c>
      <c r="I29" s="866">
        <f>VLOOKUP($D$3&amp;"_"&amp;I$3,データシート2!$A:$SI,MATCH($G$2&amp;"_"&amp;$C29,データシート2!$A$1:$SI$1,0),0)</f>
        <v>1</v>
      </c>
      <c r="J29" s="866">
        <f>VLOOKUP($D$3&amp;"_"&amp;J$3,データシート2!$A:$SI,MATCH($G$2&amp;"_"&amp;$C29,データシート2!$A$1:$SI$1,0),0)</f>
        <v>1</v>
      </c>
      <c r="K29" s="867">
        <f>VLOOKUP($D$3&amp;"_"&amp;K$3,データシート2!$A:$SI,MATCH($G$2&amp;"_"&amp;$C29,データシート2!$A$1:$SI$1,0),0)</f>
        <v>1</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2.7509999999999999</v>
      </c>
      <c r="S29" s="1057">
        <f>VLOOKUP($D$3&amp;"_"&amp;S$3,データシート2!$A:$SI,MATCH($R$2&amp;"_"&amp;$C29,データシート2!$A$1:$SI$1,0),0)</f>
        <v>3.24</v>
      </c>
      <c r="T29" s="1057">
        <f>VLOOKUP($D$3&amp;"_"&amp;T$3,データシート2!$A:$SI,MATCH($R$2&amp;"_"&amp;$C29,データシート2!$A$1:$SI$1,0),0)</f>
        <v>4.0069999999999997</v>
      </c>
      <c r="U29" s="1057">
        <f>VLOOKUP($D$3&amp;"_"&amp;U$3,データシート2!$A:$SI,MATCH($R$2&amp;"_"&amp;$C29,データシート2!$A$1:$SI$1,0),0)</f>
        <v>4.1689999999999996</v>
      </c>
      <c r="V29" s="1057">
        <f>VLOOKUP($D$3&amp;"_"&amp;V$3,データシート2!$A:$SI,MATCH($R$2&amp;"_"&amp;$C29,データシート2!$A$1:$SI$1,0),0)</f>
        <v>3.2749999999999999</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1</v>
      </c>
      <c r="K34" s="867">
        <f>VLOOKUP($D$3&amp;"_"&amp;K$3,データシート2!$A:$SI,MATCH($G$2&amp;"_"&amp;$C34,データシート2!$A$1:$SI$1,0),0)</f>
        <v>1</v>
      </c>
      <c r="L34" s="867">
        <f>VLOOKUP($D$3&amp;"_"&amp;L$3,データシート2!$A:$SI,MATCH($G$2&amp;"_"&amp;$C34,データシート2!$A$1:$SI$1,0),0)</f>
        <v>1</v>
      </c>
      <c r="M34" s="867">
        <f>VLOOKUP($D$3&amp;"_"&amp;M$3,データシート2!$A:$SI,MATCH($G$2&amp;"_"&amp;$C34,データシート2!$A$1:$SI$1,0),0)</f>
        <v>1</v>
      </c>
      <c r="N34" s="867">
        <f>VLOOKUP($D$3&amp;"_"&amp;N$3,データシート2!$A:$SI,MATCH($G$2&amp;"_"&amp;$C34,データシート2!$A$1:$SI$1,0),0)</f>
        <v>1</v>
      </c>
      <c r="O34" s="867">
        <f>VLOOKUP($D$3&amp;"_"&amp;O$3,データシート2!$A:$SI,MATCH($G$2&amp;"_"&amp;$C34,データシート2!$A$1:$SI$1,0),0)</f>
        <v>1</v>
      </c>
      <c r="P34" s="867">
        <f>VLOOKUP($D$3&amp;"_"&amp;P$3,データシート2!$A:$SI,MATCH($G$2&amp;"_"&amp;$C34,データシート2!$A$1:$SI$1,0),0)</f>
        <v>1</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4.0460000000000003</v>
      </c>
      <c r="V34" s="1057">
        <f>VLOOKUP($D$3&amp;"_"&amp;V$3,データシート2!$A:$SI,MATCH($R$2&amp;"_"&amp;$C34,データシート2!$A$1:$SI$1,0),0)</f>
        <v>4.0460000000000003</v>
      </c>
      <c r="W34" s="1057">
        <f>VLOOKUP($D$3&amp;"_"&amp;W$3,データシート2!$A:$SI,MATCH($R$2&amp;"_"&amp;$C34,データシート2!$A$1:$SI$1,0),0)</f>
        <v>3.9159999999999999</v>
      </c>
      <c r="X34" s="1057">
        <f>VLOOKUP($D$3&amp;"_"&amp;X$3,データシート2!$A:$SI,MATCH($R$2&amp;"_"&amp;$C34,データシート2!$A$1:$SI$1,0),0)</f>
        <v>3.7130000000000001</v>
      </c>
      <c r="Y34" s="1057">
        <f>VLOOKUP($D$3&amp;"_"&amp;Y$3,データシート2!$A:$SI,MATCH($R$2&amp;"_"&amp;$C34,データシート2!$A$1:$SI$1,0),0)</f>
        <v>3.323</v>
      </c>
      <c r="Z34" s="1057">
        <f>VLOOKUP($D$3&amp;"_"&amp;Z$3,データシート2!$A:$SI,MATCH($R$2&amp;"_"&amp;$C34,データシート2!$A$1:$SI$1,0),0)</f>
        <v>3.508</v>
      </c>
      <c r="AA34" s="1057">
        <f>VLOOKUP($D$3&amp;"_"&amp;AA$3,データシート2!$A:$SI,MATCH($R$2&amp;"_"&amp;$C34,データシート2!$A$1:$SI$1,0),0)</f>
        <v>2.7629999999999999</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1</v>
      </c>
      <c r="H39" s="866">
        <f>VLOOKUP($D$3&amp;"_"&amp;H$3,データシート2!$A:$SI,MATCH($G$2&amp;"_"&amp;$C39,データシート2!$A$1:$SI$1,0),0)</f>
        <v>1</v>
      </c>
      <c r="I39" s="866">
        <f>VLOOKUP($D$3&amp;"_"&amp;I$3,データシート2!$A:$SI,MATCH($G$2&amp;"_"&amp;$C39,データシート2!$A$1:$SI$1,0),0)</f>
        <v>1</v>
      </c>
      <c r="J39" s="866">
        <f>VLOOKUP($D$3&amp;"_"&amp;J$3,データシート2!$A:$SI,MATCH($G$2&amp;"_"&amp;$C39,データシート2!$A$1:$SI$1,0),0)</f>
        <v>1</v>
      </c>
      <c r="K39" s="867">
        <f>VLOOKUP($D$3&amp;"_"&amp;K$3,データシート2!$A:$SI,MATCH($G$2&amp;"_"&amp;$C39,データシート2!$A$1:$SI$1,0),0)</f>
        <v>1</v>
      </c>
      <c r="L39" s="867">
        <f>VLOOKUP($D$3&amp;"_"&amp;L$3,データシート2!$A:$SI,MATCH($G$2&amp;"_"&amp;$C39,データシート2!$A$1:$SI$1,0),0)</f>
        <v>1</v>
      </c>
      <c r="M39" s="867">
        <f>VLOOKUP($D$3&amp;"_"&amp;M$3,データシート2!$A:$SI,MATCH($G$2&amp;"_"&amp;$C39,データシート2!$A$1:$SI$1,0),0)</f>
        <v>1</v>
      </c>
      <c r="N39" s="867">
        <f>VLOOKUP($D$3&amp;"_"&amp;N$3,データシート2!$A:$SI,MATCH($G$2&amp;"_"&amp;$C39,データシート2!$A$1:$SI$1,0),0)</f>
        <v>1</v>
      </c>
      <c r="O39" s="867">
        <f>VLOOKUP($D$3&amp;"_"&amp;O$3,データシート2!$A:$SI,MATCH($G$2&amp;"_"&amp;$C39,データシート2!$A$1:$SI$1,0),0)</f>
        <v>1</v>
      </c>
      <c r="P39" s="867">
        <f>VLOOKUP($D$3&amp;"_"&amp;P$3,データシート2!$A:$SI,MATCH($G$2&amp;"_"&amp;$C39,データシート2!$A$1:$SI$1,0),0)</f>
        <v>1</v>
      </c>
      <c r="Q39" s="868">
        <f>VLOOKUP($D$3&amp;"_"&amp;Q$3,データシート2!$A:$SI,MATCH($G$2&amp;"_"&amp;$C39,データシート2!$A$1:$SI$1,0),0)</f>
        <v>1</v>
      </c>
      <c r="R39" s="1056">
        <f>VLOOKUP($D$3&amp;"_"&amp;R$3,データシート2!$A:$SI,MATCH($R$2&amp;"_"&amp;$C39,データシート2!$A$1:$SI$1,0),0)</f>
        <v>3.7250000000000001</v>
      </c>
      <c r="S39" s="1057">
        <f>VLOOKUP($D$3&amp;"_"&amp;S$3,データシート2!$A:$SI,MATCH($R$2&amp;"_"&amp;$C39,データシート2!$A$1:$SI$1,0),0)</f>
        <v>3.222</v>
      </c>
      <c r="T39" s="1057">
        <f>VLOOKUP($D$3&amp;"_"&amp;T$3,データシート2!$A:$SI,MATCH($R$2&amp;"_"&amp;$C39,データシート2!$A$1:$SI$1,0),0)</f>
        <v>3.8119999999999998</v>
      </c>
      <c r="U39" s="1057">
        <f>VLOOKUP($D$3&amp;"_"&amp;U$3,データシート2!$A:$SI,MATCH($R$2&amp;"_"&amp;$C39,データシート2!$A$1:$SI$1,0),0)</f>
        <v>3.863</v>
      </c>
      <c r="V39" s="1057">
        <f>VLOOKUP($D$3&amp;"_"&amp;V$3,データシート2!$A:$SI,MATCH($R$2&amp;"_"&amp;$C39,データシート2!$A$1:$SI$1,0),0)</f>
        <v>3.7189999999999999</v>
      </c>
      <c r="W39" s="1057">
        <f>VLOOKUP($D$3&amp;"_"&amp;W$3,データシート2!$A:$SI,MATCH($R$2&amp;"_"&amp;$C39,データシート2!$A$1:$SI$1,0),0)</f>
        <v>3.4079999999999999</v>
      </c>
      <c r="X39" s="1057">
        <f>VLOOKUP($D$3&amp;"_"&amp;X$3,データシート2!$A:$SI,MATCH($R$2&amp;"_"&amp;$C39,データシート2!$A$1:$SI$1,0),0)</f>
        <v>3.2549999999999999</v>
      </c>
      <c r="Y39" s="1057">
        <f>VLOOKUP($D$3&amp;"_"&amp;Y$3,データシート2!$A:$SI,MATCH($R$2&amp;"_"&amp;$C39,データシート2!$A$1:$SI$1,0),0)</f>
        <v>3.141</v>
      </c>
      <c r="Z39" s="1057">
        <f>VLOOKUP($D$3&amp;"_"&amp;Z$3,データシート2!$A:$SI,MATCH($R$2&amp;"_"&amp;$C39,データシート2!$A$1:$SI$1,0),0)</f>
        <v>3.077</v>
      </c>
      <c r="AA39" s="1057">
        <f>VLOOKUP($D$3&amp;"_"&amp;AA$3,データシート2!$A:$SI,MATCH($R$2&amp;"_"&amp;$C39,データシート2!$A$1:$SI$1,0),0)</f>
        <v>2.629</v>
      </c>
      <c r="AB39" s="1058">
        <f>VLOOKUP($D$3&amp;"_"&amp;AB$3,データシート2!$A:$SI,MATCH($R$2&amp;"_"&amp;$C39,データシート2!$A$1:$SI$1,0),0)</f>
        <v>2.5790000000000002</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1</v>
      </c>
      <c r="H77" s="829">
        <f>VLOOKUP($D$3&amp;"_"&amp;H$3,データシート2!$A:$SI,MATCH($G$2&amp;"_"&amp;$B77,データシート2!$A$1:$SI$1,0),0)</f>
        <v>1</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2.5110000000000001</v>
      </c>
      <c r="S77" s="1044">
        <f>VLOOKUP($D$3&amp;"_"&amp;S$3,データシート2!$A:$SI,MATCH($R$2&amp;"_"&amp;$B77,データシート2!$A$1:$SI$1,0),0)</f>
        <v>2.2879999999999998</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1</v>
      </c>
      <c r="H84" s="866">
        <f>VLOOKUP($D$3&amp;"_"&amp;H$3,データシート2!$A:$SI,MATCH($G$2&amp;"_"&amp;$C84,データシート2!$A$1:$SI$1,0),0)</f>
        <v>1</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2.5110000000000001</v>
      </c>
      <c r="S84" s="1057">
        <f>VLOOKUP($D$3&amp;"_"&amp;S$3,データシート2!$A:$SI,MATCH($R$2&amp;"_"&amp;$C84,データシート2!$A$1:$SI$1,0),0)</f>
        <v>2.2879999999999998</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1</v>
      </c>
      <c r="H110" s="829">
        <f>VLOOKUP($D$3&amp;"_"&amp;H$3,データシート2!$A:$SI,MATCH($G$2&amp;"_"&amp;$B110,データシート2!$A$1:$SI$1,0),0)</f>
        <v>1</v>
      </c>
      <c r="I110" s="829">
        <f>VLOOKUP($D$3&amp;"_"&amp;I$3,データシート2!$A:$SI,MATCH($G$2&amp;"_"&amp;$B110,データシート2!$A$1:$SI$1,0),0)</f>
        <v>1</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2.222</v>
      </c>
      <c r="S110" s="1044">
        <f>VLOOKUP($D$3&amp;"_"&amp;S$3,データシート2!$A:$SI,MATCH($R$2&amp;"_"&amp;$B110,データシート2!$A$1:$SI$1,0),0)</f>
        <v>2.1320000000000001</v>
      </c>
      <c r="T110" s="1044">
        <f>VLOOKUP($D$3&amp;"_"&amp;T$3,データシート2!$A:$SI,MATCH($R$2&amp;"_"&amp;$B110,データシート2!$A$1:$SI$1,0),0)</f>
        <v>2.617</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1</v>
      </c>
      <c r="H113" s="849">
        <f>VLOOKUP($D$3&amp;"_"&amp;H$3,データシート2!$A:$SI,MATCH($G$2&amp;"_"&amp;$C113,データシート2!$A$1:$SI$1,0),0)</f>
        <v>1</v>
      </c>
      <c r="I113" s="849">
        <f>VLOOKUP($D$3&amp;"_"&amp;I$3,データシート2!$A:$SI,MATCH($G$2&amp;"_"&amp;$C113,データシート2!$A$1:$SI$1,0),0)</f>
        <v>1</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2.222</v>
      </c>
      <c r="S113" s="1050">
        <f>VLOOKUP($D$3&amp;"_"&amp;S$3,データシート2!$A:$SI,MATCH($R$2&amp;"_"&amp;$C113,データシート2!$A$1:$SI$1,0),0)</f>
        <v>2.1320000000000001</v>
      </c>
      <c r="T113" s="1050">
        <f>VLOOKUP($D$3&amp;"_"&amp;T$3,データシート2!$A:$SI,MATCH($R$2&amp;"_"&amp;$C113,データシート2!$A$1:$SI$1,0),0)</f>
        <v>2.617</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1</v>
      </c>
      <c r="O117" s="830">
        <f>VLOOKUP($D$3&amp;"_"&amp;O$3,データシート2!$A:$SI,MATCH($G$2&amp;"_"&amp;$B117,データシート2!$A$1:$SI$1,0),0)</f>
        <v>1</v>
      </c>
      <c r="P117" s="830">
        <f>VLOOKUP($D$3&amp;"_"&amp;P$3,データシート2!$A:$SI,MATCH($G$2&amp;"_"&amp;$B117,データシート2!$A$1:$SI$1,0),0)</f>
        <v>0</v>
      </c>
      <c r="Q117" s="831">
        <f>VLOOKUP($D$3&amp;"_"&amp;Q$3,データシート2!$A:$SI,MATCH($G$2&amp;"_"&amp;$B117,データシート2!$A$1:$SI$1,0),0)</f>
        <v>1</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3.13</v>
      </c>
      <c r="Z117" s="1044">
        <f>VLOOKUP($D$3&amp;"_"&amp;Z$3,データシート2!$A:$SI,MATCH($R$2&amp;"_"&amp;$B117,データシート2!$A$1:$SI$1,0),0)</f>
        <v>2.8740000000000001</v>
      </c>
      <c r="AA117" s="1044">
        <f>VLOOKUP($D$3&amp;"_"&amp;AA$3,データシート2!$A:$SI,MATCH($R$2&amp;"_"&amp;$B117,データシート2!$A$1:$SI$1,0),0)</f>
        <v>0</v>
      </c>
      <c r="AB117" s="1045">
        <f>VLOOKUP($D$3&amp;"_"&amp;AB$3,データシート2!$A:$SI,MATCH($R$2&amp;"_"&amp;$B117,データシート2!$A$1:$SI$1,0),0)</f>
        <v>2.3210000000000002</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1</v>
      </c>
      <c r="O118" s="839">
        <f>VLOOKUP($D$3&amp;"_"&amp;O$3,データシート2!$A:$SI,MATCH($G$2&amp;"_"&amp;$C118,データシート2!$A$1:$SI$1,0),0)</f>
        <v>1</v>
      </c>
      <c r="P118" s="839">
        <f>VLOOKUP($D$3&amp;"_"&amp;P$3,データシート2!$A:$SI,MATCH($G$2&amp;"_"&amp;$C118,データシート2!$A$1:$SI$1,0),0)</f>
        <v>0</v>
      </c>
      <c r="Q118" s="840">
        <f>VLOOKUP($D$3&amp;"_"&amp;Q$3,データシート2!$A:$SI,MATCH($G$2&amp;"_"&amp;$C118,データシート2!$A$1:$SI$1,0),0)</f>
        <v>1</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3.13</v>
      </c>
      <c r="Z118" s="1047">
        <f>VLOOKUP($D$3&amp;"_"&amp;Z$3,データシート2!$A:$SI,MATCH($R$2&amp;"_"&amp;$C118,データシート2!$A$1:$SI$1,0),0)</f>
        <v>2.8740000000000001</v>
      </c>
      <c r="AA118" s="1047">
        <f>VLOOKUP($D$3&amp;"_"&amp;AA$3,データシート2!$A:$SI,MATCH($R$2&amp;"_"&amp;$C118,データシート2!$A$1:$SI$1,0),0)</f>
        <v>0</v>
      </c>
      <c r="AB118" s="1048">
        <f>VLOOKUP($D$3&amp;"_"&amp;AB$3,データシート2!$A:$SI,MATCH($R$2&amp;"_"&amp;$C118,データシート2!$A$1:$SI$1,0),0)</f>
        <v>2.3210000000000002</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1</v>
      </c>
      <c r="H124" s="829">
        <f>VLOOKUP($D$3&amp;"_"&amp;H$3,データシート2!$A:$SI,MATCH($G$2&amp;"_"&amp;$B124,データシート2!$A$1:$SI$1,0),0)</f>
        <v>1</v>
      </c>
      <c r="I124" s="829">
        <f>VLOOKUP($D$3&amp;"_"&amp;I$3,データシート2!$A:$SI,MATCH($G$2&amp;"_"&amp;$B124,データシート2!$A$1:$SI$1,0),0)</f>
        <v>1</v>
      </c>
      <c r="J124" s="829">
        <f>VLOOKUP($D$3&amp;"_"&amp;J$3,データシート2!$A:$SI,MATCH($G$2&amp;"_"&amp;$B124,データシート2!$A$1:$SI$1,0),0)</f>
        <v>1</v>
      </c>
      <c r="K124" s="830">
        <f>VLOOKUP($D$3&amp;"_"&amp;K$3,データシート2!$A:$SI,MATCH($G$2&amp;"_"&amp;$B124,データシート2!$A$1:$SI$1,0),0)</f>
        <v>1</v>
      </c>
      <c r="L124" s="830">
        <f>VLOOKUP($D$3&amp;"_"&amp;L$3,データシート2!$A:$SI,MATCH($G$2&amp;"_"&amp;$B124,データシート2!$A$1:$SI$1,0),0)</f>
        <v>1</v>
      </c>
      <c r="M124" s="830">
        <f>VLOOKUP($D$3&amp;"_"&amp;M$3,データシート2!$A:$SI,MATCH($G$2&amp;"_"&amp;$B124,データシート2!$A$1:$SI$1,0),0)</f>
        <v>1</v>
      </c>
      <c r="N124" s="830">
        <f>VLOOKUP($D$3&amp;"_"&amp;N$3,データシート2!$A:$SI,MATCH($G$2&amp;"_"&amp;$B124,データシート2!$A$1:$SI$1,0),0)</f>
        <v>1</v>
      </c>
      <c r="O124" s="830">
        <f>VLOOKUP($D$3&amp;"_"&amp;O$3,データシート2!$A:$SI,MATCH($G$2&amp;"_"&amp;$B124,データシート2!$A$1:$SI$1,0),0)</f>
        <v>0</v>
      </c>
      <c r="P124" s="830">
        <f>VLOOKUP($D$3&amp;"_"&amp;P$3,データシート2!$A:$SI,MATCH($G$2&amp;"_"&amp;$B124,データシート2!$A$1:$SI$1,0),0)</f>
        <v>1</v>
      </c>
      <c r="Q124" s="831">
        <f>VLOOKUP($D$3&amp;"_"&amp;Q$3,データシート2!$A:$SI,MATCH($G$2&amp;"_"&amp;$B124,データシート2!$A$1:$SI$1,0),0)</f>
        <v>0</v>
      </c>
      <c r="R124" s="1043">
        <f>VLOOKUP($D$3&amp;"_"&amp;R$3,データシート2!$A:$SI,MATCH($R$2&amp;"_"&amp;$B124,データシート2!$A$1:$SI$1,0),0)</f>
        <v>14.68</v>
      </c>
      <c r="S124" s="1044">
        <f>VLOOKUP($D$3&amp;"_"&amp;S$3,データシート2!$A:$SI,MATCH($R$2&amp;"_"&amp;$B124,データシート2!$A$1:$SI$1,0),0)</f>
        <v>15.342000000000001</v>
      </c>
      <c r="T124" s="1044">
        <f>VLOOKUP($D$3&amp;"_"&amp;T$3,データシート2!$A:$SI,MATCH($R$2&amp;"_"&amp;$B124,データシート2!$A$1:$SI$1,0),0)</f>
        <v>3.7269999999999999</v>
      </c>
      <c r="U124" s="1044">
        <f>VLOOKUP($D$3&amp;"_"&amp;U$3,データシート2!$A:$SI,MATCH($R$2&amp;"_"&amp;$B124,データシート2!$A$1:$SI$1,0),0)</f>
        <v>3.5739999999999998</v>
      </c>
      <c r="V124" s="1044">
        <f>VLOOKUP($D$3&amp;"_"&amp;V$3,データシート2!$A:$SI,MATCH($R$2&amp;"_"&amp;$B124,データシート2!$A$1:$SI$1,0),0)</f>
        <v>4.2839999999999998</v>
      </c>
      <c r="W124" s="1044">
        <f>VLOOKUP($D$3&amp;"_"&amp;W$3,データシート2!$A:$SI,MATCH($R$2&amp;"_"&amp;$B124,データシート2!$A$1:$SI$1,0),0)</f>
        <v>3.948</v>
      </c>
      <c r="X124" s="1044">
        <f>VLOOKUP($D$3&amp;"_"&amp;X$3,データシート2!$A:$SI,MATCH($R$2&amp;"_"&amp;$B124,データシート2!$A$1:$SI$1,0),0)</f>
        <v>26.231999999999999</v>
      </c>
      <c r="Y124" s="1044">
        <f>VLOOKUP($D$3&amp;"_"&amp;Y$3,データシート2!$A:$SI,MATCH($R$2&amp;"_"&amp;$B124,データシート2!$A$1:$SI$1,0),0)</f>
        <v>2.6659999999999999</v>
      </c>
      <c r="Z124" s="1044">
        <f>VLOOKUP($D$3&amp;"_"&amp;Z$3,データシート2!$A:$SI,MATCH($R$2&amp;"_"&amp;$B124,データシート2!$A$1:$SI$1,0),0)</f>
        <v>0</v>
      </c>
      <c r="AA124" s="1044">
        <f>VLOOKUP($D$3&amp;"_"&amp;AA$3,データシート2!$A:$SI,MATCH($R$2&amp;"_"&amp;$B124,データシート2!$A$1:$SI$1,0),0)</f>
        <v>2.2410000000000001</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1</v>
      </c>
      <c r="H125" s="888">
        <f>VLOOKUP($D$3&amp;"_"&amp;H$3,データシート2!$A:$SI,MATCH($G$2&amp;"_"&amp;$C125,データシート2!$A$1:$SI$1,0),0)</f>
        <v>1</v>
      </c>
      <c r="I125" s="888">
        <f>VLOOKUP($D$3&amp;"_"&amp;I$3,データシート2!$A:$SI,MATCH($G$2&amp;"_"&amp;$C125,データシート2!$A$1:$SI$1,0),0)</f>
        <v>1</v>
      </c>
      <c r="J125" s="888">
        <f>VLOOKUP($D$3&amp;"_"&amp;J$3,データシート2!$A:$SI,MATCH($G$2&amp;"_"&amp;$C125,データシート2!$A$1:$SI$1,0),0)</f>
        <v>1</v>
      </c>
      <c r="K125" s="889">
        <f>VLOOKUP($D$3&amp;"_"&amp;K$3,データシート2!$A:$SI,MATCH($G$2&amp;"_"&amp;$C125,データシート2!$A$1:$SI$1,0),0)</f>
        <v>1</v>
      </c>
      <c r="L125" s="889">
        <f>VLOOKUP($D$3&amp;"_"&amp;L$3,データシート2!$A:$SI,MATCH($G$2&amp;"_"&amp;$C125,データシート2!$A$1:$SI$1,0),0)</f>
        <v>1</v>
      </c>
      <c r="M125" s="889">
        <f>VLOOKUP($D$3&amp;"_"&amp;M$3,データシート2!$A:$SI,MATCH($G$2&amp;"_"&amp;$C125,データシート2!$A$1:$SI$1,0),0)</f>
        <v>1</v>
      </c>
      <c r="N125" s="889">
        <f>VLOOKUP($D$3&amp;"_"&amp;N$3,データシート2!$A:$SI,MATCH($G$2&amp;"_"&amp;$C125,データシート2!$A$1:$SI$1,0),0)</f>
        <v>1</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14.68</v>
      </c>
      <c r="S125" s="1060">
        <f>VLOOKUP($D$3&amp;"_"&amp;S$3,データシート2!$A:$SI,MATCH($R$2&amp;"_"&amp;$C125,データシート2!$A$1:$SI$1,0),0)</f>
        <v>15.342000000000001</v>
      </c>
      <c r="T125" s="1060">
        <f>VLOOKUP($D$3&amp;"_"&amp;T$3,データシート2!$A:$SI,MATCH($R$2&amp;"_"&amp;$C125,データシート2!$A$1:$SI$1,0),0)</f>
        <v>3.7269999999999999</v>
      </c>
      <c r="U125" s="1060">
        <f>VLOOKUP($D$3&amp;"_"&amp;U$3,データシート2!$A:$SI,MATCH($R$2&amp;"_"&amp;$C125,データシート2!$A$1:$SI$1,0),0)</f>
        <v>3.5739999999999998</v>
      </c>
      <c r="V125" s="1060">
        <f>VLOOKUP($D$3&amp;"_"&amp;V$3,データシート2!$A:$SI,MATCH($R$2&amp;"_"&amp;$C125,データシート2!$A$1:$SI$1,0),0)</f>
        <v>4.2839999999999998</v>
      </c>
      <c r="W125" s="1060">
        <f>VLOOKUP($D$3&amp;"_"&amp;W$3,データシート2!$A:$SI,MATCH($R$2&amp;"_"&amp;$C125,データシート2!$A$1:$SI$1,0),0)</f>
        <v>3.948</v>
      </c>
      <c r="X125" s="1060">
        <f>VLOOKUP($D$3&amp;"_"&amp;X$3,データシート2!$A:$SI,MATCH($R$2&amp;"_"&amp;$C125,データシート2!$A$1:$SI$1,0),0)</f>
        <v>26.231999999999999</v>
      </c>
      <c r="Y125" s="1060">
        <f>VLOOKUP($D$3&amp;"_"&amp;Y$3,データシート2!$A:$SI,MATCH($R$2&amp;"_"&amp;$C125,データシート2!$A$1:$SI$1,0),0)</f>
        <v>2.6659999999999999</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1</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2.2410000000000001</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1</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3.5720000000000001</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1</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3.5720000000000001</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2024-03-14T13:57:42Z</dcterms:created>
  <dcterms:modified xsi:type="dcterms:W3CDTF">2024-03-14T13:57:43Z</dcterms:modified>
  <cp:category/>
  <cp:contentStatus/>
</cp:coreProperties>
</file>