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CFD7054-A6C4-4DF3-9508-B39FFB09559F}"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<sst xmlns="http://schemas.openxmlformats.org/spreadsheetml/2006/main" count="24523" uniqueCount="2516">
  <si>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</si>
  <si>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</si>
  <si>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</si>
  <si>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</si>
  <si>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</si>
  <si>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</si>
  <si>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</si>
  <si>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</si>
  <si>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</si>
  <si>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</si>
  <si>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</si>
  <si>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</si>
  <si>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</si>
  <si>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</si>
  <si>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</si>
  <si>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</si>
  <si>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</si>
  <si>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</si>
  <si>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</si>
  <si>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</si>
  <si>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</si>
  <si>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</si>
  <si>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</si>
  <si>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</si>
  <si>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</si>
  <si>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</si>
  <si>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</si>
  <si>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</si>
  <si>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</si>
  <si>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</si>
  <si>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</si>
  <si>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</si>
  <si>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</si>
  <si>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</si>
  <si>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</si>
  <si>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</si>
  <si>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</si>
  <si>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</si>
  <si>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</si>
  <si>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</si>
  <si>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</si>
  <si>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</si>
  <si>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</si>
  <si>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</si>
  <si>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</si>
  <si>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</si>
  <si>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</si>
  <si>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</si>
  <si>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</si>
  <si>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</si>
  <si>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</si>
  <si>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</si>
  <si>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</si>
  <si>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</si>
  <si>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</si>
  <si>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</si>
  <si>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</si>
  <si>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</si>
  <si>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</si>
  <si>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</si>
  <si>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</si>
  <si>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</si>
  <si>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</si>
  <si>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</si>
  <si>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</si>
  <si>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</si>
  <si>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</si>
  <si>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</si>
  <si>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</si>
  <si>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</si>
  <si>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</si>
  <si>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</si>
  <si>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</si>
  <si>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</si>
  <si>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</si>
  <si>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</si>
  <si>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</si>
  <si>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</si>
  <si>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</si>
  <si>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</si>
  <si>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</si>
  <si>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</si>
  <si>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</si>
  <si>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</si>
  <si>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</si>
  <si>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</si>
  <si>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</si>
  <si>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</si>
  <si>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</si>
  <si>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</si>
  <si>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</si>
  <si>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</si>
  <si>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</si>
  <si>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</si>
  <si>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</si>
  <si>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</si>
  <si>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</si>
  <si>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</si>
  <si>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</si>
  <si>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</si>
  <si>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</si>
  <si>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</si>
  <si>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</si>
  <si>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</si>
  <si>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</si>
  <si>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</si>
  <si>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</si>
  <si>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</si>
  <si>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</si>
  <si>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</si>
  <si>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</si>
  <si>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</si>
  <si>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</si>
  <si>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</si>
  <si>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</si>
  <si>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</si>
  <si>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</si>
  <si>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</si>
  <si>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</si>
  <si>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</si>
  <si>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</si>
  <si>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</si>
  <si>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</si>
  <si>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</si>
  <si>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</si>
  <si>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</si>
  <si>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</si>
  <si>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</si>
  <si>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</si>
  <si>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</si>
  <si>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</si>
  <si>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</si>
  <si>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</si>
  <si>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</si>
  <si>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</si>
  <si>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</si>
  <si>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</si>
  <si>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</si>
  <si>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</si>
  <si>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</si>
  <si>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</si>
  <si>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</si>
  <si>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</si>
  <si>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</si>
  <si>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</si>
  <si>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</si>
  <si>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</si>
  <si>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</si>
  <si>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</si>
  <si>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</si>
  <si>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</si>
  <si>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</si>
  <si>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</si>
  <si>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</si>
  <si>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</si>
  <si>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</si>
  <si>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</si>
  <si>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</si>
  <si>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</si>
  <si>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</si>
  <si>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</si>
  <si>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</si>
  <si>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</si>
  <si>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</si>
  <si>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</si>
  <si>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</si>
  <si>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</si>
  <si>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</si>
  <si>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</si>
  <si>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</si>
  <si>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</si>
  <si>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</si>
  <si>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</si>
  <si>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</si>
  <si>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</si>
  <si>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</si>
  <si>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</si>
  <si>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</si>
  <si>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</si>
  <si>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</si>
  <si>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</si>
  <si>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</si>
  <si>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</si>
  <si>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</si>
  <si>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</si>
  <si>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</si>
  <si>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</si>
  <si>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</si>
  <si>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</si>
  <si>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</si>
  <si>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</si>
  <si>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</si>
  <si>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</si>
  <si>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</si>
  <si>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</si>
  <si>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</si>
  <si>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</si>
  <si>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</si>
  <si>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</si>
  <si>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</si>
  <si>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</si>
  <si>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</si>
  <si>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</si>
  <si>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</si>
  <si>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</si>
  <si>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</si>
  <si>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</si>
  <si>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</si>
  <si>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</si>
  <si>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</si>
  <si>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</si>
  <si>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</si>
  <si>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</si>
  <si>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</si>
  <si>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</si>
  <si>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</si>
  <si>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</si>
  <si>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</si>
  <si>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</si>
  <si>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</si>
  <si>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</si>
  <si>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</si>
  <si>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</si>
  <si>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</si>
  <si>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</si>
  <si>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</si>
  <si>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</si>
  <si>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</si>
  <si>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</si>
  <si>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</si>
  <si>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</si>
  <si>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</si>
  <si>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</si>
  <si>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</si>
  <si>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</si>
  <si>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</si>
  <si>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</si>
  <si>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</si>
  <si>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</si>
  <si>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</si>
  <si>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</si>
  <si>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</si>
  <si>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</si>
  <si>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</si>
  <si>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</si>
  <si>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</si>
  <si>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</si>
  <si>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</si>
  <si>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</si>
  <si>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</si>
  <si>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</si>
  <si>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</si>
  <si>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</si>
  <si>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</si>
  <si>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</si>
  <si>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</si>
  <si>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</si>
  <si>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</si>
  <si>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</si>
  <si>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</si>
  <si>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</si>
  <si>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</si>
  <si>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</si>
  <si>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</si>
  <si>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</si>
  <si>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</si>
  <si>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</si>
  <si>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</si>
  <si>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</si>
  <si>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</si>
  <si>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</si>
  <si>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</si>
  <si>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</si>
  <si>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</si>
  <si>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</si>
  <si>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</si>
  <si>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</si>
  <si>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</si>
  <si>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</si>
  <si>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</si>
  <si>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</si>
  <si>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</si>
  <si>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</si>
  <si>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</si>
  <si>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</si>
  <si>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</si>
  <si>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</si>
  <si>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</si>
  <si>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</si>
  <si>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</si>
  <si>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</si>
  <si>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</si>
  <si>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</si>
  <si>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</si>
  <si>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</si>
  <si>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</si>
  <si>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</si>
  <si>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</si>
  <si>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</si>
  <si>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</si>
  <si>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</si>
  <si>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</si>
  <si>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</si>
  <si>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</si>
  <si>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</si>
  <si>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</si>
  <si>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</si>
  <si>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</si>
  <si>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</si>
  <si>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</si>
  <si>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</si>
  <si>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</si>
  <si>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</si>
  <si>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</si>
  <si>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</si>
  <si>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</si>
  <si>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</si>
  <si>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</si>
  <si>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</si>
  <si>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</si>
  <si>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</si>
  <si>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</si>
  <si>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</si>
  <si>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</si>
  <si>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</si>
  <si>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</si>
  <si>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</si>
  <si>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</si>
  <si>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</si>
  <si>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</si>
  <si>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</si>
  <si>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</si>
  <si>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</si>
  <si>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</si>
  <si>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</si>
  <si>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</si>
  <si>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</si>
  <si>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</si>
  <si>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</si>
  <si>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</si>
  <si>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</si>
  <si>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</si>
  <si>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</si>
  <si>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</si>
  <si>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</si>
  <si>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</si>
  <si>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</si>
  <si>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</si>
  <si>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</si>
  <si>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</si>
  <si>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</si>
  <si>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</si>
  <si>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</si>
  <si>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</si>
  <si>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</si>
  <si>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</si>
  <si>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</si>
  <si>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</si>
  <si>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</si>
  <si>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</si>
  <si>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</si>
  <si>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</si>
  <si>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</si>
  <si>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</si>
  <si>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</si>
  <si>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</si>
  <si>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</si>
  <si>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</si>
  <si>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</si>
  <si>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</si>
  <si>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</si>
  <si>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</si>
  <si>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</si>
  <si>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</si>
  <si>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</si>
  <si>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</si>
  <si>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</si>
  <si>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</si>
  <si>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</si>
  <si>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</si>
  <si>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</si>
  <si>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</si>
  <si>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</si>
  <si>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</si>
  <si>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</si>
  <si>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</si>
  <si>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</si>
  <si>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</si>
  <si>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</si>
  <si>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</si>
  <si>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</si>
  <si>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</si>
  <si>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</si>
  <si>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</si>
  <si>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</si>
  <si>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</si>
  <si>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</si>
  <si>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</si>
  <si>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</si>
  <si>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</si>
  <si>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</si>
  <si>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</si>
  <si>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</si>
  <si>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</si>
  <si>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</si>
  <si>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</si>
  <si>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</si>
  <si>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</si>
  <si>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</si>
  <si>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</si>
  <si>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</si>
  <si>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</si>
  <si>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</si>
  <si>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</si>
  <si>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</si>
  <si>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</si>
  <si>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</si>
  <si>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</si>
  <si>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</si>
  <si>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</si>
  <si>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</si>
  <si>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</si>
  <si>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</si>
  <si>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</si>
  <si>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</si>
  <si>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</si>
  <si>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</si>
  <si>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</si>
  <si>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</si>
  <si>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</si>
  <si>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</si>
  <si>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</si>
  <si>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</si>
  <si>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</si>
  <si>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</si>
  <si>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</si>
  <si>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</si>
  <si>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</si>
  <si>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</si>
  <si>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</si>
  <si>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</si>
  <si>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</si>
  <si>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</si>
  <si>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</si>
  <si>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</si>
  <si>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</si>
  <si>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</si>
  <si>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</si>
  <si>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</si>
  <si>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</si>
  <si>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</si>
  <si>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</si>
  <si>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</si>
  <si>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</si>
  <si>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</si>
  <si>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</si>
  <si>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</si>
  <si>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</si>
  <si>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</si>
  <si>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</si>
  <si>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</si>
  <si>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</si>
  <si>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</si>
  <si>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</si>
  <si>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</si>
  <si>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</si>
  <si>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</si>
  <si>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</si>
  <si>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</si>
  <si>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</si>
  <si>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</si>
  <si>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</si>
  <si>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</si>
  <si>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</si>
  <si>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</si>
  <si>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</si>
  <si>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</si>
  <si>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</si>
  <si>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</si>
  <si>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</si>
  <si>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</si>
  <si>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</si>
  <si>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</si>
  <si>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</si>
  <si>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</si>
  <si>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</si>
  <si>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</si>
  <si>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</si>
  <si>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</si>
  <si>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</si>
  <si>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</si>
  <si>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</si>
  <si>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</si>
  <si>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</si>
  <si>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</si>
  <si>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</si>
  <si>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</si>
  <si>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</si>
  <si>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</si>
  <si>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</si>
  <si>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</si>
  <si>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</si>
  <si>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</si>
  <si>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</si>
  <si>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</si>
  <si>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</si>
  <si>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</si>
  <si>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</si>
  <si>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</si>
  <si>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</si>
  <si>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</si>
  <si>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</si>
  <si>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</si>
  <si>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</si>
  <si>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</si>
  <si>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</si>
  <si>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</si>
  <si>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</si>
  <si>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</si>
  <si>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</si>
  <si>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</si>
  <si>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</si>
  <si>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</si>
  <si>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</si>
  <si>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</si>
  <si>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</si>
  <si>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</si>
  <si>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</si>
  <si>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</si>
  <si>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</si>
  <si>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</si>
  <si>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</si>
  <si>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</si>
  <si>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</si>
  <si>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</si>
  <si>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</si>
  <si>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</si>
  <si>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</si>
  <si>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</si>
  <si>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</si>
  <si>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</si>
  <si>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</si>
  <si>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</si>
  <si>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</si>
  <si>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</si>
  <si>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</si>
  <si>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</si>
  <si>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</si>
  <si>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</si>
  <si>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</si>
  <si>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</si>
  <si>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</si>
  <si>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</si>
  <si>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</si>
  <si>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</si>
  <si>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</si>
  <si>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</si>
  <si>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</si>
  <si>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</si>
  <si>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</si>
  <si>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</si>
  <si>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</si>
  <si>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</si>
  <si>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</si>
  <si>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</si>
  <si>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</si>
  <si>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</si>
  <si>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</si>
  <si>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</si>
  <si>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</si>
  <si>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</si>
  <si>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</si>
  <si>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</si>
  <si>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</si>
  <si>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</si>
  <si>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</si>
  <si>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</si>
  <si>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</si>
  <si>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</si>
  <si>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</si>
  <si>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</si>
  <si>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</si>
  <si>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</si>
  <si>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</si>
  <si>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</si>
  <si>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</si>
  <si>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</si>
  <si>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</si>
  <si>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</si>
  <si>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</si>
  <si>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</si>
  <si>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</si>
  <si>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</si>
  <si>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</si>
  <si>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</si>
  <si>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</si>
  <si>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</si>
  <si>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</si>
  <si>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</si>
  <si>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</si>
  <si>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</si>
  <si>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</si>
  <si>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</si>
  <si>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</si>
  <si>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</si>
  <si>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</si>
  <si>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</si>
  <si>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</si>
  <si>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</si>
  <si>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</si>
  <si>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</si>
  <si>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</si>
  <si>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</si>
  <si>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</si>
  <si>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</si>
  <si>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</si>
  <si>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</si>
  <si>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</si>
  <si>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</si>
  <si>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</si>
  <si>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</si>
  <si>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</si>
  <si>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</si>
  <si>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</si>
  <si>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</si>
  <si>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</si>
  <si>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</si>
  <si>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</si>
  <si>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</si>
  <si>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</si>
  <si>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</si>
  <si>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</si>
  <si>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</si>
  <si>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</si>
  <si>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</si>
  <si>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</si>
  <si>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</si>
  <si>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</si>
  <si>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</si>
  <si>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</si>
  <si>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</si>
  <si>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</si>
  <si>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</si>
  <si>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</si>
  <si>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</si>
  <si>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</si>
  <si>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</si>
  <si>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</si>
  <si>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</si>
  <si>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</si>
  <si>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</si>
  <si>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</si>
  <si>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</si>
  <si>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</si>
  <si>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</si>
  <si>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</si>
  <si>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</si>
  <si>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</si>
  <si>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</si>
  <si>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</si>
  <si>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</si>
  <si>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</si>
  <si>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</si>
  <si>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</si>
  <si>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</si>
  <si>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</si>
  <si>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</si>
  <si>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</si>
  <si>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</si>
  <si>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</si>
  <si>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</si>
  <si>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</si>
  <si>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</si>
  <si>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</si>
  <si>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</si>
  <si>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</si>
  <si>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</si>
  <si>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</si>
  <si>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</si>
  <si>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</si>
  <si>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</si>
  <si>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</si>
  <si>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</si>
  <si>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</si>
  <si>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</si>
  <si>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</si>
  <si>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</si>
  <si>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</si>
  <si>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</si>
  <si>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</si>
  <si>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</si>
  <si>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</si>
  <si>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</si>
  <si>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</si>
  <si>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</si>
  <si>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</si>
  <si>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</si>
  <si>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</si>
  <si>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</si>
  <si>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</si>
  <si>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</si>
  <si>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</si>
  <si>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</si>
  <si>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</si>
  <si>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</si>
  <si>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</si>
  <si>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</si>
  <si>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</si>
  <si>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</si>
  <si>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</si>
  <si>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</si>
  <si>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</si>
  <si>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</si>
  <si>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</si>
  <si>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</si>
  <si>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</si>
  <si>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</si>
  <si>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</si>
  <si>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</si>
  <si>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</si>
  <si>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</si>
  <si>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</si>
  <si>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</si>
  <si>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</si>
  <si>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</si>
  <si>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</si>
  <si>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</si>
  <si>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</si>
  <si>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</si>
  <si>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</si>
  <si>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</si>
  <si>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</si>
  <si>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</si>
  <si>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</si>
  <si>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</si>
  <si>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</si>
  <si>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</si>
  <si>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</si>
  <si>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</si>
  <si>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</si>
  <si>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</si>
  <si>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</si>
  <si>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</si>
  <si>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</si>
  <si>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</si>
  <si>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</si>
  <si>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</si>
  <si>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</si>
  <si>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</si>
  <si>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</si>
  <si>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</si>
  <si>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</si>
  <si>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</si>
  <si>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</si>
  <si>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</si>
  <si>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</si>
  <si>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</si>
  <si>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</si>
  <si>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</si>
  <si>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</si>
  <si>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</si>
  <si>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</si>
  <si>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</si>
  <si>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</si>
  <si>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</si>
  <si>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</si>
  <si>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</si>
  <si>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</si>
  <si>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</si>
  <si>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</si>
  <si>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</si>
  <si>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</si>
  <si>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</si>
  <si>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</si>
  <si>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</si>
  <si>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</si>
  <si>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</si>
  <si>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</si>
  <si>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</si>
  <si>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</si>
  <si>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</si>
  <si>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</si>
  <si>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</si>
  <si>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</si>
  <si>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</si>
  <si>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</si>
  <si>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</si>
  <si>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</si>
  <si>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</si>
  <si>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</si>
  <si>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</si>
  <si>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</si>
  <si>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</si>
  <si>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</si>
  <si>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</si>
  <si>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</si>
  <si>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</si>
  <si>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</si>
  <si>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</si>
  <si>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</si>
  <si>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</si>
  <si>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</si>
  <si>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</si>
  <si>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</si>
  <si>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</si>
  <si>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</si>
  <si>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</si>
  <si>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</si>
  <si>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</si>
  <si>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</si>
  <si>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</si>
  <si>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</si>
  <si>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</si>
  <si>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</si>
  <si>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</si>
  <si>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</si>
  <si>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</si>
  <si>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</si>
  <si>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</si>
  <si>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</si>
  <si>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</si>
  <si>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</si>
  <si>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</si>
  <si>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</si>
  <si>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</si>
  <si>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</si>
  <si>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</si>
  <si>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</si>
  <si>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</si>
  <si>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</si>
  <si>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</si>
  <si>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</si>
  <si>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</si>
  <si>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</si>
  <si>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</si>
  <si>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</si>
  <si>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</si>
  <si>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</si>
  <si>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</si>
  <si>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</si>
  <si>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</si>
  <si>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</si>
  <si>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</si>
  <si>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</si>
  <si>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</si>
  <si>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</si>
  <si>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</si>
  <si>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</si>
  <si>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</si>
  <si>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</si>
  <si>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</si>
  <si>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</si>
  <si>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</si>
  <si>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</si>
  <si>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</si>
  <si>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</si>
  <si>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</si>
  <si>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</si>
  <si>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</si>
  <si>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</si>
  <si>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</si>
  <si>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</si>
  <si>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</si>
  <si>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</si>
  <si>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</si>
  <si>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</si>
  <si>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</si>
  <si>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</si>
  <si>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</si>
  <si>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</si>
  <si>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</si>
  <si>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</si>
  <si>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</si>
  <si>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</si>
  <si>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</si>
  <si>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</si>
  <si>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</si>
  <si>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</si>
  <si>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</si>
  <si>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</si>
  <si>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</si>
  <si>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</si>
  <si>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</si>
  <si>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</si>
  <si>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</si>
  <si>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</si>
  <si>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</si>
  <si>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</si>
  <si>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</si>
  <si>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</si>
  <si>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</si>
  <si>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</si>
  <si>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</si>
  <si>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</si>
  <si>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</si>
  <si>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</si>
  <si>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</si>
  <si>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</si>
  <si>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</si>
  <si>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</si>
  <si>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</si>
  <si>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</si>
  <si>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</si>
  <si>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</si>
  <si>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</si>
  <si>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</si>
  <si>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</si>
  <si>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</si>
  <si>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</si>
  <si>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</si>
  <si>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</si>
  <si>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</si>
  <si>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</si>
  <si>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</si>
  <si>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</si>
  <si>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</si>
  <si>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</si>
  <si>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</si>
  <si>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</si>
  <si>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</si>
  <si>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</si>
  <si>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</si>
  <si>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</si>
  <si>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</si>
  <si>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</si>
  <si>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</si>
  <si>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</si>
  <si>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</si>
  <si>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</si>
  <si>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</si>
  <si>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</si>
  <si>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</si>
  <si>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</si>
  <si>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</si>
  <si>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</si>
  <si>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</si>
  <si>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</si>
  <si>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</si>
  <si>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</si>
  <si>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</si>
  <si>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</si>
  <si>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</si>
  <si>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</si>
  <si>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</si>
  <si>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</si>
  <si>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</si>
  <si>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</si>
  <si>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</si>
  <si>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</si>
  <si>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</si>
  <si>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</si>
  <si>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</si>
  <si>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</si>
  <si>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</si>
  <si>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</si>
  <si>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</si>
  <si>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</si>
  <si>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</si>
  <si>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</si>
  <si>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</si>
  <si>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</si>
  <si>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</si>
  <si>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</si>
  <si>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</si>
  <si>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</si>
  <si>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</si>
  <si>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</si>
  <si>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</si>
  <si>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</si>
  <si>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</si>
  <si>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</si>
  <si>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</si>
  <si>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</si>
  <si>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</si>
  <si>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</si>
  <si>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</si>
  <si>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</si>
  <si>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</si>
  <si>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</si>
  <si>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</si>
  <si>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</si>
  <si>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</si>
  <si>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</si>
  <si>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</si>
  <si>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</si>
  <si>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</si>
  <si>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</si>
  <si>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</si>
  <si>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</si>
  <si>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</si>
  <si>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</si>
  <si>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</si>
  <si>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</si>
  <si>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</si>
  <si>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</si>
  <si>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</si>
  <si>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</si>
  <si>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</si>
  <si>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</si>
  <si>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</si>
  <si>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</si>
  <si>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</si>
  <si>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</si>
  <si>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</si>
  <si>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</si>
  <si>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</si>
  <si>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</si>
  <si>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</si>
  <si>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</si>
  <si>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</si>
  <si>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</si>
  <si>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</si>
  <si>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</si>
  <si>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</si>
  <si>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</si>
  <si>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</si>
  <si>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</si>
  <si>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</si>
  <si>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</si>
  <si>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</si>
  <si>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</si>
  <si>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</si>
  <si>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</si>
  <si>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</si>
  <si>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</si>
  <si>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</si>
  <si>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</si>
  <si>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</si>
  <si>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</si>
  <si>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</si>
  <si>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</si>
  <si>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</si>
  <si>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</si>
  <si>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</si>
  <si>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</si>
  <si>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</si>
  <si>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</si>
  <si>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</si>
  <si>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</si>
  <si>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</si>
  <si>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</si>
  <si>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</si>
  <si>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</si>
  <si>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</si>
  <si>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</si>
  <si>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</si>
  <si>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</si>
  <si>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</si>
  <si>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</si>
  <si>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</si>
  <si>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</si>
  <si>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</si>
  <si>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</si>
  <si>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</si>
  <si>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</si>
  <si>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</si>
  <si>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</si>
  <si>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</si>
  <si>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</si>
  <si>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</si>
  <si>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</si>
  <si>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</si>
  <si>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</si>
  <si>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</si>
  <si>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</si>
  <si>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</si>
  <si>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</si>
  <si>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</si>
  <si>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</si>
  <si>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</si>
  <si>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</si>
  <si>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</si>
  <si>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</si>
  <si>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</si>
  <si>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</si>
  <si>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</si>
  <si>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</si>
  <si>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</si>
  <si>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</si>
  <si>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</si>
  <si>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</si>
  <si>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</si>
  <si>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</si>
  <si>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</si>
  <si>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</si>
  <si>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</si>
  <si>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</si>
  <si>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</si>
  <si>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</si>
  <si>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</si>
  <si>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</si>
  <si>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</si>
  <si>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</si>
  <si>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</si>
  <si>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</si>
  <si>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</si>
  <si>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</si>
  <si>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</si>
  <si>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</si>
  <si>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</si>
  <si>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</si>
  <si>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</si>
  <si>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</si>
  <si>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</si>
  <si>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</si>
  <si>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</si>
  <si>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</si>
  <si>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</si>
  <si>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</si>
  <si>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</si>
  <si>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</si>
  <si>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</si>
  <si>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</si>
  <si>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</si>
  <si>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</si>
  <si>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</si>
  <si>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</si>
  <si>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</si>
  <si>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</si>
  <si>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</si>
  <si>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</si>
  <si>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</si>
  <si>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</si>
  <si>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</si>
  <si>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</si>
  <si>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</si>
  <si>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</si>
  <si>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</si>
  <si>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</si>
  <si>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</si>
  <si>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</si>
  <si>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</si>
  <si>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</si>
  <si>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</si>
  <si>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</si>
  <si>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</si>
  <si>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</si>
  <si>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</si>
  <si>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</si>
  <si>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</si>
  <si>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</si>
  <si>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</si>
  <si>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</si>
  <si>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</si>
  <si>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</si>
  <si>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</si>
  <si>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</si>
  <si>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</si>
  <si>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</si>
  <si>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</si>
  <si>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</si>
  <si>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</si>
  <si>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</si>
  <si>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</si>
  <si>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</si>
  <si>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</si>
  <si>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</si>
  <si>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</si>
  <si>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</si>
  <si>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</si>
  <si>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</si>
  <si>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</si>
  <si>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</si>
  <si>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</si>
  <si>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</si>
  <si>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</si>
  <si>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</si>
  <si>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</si>
  <si>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</si>
  <si>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</si>
  <si>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</si>
  <si>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</si>
  <si>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</si>
  <si>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</si>
  <si>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</si>
  <si>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</si>
  <si>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</si>
  <si>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</si>
  <si>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</si>
  <si>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</si>
  <si>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</si>
  <si>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</si>
  <si>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</si>
  <si>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</si>
  <si>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</si>
  <si>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</si>
  <si>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</si>
  <si>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</si>
  <si>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</si>
  <si>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</si>
  <si>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</si>
  <si>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</si>
  <si>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</si>
  <si>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</si>
  <si>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</si>
  <si>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</si>
  <si>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</si>
  <si>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</si>
  <si>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</si>
  <si>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</si>
  <si>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</si>
  <si>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</si>
  <si>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</si>
  <si>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</si>
  <si>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</si>
  <si>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</si>
  <si>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</si>
  <si>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</si>
  <si>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</si>
  <si>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</si>
  <si>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</si>
  <si>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</si>
  <si>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</si>
  <si>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</si>
  <si>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</si>
  <si>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</si>
  <si>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</si>
  <si>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</si>
  <si>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</si>
  <si>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</si>
  <si>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</si>
  <si>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</si>
  <si>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</si>
  <si>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</si>
  <si>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</si>
  <si>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</si>
  <si>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</si>
  <si>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</si>
  <si>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</si>
  <si>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</si>
  <si>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</si>
  <si>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</si>
  <si>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</si>
  <si>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</si>
  <si>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</si>
  <si>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</si>
  <si>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</si>
  <si>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</si>
  <si>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</si>
  <si>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</si>
  <si>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</si>
  <si>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</si>
  <si>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</si>
  <si>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</si>
  <si>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</si>
  <si>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</si>
  <si>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</si>
  <si>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</si>
  <si>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</si>
  <si>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</si>
  <si>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</si>
  <si>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</si>
  <si>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</si>
  <si>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</si>
  <si>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</si>
  <si>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</si>
  <si>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</si>
  <si>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</si>
  <si>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</si>
  <si>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</si>
  <si>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</si>
  <si>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</si>
  <si>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</si>
  <si>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</si>
  <si>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</si>
  <si>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</si>
  <si>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</si>
  <si>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</si>
  <si>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</si>
  <si>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</si>
  <si>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</si>
  <si>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</si>
  <si>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</si>
  <si>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</si>
  <si>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</si>
  <si>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</si>
  <si>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</si>
  <si>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</si>
  <si>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</si>
  <si>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</si>
  <si>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</si>
  <si>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</si>
  <si>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</si>
  <si>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</si>
  <si>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</si>
  <si>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</si>
  <si>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</si>
  <si>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</si>
  <si>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</si>
  <si>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</si>
  <si>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</si>
  <si>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</si>
  <si>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</si>
  <si>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</si>
  <si>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</si>
  <si>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</si>
  <si>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</si>
  <si>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</si>
  <si>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</si>
  <si>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</si>
  <si>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</si>
  <si>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</si>
  <si>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</si>
  <si>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</si>
  <si>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</si>
  <si>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</si>
  <si>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</si>
  <si>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</si>
  <si>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</si>
  <si>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</si>
  <si>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</si>
  <si>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</si>
  <si>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</si>
  <si>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</si>
  <si>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</si>
  <si>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</si>
  <si>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</si>
  <si>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</si>
  <si>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</si>
  <si>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</si>
  <si>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</si>
  <si>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</si>
  <si>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</si>
  <si>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</si>
  <si>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</si>
  <si>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</si>
  <si>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</si>
  <si>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</si>
  <si>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</si>
  <si>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</si>
  <si>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</si>
  <si>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</si>
  <si>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</si>
  <si>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</si>
  <si>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</si>
  <si>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</si>
  <si>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</si>
  <si>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</si>
  <si>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</si>
  <si>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</si>
  <si>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</si>
  <si>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</si>
  <si>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</si>
  <si>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</si>
  <si>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</si>
  <si>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</si>
  <si>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</si>
  <si>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</si>
  <si>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</si>
  <si>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</si>
  <si>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</si>
  <si>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</si>
  <si>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</si>
  <si>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</si>
  <si>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</si>
  <si>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</si>
  <si>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</si>
  <si>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</si>
  <si>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</si>
  <si>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</si>
  <si>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</si>
  <si>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</si>
  <si>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</si>
  <si>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</si>
  <si>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</si>
  <si>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</si>
  <si>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</si>
  <si>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</si>
  <si>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</si>
  <si>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</si>
  <si>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</si>
  <si>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</si>
  <si>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</si>
  <si>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</si>
  <si>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</si>
  <si>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</si>
  <si>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</si>
  <si>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</si>
  <si>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</si>
  <si>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</si>
  <si>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</si>
  <si>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</si>
  <si>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</si>
  <si>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</si>
  <si>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</si>
  <si>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</si>
  <si>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</si>
  <si>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</si>
  <si>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</si>
  <si>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</si>
  <si>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</si>
  <si>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</si>
  <si>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</si>
  <si>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</si>
  <si>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</si>
  <si>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</si>
  <si>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</si>
  <si>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</si>
  <si>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</si>
  <si>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</si>
  <si>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</si>
  <si>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</si>
  <si>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</si>
  <si>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</si>
  <si>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</si>
  <si>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</si>
  <si>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</si>
  <si>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</si>
  <si>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</si>
  <si>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</si>
  <si>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</si>
  <si>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</si>
  <si>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</si>
  <si>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</si>
  <si>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</si>
  <si>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</si>
  <si>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</si>
  <si>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</si>
  <si>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</si>
  <si>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</si>
  <si>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</si>
  <si>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</si>
  <si>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</si>
  <si>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</si>
  <si>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</si>
  <si>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</si>
  <si>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</si>
  <si>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</si>
  <si>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</si>
  <si>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</si>
  <si>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</si>
  <si>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</si>
  <si>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</si>
  <si>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</si>
  <si>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</si>
  <si>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</si>
  <si>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</si>
  <si>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</si>
  <si>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</si>
  <si>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</si>
  <si>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</si>
  <si>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</si>
  <si>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</si>
  <si>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</si>
  <si>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</si>
  <si>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</si>
  <si>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</si>
  <si>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</si>
  <si>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</si>
  <si>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</si>
  <si>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</si>
  <si>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</si>
  <si>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</si>
  <si>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</si>
  <si>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</si>
  <si>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</si>
  <si>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</si>
  <si>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</si>
  <si>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</si>
  <si>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</si>
  <si>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</si>
  <si>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</si>
  <si>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</si>
  <si>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</si>
  <si>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</si>
  <si>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</si>
  <si>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</si>
  <si>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</si>
  <si>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</si>
  <si>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</si>
  <si>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</si>
  <si>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</si>
  <si>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</si>
  <si>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</si>
  <si>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</si>
  <si>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</si>
  <si>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</si>
  <si>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</si>
  <si>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</si>
  <si>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</si>
  <si>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</si>
  <si>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</si>
  <si>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</si>
  <si>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</si>
  <si>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</si>
  <si>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</si>
  <si>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</si>
  <si>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</si>
  <si>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</si>
  <si>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</si>
  <si>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</si>
  <si>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</si>
  <si>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</si>
  <si>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</si>
  <si>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</si>
  <si>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</si>
  <si>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</si>
  <si>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</si>
  <si>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</si>
  <si>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</si>
  <si>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</si>
  <si>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</si>
  <si>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</si>
  <si>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</si>
  <si>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</si>
  <si>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</si>
  <si>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</si>
  <si>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</si>
  <si>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</si>
  <si>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</si>
  <si>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</si>
  <si>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</si>
  <si>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</si>
  <si>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</si>
  <si>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</si>
  <si>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</si>
  <si>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</si>
  <si>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</si>
  <si>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</si>
  <si>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</si>
  <si>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</si>
  <si>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</si>
  <si>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</si>
  <si>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</si>
  <si>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</si>
  <si>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</si>
  <si>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</si>
  <si>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</si>
  <si>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</si>
  <si>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</si>
  <si>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</si>
  <si>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</si>
  <si>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</si>
  <si>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</si>
  <si>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</si>
  <si>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</si>
  <si>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</si>
  <si>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</si>
  <si>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</si>
  <si>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</si>
  <si>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</si>
  <si>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</si>
  <si>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</si>
  <si>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</si>
  <si>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</si>
  <si>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</si>
  <si>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</si>
  <si>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</si>
  <si>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</si>
  <si>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</si>
  <si>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</si>
  <si>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</si>
  <si>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</si>
  <si>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</si>
  <si>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</si>
  <si>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</si>
  <si>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</si>
  <si>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</si>
  <si>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</si>
  <si>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</si>
  <si>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</si>
  <si>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</si>
  <si>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</si>
  <si>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</si>
  <si>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</si>
  <si>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</si>
  <si>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</si>
  <si>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</si>
  <si>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</si>
  <si>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</si>
  <si>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</si>
  <si>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</si>
  <si>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</si>
  <si>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</si>
  <si>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</si>
  <si>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</si>
  <si>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</si>
  <si>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</si>
  <si>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</si>
  <si>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</si>
  <si>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</si>
  <si>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</si>
  <si>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</si>
  <si>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</si>
  <si>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</si>
  <si>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</si>
  <si>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</si>
  <si>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</si>
  <si>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</si>
  <si>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</si>
  <si>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</si>
  <si>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</si>
  <si>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</si>
  <si>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</si>
  <si>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</si>
  <si>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</si>
  <si>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</si>
  <si>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</si>
  <si>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</si>
  <si>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</si>
  <si>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</si>
  <si>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</si>
  <si>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</si>
  <si>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</si>
  <si>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</si>
  <si>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</si>
  <si>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</si>
  <si>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</si>
  <si>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</si>
  <si>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</si>
  <si>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</si>
  <si>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</si>
  <si>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</si>
  <si>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</si>
  <si>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</si>
  <si>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</si>
  <si>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</si>
  <si>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</si>
  <si>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</si>
  <si>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</si>
  <si>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</si>
  <si>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</si>
  <si>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</si>
  <si>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</si>
  <si>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</si>
  <si>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</si>
  <si>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</si>
  <si>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</si>
  <si>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</si>
  <si>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</si>
  <si>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</si>
  <si>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</si>
  <si>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</si>
  <si>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</si>
  <si>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</si>
  <si>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</si>
  <si>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</si>
  <si>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</si>
  <si>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</si>
  <si>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</si>
  <si>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</si>
  <si>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</si>
  <si>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</si>
  <si>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</si>
  <si>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</si>
  <si>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</si>
  <si>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</si>
  <si>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</si>
  <si>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</si>
  <si>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</si>
  <si>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</si>
  <si>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</si>
  <si>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</si>
  <si>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</si>
  <si>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40130</t>
  </si>
  <si>
    <t>福岡市</t>
  </si>
  <si>
    <t>40130_令和3年度</t>
  </si>
  <si>
    <t>40130_令和4年度</t>
  </si>
  <si>
    <t>40100</t>
  </si>
  <si>
    <t>北九州市</t>
  </si>
  <si>
    <t>40100_令和3年度</t>
  </si>
  <si>
    <t>40100_令和4年度</t>
  </si>
  <si>
    <t>01233_令和4年度</t>
  </si>
  <si>
    <t>01233</t>
  </si>
  <si>
    <t>伊達市</t>
  </si>
  <si>
    <t>01233_令和3年度</t>
  </si>
  <si>
    <t>40202</t>
  </si>
  <si>
    <t>大牟田市</t>
  </si>
  <si>
    <t>40202_令和3年度</t>
  </si>
  <si>
    <t>40202_令和4年度</t>
  </si>
  <si>
    <t>40217</t>
  </si>
  <si>
    <t>筑紫野市</t>
  </si>
  <si>
    <t>40217_令和3年度</t>
  </si>
  <si>
    <t>40217_令和4年度</t>
  </si>
  <si>
    <t>40230</t>
  </si>
  <si>
    <t>糸島市</t>
  </si>
  <si>
    <t>40230_令和3年度</t>
  </si>
  <si>
    <t>40230_令和4年度</t>
  </si>
  <si>
    <t>40219</t>
  </si>
  <si>
    <t>大野城市</t>
  </si>
  <si>
    <t>40219_令和3年度</t>
  </si>
  <si>
    <t>40219_令和4年度</t>
  </si>
  <si>
    <t>40203</t>
  </si>
  <si>
    <t>久留米市</t>
  </si>
  <si>
    <t>40203_令和3年度</t>
  </si>
  <si>
    <t>40203_令和4年度</t>
  </si>
  <si>
    <t>01211_令和4年度</t>
  </si>
  <si>
    <t>01211</t>
  </si>
  <si>
    <t>網走市</t>
  </si>
  <si>
    <t>01211_令和3年度</t>
  </si>
  <si>
    <t>40218</t>
  </si>
  <si>
    <t>春日市</t>
  </si>
  <si>
    <t>40218_令和3年度</t>
  </si>
  <si>
    <t>40218_令和4年度</t>
  </si>
  <si>
    <t>広川町</t>
  </si>
  <si>
    <t>40642</t>
  </si>
  <si>
    <t>吉富町</t>
  </si>
  <si>
    <t>40642_令和3年度</t>
  </si>
  <si>
    <t>40642_令和4年度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</si>
  <si>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</si>
  <si>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</si>
  <si>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</si>
  <si>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</si>
  <si>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</si>
  <si>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</si>
  <si>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</si>
  <si>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</si>
  <si>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</si>
  <si>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</si>
  <si>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</si>
  <si>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</si>
  <si>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</si>
  <si>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</si>
  <si>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</si>
  <si>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</si>
  <si>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</si>
  <si>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</si>
  <si>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</si>
  <si>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</si>
  <si>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</si>
  <si>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</si>
  <si>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</si>
  <si>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</si>
  <si>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</si>
  <si>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</si>
  <si>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</si>
  <si>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</si>
  <si>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</si>
  <si>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</si>
  <si>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</si>
  <si>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</si>
  <si>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</si>
  <si>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</si>
  <si>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</si>
  <si>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</si>
  <si>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</si>
  <si>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</si>
  <si>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</si>
  <si>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</si>
  <si>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</si>
  <si>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</si>
  <si>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</si>
  <si>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</si>
  <si>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</si>
  <si>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</si>
  <si>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</si>
  <si>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</si>
  <si>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</si>
  <si>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</si>
  <si>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</si>
  <si>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</si>
  <si>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</si>
  <si>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</si>
  <si>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</si>
  <si>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</si>
  <si>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</si>
  <si>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</si>
  <si>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</si>
  <si>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</si>
  <si>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</si>
  <si>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</si>
  <si>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</si>
  <si>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</si>
  <si>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</si>
  <si>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</si>
  <si>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</si>
  <si>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</si>
  <si>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</si>
  <si>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</si>
  <si>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</si>
  <si>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</si>
  <si>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</si>
  <si>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</si>
  <si>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</si>
  <si>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</si>
  <si>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</si>
  <si>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</si>
  <si>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</si>
  <si>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</si>
  <si>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</si>
  <si>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</si>
  <si>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</si>
  <si>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</si>
  <si>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</si>
  <si>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</si>
  <si>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</si>
  <si>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</si>
  <si>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</si>
  <si>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</si>
  <si>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</si>
  <si>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</si>
  <si>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</si>
  <si>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</si>
  <si>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</si>
  <si>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</si>
  <si>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</si>
  <si>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</si>
  <si>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</si>
  <si>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</si>
  <si>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</si>
  <si>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</si>
  <si>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</si>
  <si>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</si>
  <si>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</si>
  <si>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</si>
  <si>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</si>
  <si>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</si>
  <si>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</si>
  <si>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</si>
  <si>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</si>
  <si>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</si>
  <si>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</si>
  <si>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</si>
  <si>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</si>
  <si>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</si>
  <si>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</si>
  <si>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</si>
  <si>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</si>
  <si>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</si>
  <si>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</si>
  <si>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</si>
  <si>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</si>
  <si>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</si>
  <si>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</si>
  <si>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</si>
  <si>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</si>
  <si>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</si>
  <si>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</si>
  <si>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</si>
  <si>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</si>
  <si>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</si>
  <si>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</si>
  <si>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</si>
  <si>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</si>
  <si>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</si>
  <si>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</si>
  <si>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</si>
  <si>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</si>
  <si>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</si>
  <si>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</si>
  <si>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</si>
  <si>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</si>
  <si>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</si>
  <si>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</si>
  <si>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</si>
  <si>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</si>
  <si>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</si>
  <si>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</si>
  <si>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</si>
  <si>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</si>
  <si>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</si>
  <si>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</si>
  <si>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</si>
  <si>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</si>
  <si>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</si>
  <si>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</si>
  <si>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</si>
  <si>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</si>
  <si>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</si>
  <si>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</si>
  <si>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</si>
  <si>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</si>
  <si>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</si>
  <si>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</si>
  <si>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</si>
  <si>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</si>
  <si>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</si>
  <si>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</si>
  <si>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</si>
  <si>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</si>
  <si>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</si>
  <si>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</si>
  <si>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</si>
  <si>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</si>
  <si>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</si>
  <si>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</si>
  <si>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</si>
  <si>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</si>
  <si>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</si>
  <si>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</si>
  <si>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</si>
  <si>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</si>
  <si>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</si>
  <si>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</si>
  <si>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</si>
  <si>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</si>
  <si>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</si>
  <si>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</si>
  <si>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</si>
  <si>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</si>
  <si>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</si>
  <si>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</si>
  <si>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</si>
  <si>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</si>
  <si>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</si>
  <si>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</si>
  <si>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</si>
  <si>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</si>
  <si>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</si>
  <si>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</si>
  <si>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</si>
  <si>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</si>
  <si>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</si>
  <si>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</si>
  <si>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</si>
  <si>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</si>
  <si>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</si>
  <si>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</si>
  <si>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</si>
  <si>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</si>
  <si>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</si>
  <si>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</si>
  <si>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</si>
  <si>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</si>
  <si>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</si>
  <si>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</si>
  <si>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</si>
  <si>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</si>
  <si>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</si>
  <si>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</si>
  <si>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</si>
  <si>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</si>
  <si>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</si>
  <si>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</si>
  <si>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</si>
  <si>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</si>
  <si>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</si>
  <si>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</si>
  <si>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</si>
  <si>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</si>
  <si>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</si>
  <si>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</si>
  <si>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</si>
  <si>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</si>
  <si>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</si>
  <si>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</si>
  <si>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</si>
  <si>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</si>
  <si>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</si>
  <si>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</si>
  <si>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</si>
  <si>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</si>
  <si>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</si>
  <si>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</si>
  <si>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</si>
  <si>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</si>
  <si>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</si>
  <si>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</si>
  <si>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</si>
  <si>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</si>
  <si>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</si>
  <si>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</si>
  <si>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</si>
  <si>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</si>
  <si>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</si>
  <si>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</si>
  <si>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</si>
  <si>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</si>
  <si>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</si>
  <si>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</si>
  <si>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</si>
  <si>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</si>
  <si>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</si>
  <si>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</si>
  <si>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</si>
  <si>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</si>
  <si>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</si>
  <si>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</si>
  <si>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</si>
  <si>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</si>
  <si>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</si>
  <si>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</si>
  <si>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</si>
  <si>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</si>
  <si>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</si>
  <si>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</si>
  <si>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</si>
  <si>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</si>
  <si>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</si>
  <si>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</si>
  <si>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</si>
  <si>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</si>
  <si>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</si>
  <si>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</si>
  <si>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</si>
  <si>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</si>
  <si>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</si>
  <si>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</si>
  <si>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</si>
  <si>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</si>
  <si>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</si>
  <si>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</si>
  <si>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</si>
  <si>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</si>
  <si>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</si>
  <si>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</si>
  <si>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</si>
  <si>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</si>
  <si>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</si>
  <si>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</si>
  <si>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</si>
  <si>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</si>
  <si>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</si>
  <si>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</si>
  <si>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</si>
  <si>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</si>
  <si>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</si>
  <si>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</si>
  <si>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</si>
  <si>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</si>
  <si>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</si>
  <si>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</si>
  <si>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</si>
  <si>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</si>
  <si>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</si>
  <si>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</si>
  <si>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</si>
  <si>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</si>
  <si>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</si>
  <si>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</si>
  <si>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</si>
  <si>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</si>
  <si>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</si>
  <si>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</si>
  <si>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</si>
  <si>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</si>
  <si>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</si>
  <si>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</si>
  <si>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</si>
  <si>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</si>
  <si>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</si>
  <si>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</si>
  <si>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</si>
  <si>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</si>
  <si>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</si>
  <si>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</si>
  <si>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</si>
  <si>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</si>
  <si>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</si>
  <si>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</si>
  <si>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</si>
  <si>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</si>
  <si>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</si>
  <si>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</si>
  <si>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</si>
  <si>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</si>
  <si>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</si>
  <si>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</si>
  <si>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</si>
  <si>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</si>
  <si>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</si>
  <si>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</si>
  <si>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</si>
  <si>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</si>
  <si>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</si>
  <si>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</si>
  <si>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</si>
  <si>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</si>
  <si>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</si>
  <si>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</si>
  <si>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</si>
  <si>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</si>
  <si>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</si>
  <si>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</si>
  <si>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</si>
  <si>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</si>
  <si>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</si>
  <si>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</si>
  <si>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</si>
  <si>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</si>
  <si>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</si>
  <si>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</si>
  <si>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</si>
  <si>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</si>
  <si>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</si>
  <si>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</si>
  <si>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</si>
  <si>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</si>
  <si>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</si>
  <si>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</si>
  <si>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</si>
  <si>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</si>
  <si>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</si>
  <si>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</si>
  <si>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</si>
  <si>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</si>
  <si>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</si>
  <si>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</si>
  <si>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</si>
  <si>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</si>
  <si>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</si>
  <si>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</si>
  <si>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</si>
  <si>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</si>
  <si>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</si>
  <si>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</si>
  <si>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</si>
  <si>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</si>
  <si>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</si>
  <si>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</si>
  <si>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</si>
  <si>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</si>
  <si>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</si>
  <si>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</si>
  <si>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</si>
  <si>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</si>
  <si>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</si>
  <si>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</si>
  <si>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</si>
  <si>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</si>
  <si>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</si>
  <si>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</si>
  <si>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</si>
  <si>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</si>
  <si>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</si>
  <si>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</si>
  <si>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</si>
  <si>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</si>
  <si>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</si>
  <si>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</si>
  <si>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</si>
  <si>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</si>
  <si>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</si>
  <si>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</si>
  <si>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</si>
  <si>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</si>
  <si>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</si>
  <si>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</si>
  <si>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</si>
  <si>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</si>
  <si>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</si>
  <si>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</si>
  <si>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</si>
  <si>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</si>
  <si>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</si>
  <si>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</si>
  <si>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</si>
  <si>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</si>
  <si>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</si>
  <si>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</si>
  <si>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</si>
  <si>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</si>
  <si>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</si>
  <si>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</si>
  <si>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</si>
  <si>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</si>
  <si>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</si>
  <si>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</si>
  <si>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</si>
  <si>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</si>
  <si>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</si>
  <si>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</si>
  <si>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</si>
  <si>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</si>
  <si>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</si>
  <si>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</si>
  <si>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</si>
  <si>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</si>
  <si>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</si>
  <si>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</si>
  <si>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</si>
  <si>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</si>
  <si>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</si>
  <si>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</si>
  <si>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</si>
  <si>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</si>
  <si>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</si>
  <si>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</si>
  <si>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</si>
  <si>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</si>
  <si>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</si>
  <si>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</si>
  <si>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</si>
  <si>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</si>
  <si>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</si>
  <si>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</si>
  <si>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</si>
  <si>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</si>
  <si>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</si>
  <si>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</si>
  <si>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</si>
  <si>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</si>
  <si>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</si>
  <si>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</si>
  <si>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</si>
  <si>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</si>
  <si>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</si>
  <si>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</si>
  <si>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</si>
  <si>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</si>
  <si>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</si>
  <si>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</si>
  <si>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</si>
  <si>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</si>
  <si>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</si>
  <si>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</si>
  <si>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</si>
  <si>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</si>
  <si>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</si>
  <si>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</si>
  <si>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</si>
  <si>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</si>
  <si>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</si>
  <si>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</si>
  <si>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</si>
  <si>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</si>
  <si>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</si>
  <si>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</si>
  <si>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</si>
  <si>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</si>
  <si>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</si>
  <si>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</si>
  <si>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</si>
  <si>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</si>
  <si>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</si>
  <si>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</si>
  <si>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</si>
  <si>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</si>
  <si>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</si>
  <si>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</si>
  <si>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</si>
  <si>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</si>
  <si>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</si>
  <si>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</si>
  <si>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</si>
  <si>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</si>
  <si>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</si>
  <si>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</si>
  <si>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</si>
  <si>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</si>
  <si>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</si>
  <si>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</si>
  <si>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</si>
  <si>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</si>
  <si>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</si>
  <si>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</si>
  <si>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</si>
  <si>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</si>
  <si>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</si>
  <si>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</si>
  <si>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</si>
  <si>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</si>
  <si>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</si>
  <si>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</si>
  <si>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</si>
  <si>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</si>
  <si>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</si>
  <si>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</si>
  <si>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</si>
  <si>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</si>
  <si>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</si>
  <si>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</si>
  <si>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</si>
  <si>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</si>
  <si>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</si>
  <si>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</si>
  <si>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</si>
  <si>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</si>
  <si>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</si>
  <si>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</si>
  <si>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</si>
  <si>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</si>
  <si>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</si>
  <si>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</si>
  <si>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</si>
  <si>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</si>
  <si>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</si>
  <si>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</si>
  <si>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</si>
  <si>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</si>
  <si>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</si>
  <si>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</si>
  <si>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</si>
  <si>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</si>
  <si>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</si>
  <si>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</si>
  <si>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</si>
  <si>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</si>
  <si>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</si>
  <si>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</si>
  <si>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</si>
  <si>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</si>
  <si>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</si>
  <si>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</si>
  <si>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</si>
  <si>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</si>
  <si>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</si>
  <si>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</si>
  <si>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</si>
  <si>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</si>
  <si>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</si>
  <si>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</si>
  <si>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</si>
  <si>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</si>
  <si>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</si>
  <si>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</si>
  <si>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</si>
  <si>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</si>
  <si>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</si>
  <si>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</si>
  <si>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40544</t>
  </si>
  <si>
    <t>40544_令和3年度</t>
  </si>
  <si>
    <t>40544_令和4年度</t>
  </si>
  <si>
    <t>40384</t>
  </si>
  <si>
    <t>遠賀町</t>
  </si>
  <si>
    <t>40384_令和3年度</t>
  </si>
  <si>
    <t>40384_令和4年度</t>
  </si>
  <si>
    <t>40383</t>
  </si>
  <si>
    <t>岡垣町</t>
  </si>
  <si>
    <t>40383_令和3年度</t>
  </si>
  <si>
    <t>40383_令和4年度</t>
  </si>
  <si>
    <t>40342</t>
  </si>
  <si>
    <t>篠栗町</t>
  </si>
  <si>
    <t>40342_令和3年度</t>
  </si>
  <si>
    <t>40342_令和4年度</t>
  </si>
  <si>
    <t>40205</t>
  </si>
  <si>
    <t>飯塚市</t>
  </si>
  <si>
    <t>40205_令和3年度</t>
  </si>
  <si>
    <t>40205_令和4年度</t>
  </si>
  <si>
    <t>40348</t>
  </si>
  <si>
    <t>久山町</t>
  </si>
  <si>
    <t>40348_令和3年度</t>
  </si>
  <si>
    <t>40348_令和4年度</t>
  </si>
  <si>
    <t>40625</t>
  </si>
  <si>
    <t>みやこ町</t>
  </si>
  <si>
    <t>40625_令和3年度</t>
  </si>
  <si>
    <t>40625_令和4年度</t>
  </si>
  <si>
    <t>40647</t>
  </si>
  <si>
    <t>築上町</t>
  </si>
  <si>
    <t>40647_令和3年度</t>
  </si>
  <si>
    <t>40647_令和4年度</t>
  </si>
  <si>
    <t>40226</t>
  </si>
  <si>
    <t>宮若市</t>
  </si>
  <si>
    <t>40226_令和3年度</t>
  </si>
  <si>
    <t>40226_令和4年度</t>
  </si>
  <si>
    <t>40214</t>
  </si>
  <si>
    <t>豊前市</t>
  </si>
  <si>
    <t>40214_令和3年度</t>
  </si>
  <si>
    <t>40214_令和4年度</t>
  </si>
  <si>
    <t>40621</t>
  </si>
  <si>
    <t>苅田町</t>
  </si>
  <si>
    <t>40621_令和3年度</t>
  </si>
  <si>
    <t>40621_令和4年度</t>
  </si>
  <si>
    <t>40341</t>
  </si>
  <si>
    <t>宇美町</t>
  </si>
  <si>
    <t>40341_令和3年度</t>
  </si>
  <si>
    <t>40341_令和4年度</t>
  </si>
  <si>
    <t>40605</t>
  </si>
  <si>
    <t>川崎町</t>
  </si>
  <si>
    <t>40605_令和3年度</t>
  </si>
  <si>
    <t>40605_令和4年度</t>
  </si>
  <si>
    <t>40402</t>
  </si>
  <si>
    <t>鞍手町</t>
  </si>
  <si>
    <t>40402_令和3年度</t>
  </si>
  <si>
    <t>40402_令和4年度</t>
  </si>
  <si>
    <t>40609</t>
  </si>
  <si>
    <t>赤村</t>
  </si>
  <si>
    <t>40609_令和3年度</t>
  </si>
  <si>
    <t>40609_令和4年度</t>
  </si>
  <si>
    <t>40343</t>
  </si>
  <si>
    <t>志免町</t>
  </si>
  <si>
    <t>40343_令和3年度</t>
  </si>
  <si>
    <t>40343_令和4年度</t>
  </si>
  <si>
    <t>40206</t>
  </si>
  <si>
    <t>田川市</t>
  </si>
  <si>
    <t>40206_令和3年度</t>
  </si>
  <si>
    <t>40206_令和4年度</t>
  </si>
  <si>
    <t>40213</t>
  </si>
  <si>
    <t>行橋市</t>
  </si>
  <si>
    <t>40213_令和3年度</t>
  </si>
  <si>
    <t>40213_令和4年度</t>
  </si>
  <si>
    <t>40221</t>
  </si>
  <si>
    <t>太宰府市</t>
  </si>
  <si>
    <t>40221_令和3年度</t>
  </si>
  <si>
    <t>40221_令和4年度</t>
  </si>
  <si>
    <t>40224</t>
  </si>
  <si>
    <t>福津市</t>
  </si>
  <si>
    <t>40224_令和3年度</t>
  </si>
  <si>
    <t>40224_令和4年度</t>
  </si>
  <si>
    <t>40204</t>
  </si>
  <si>
    <t>直方市</t>
  </si>
  <si>
    <t>40204_令和3年度</t>
  </si>
  <si>
    <t>40204_令和4年度</t>
  </si>
  <si>
    <t>40225</t>
  </si>
  <si>
    <t>うきは市</t>
  </si>
  <si>
    <t>40225_令和3年度</t>
  </si>
  <si>
    <t>40225_令和4年度</t>
  </si>
  <si>
    <t>40382</t>
  </si>
  <si>
    <t>水巻町</t>
  </si>
  <si>
    <t>40382_令和3年度</t>
  </si>
  <si>
    <t>40382_令和4年度</t>
  </si>
  <si>
    <t>40522</t>
  </si>
  <si>
    <t>大木町</t>
  </si>
  <si>
    <t>40522_令和3年度</t>
  </si>
  <si>
    <t>40522_令和4年度</t>
  </si>
  <si>
    <t>40448</t>
  </si>
  <si>
    <t>東峰村</t>
  </si>
  <si>
    <t>40448_令和3年度</t>
  </si>
  <si>
    <t>40448_令和4年度</t>
  </si>
  <si>
    <t>40646</t>
  </si>
  <si>
    <t>上毛町</t>
  </si>
  <si>
    <t>40646_令和3年度</t>
  </si>
  <si>
    <t>40646_令和4年度</t>
  </si>
  <si>
    <t>40401</t>
  </si>
  <si>
    <t>小竹町</t>
  </si>
  <si>
    <t>40401_令和3年度</t>
  </si>
  <si>
    <t>40401_令和4年度</t>
  </si>
  <si>
    <t>40608</t>
  </si>
  <si>
    <t>大任町</t>
  </si>
  <si>
    <t>40608_令和3年度</t>
  </si>
  <si>
    <t>40608_令和4年度</t>
  </si>
  <si>
    <t>40601</t>
  </si>
  <si>
    <t>香春町</t>
  </si>
  <si>
    <t>40601_令和3年度</t>
  </si>
  <si>
    <t>40601_令和4年度</t>
  </si>
  <si>
    <t>40602</t>
  </si>
  <si>
    <t>添田町</t>
  </si>
  <si>
    <t>40602_令和3年度</t>
  </si>
  <si>
    <t>40602_令和4年度</t>
  </si>
  <si>
    <t>40604</t>
  </si>
  <si>
    <t>糸田町</t>
  </si>
  <si>
    <t>40604_令和3年度</t>
  </si>
  <si>
    <t>40604_令和4年度</t>
  </si>
  <si>
    <t>40610</t>
  </si>
  <si>
    <t>福智町</t>
  </si>
  <si>
    <t>40610_令和3年度</t>
  </si>
  <si>
    <t>40610_令和4年度</t>
  </si>
  <si>
    <t>40228</t>
  </si>
  <si>
    <t>朝倉市</t>
  </si>
  <si>
    <t>40228_令和3年度</t>
  </si>
  <si>
    <t>40228_令和4年度</t>
  </si>
  <si>
    <t>40231</t>
  </si>
  <si>
    <t>那珂川市</t>
  </si>
  <si>
    <t>40231_令和3年度</t>
  </si>
  <si>
    <t>40231_令和4年度</t>
  </si>
  <si>
    <t>40210</t>
  </si>
  <si>
    <t>八女市</t>
  </si>
  <si>
    <t>40210_令和3年度</t>
  </si>
  <si>
    <t>40210_令和4年度</t>
  </si>
  <si>
    <t>40216</t>
  </si>
  <si>
    <t>小郡市</t>
  </si>
  <si>
    <t>40216_令和3年度</t>
  </si>
  <si>
    <t>40216_令和4年度</t>
  </si>
  <si>
    <t>40223</t>
  </si>
  <si>
    <t>古賀市</t>
  </si>
  <si>
    <t>40223_令和3年度</t>
  </si>
  <si>
    <t>40223_令和4年度</t>
  </si>
  <si>
    <t>40447</t>
  </si>
  <si>
    <t>筑前町</t>
  </si>
  <si>
    <t>40447_令和3年度</t>
  </si>
  <si>
    <t>40447_令和4年度</t>
  </si>
  <si>
    <t>40344</t>
  </si>
  <si>
    <t>須恵町</t>
  </si>
  <si>
    <t>40344_令和3年度</t>
  </si>
  <si>
    <t>40344_令和4年度</t>
  </si>
  <si>
    <t>40381</t>
  </si>
  <si>
    <t>芦屋町</t>
  </si>
  <si>
    <t>40381_令和3年度</t>
  </si>
  <si>
    <t>40381_令和4年度</t>
  </si>
  <si>
    <t>40421</t>
  </si>
  <si>
    <t>桂川町</t>
  </si>
  <si>
    <t>40421_令和3年度</t>
  </si>
  <si>
    <t>40421_令和4年度</t>
  </si>
  <si>
    <t>40503</t>
  </si>
  <si>
    <t>大刀洗町</t>
  </si>
  <si>
    <t>40503_令和3年度</t>
  </si>
  <si>
    <t>40503_令和4年度</t>
  </si>
  <si>
    <t>40211</t>
  </si>
  <si>
    <t>筑後市</t>
  </si>
  <si>
    <t>40211_令和3年度</t>
  </si>
  <si>
    <t>40211_令和4年度</t>
  </si>
  <si>
    <t>40349</t>
  </si>
  <si>
    <t>粕屋町</t>
  </si>
  <si>
    <t>40349_令和3年度</t>
  </si>
  <si>
    <t>40349_令和4年度</t>
  </si>
  <si>
    <t>40227</t>
  </si>
  <si>
    <t>嘉麻市</t>
  </si>
  <si>
    <t>40227_令和3年度</t>
  </si>
  <si>
    <t>40227_令和4年度</t>
  </si>
  <si>
    <t>40229</t>
  </si>
  <si>
    <t>みやま市</t>
  </si>
  <si>
    <t>40229_令和3年度</t>
  </si>
  <si>
    <t>40229_令和4年度</t>
  </si>
  <si>
    <t>40220</t>
  </si>
  <si>
    <t>宗像市</t>
  </si>
  <si>
    <t>40220_令和3年度</t>
  </si>
  <si>
    <t>40220_令和4年度</t>
  </si>
  <si>
    <t>40207</t>
  </si>
  <si>
    <t>柳川市</t>
  </si>
  <si>
    <t>40207_令和3年度</t>
  </si>
  <si>
    <t>40207_令和4年度</t>
  </si>
  <si>
    <t>40215</t>
  </si>
  <si>
    <t>中間市</t>
  </si>
  <si>
    <t>40215_令和3年度</t>
  </si>
  <si>
    <t>40215_令和4年度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</si>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</sst>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7.0109776582979917</c:v>
                </c:pt>
                <c:pt idx="1">
                  <c:v>6.0481229423213421</c:v>
                </c:pt>
                <c:pt idx="2">
                  <c:v>6.7960013664633871</c:v>
                </c:pt>
                <c:pt idx="3">
                  <c:v>6.3685021202835292</c:v>
                </c:pt>
                <c:pt idx="4">
                  <c:v>5.7832802435414292</c:v>
                </c:pt>
                <c:pt idx="5">
                  <c:v>5.9983402284847616</c:v>
                </c:pt>
                <c:pt idx="6">
                  <c:v>5.7674994793349166</c:v>
                </c:pt>
                <c:pt idx="7">
                  <c:v>4.9797867705124208</c:v>
                </c:pt>
                <c:pt idx="8">
                  <c:v>4.8977809581319312</c:v>
                </c:pt>
                <c:pt idx="9">
                  <c:v>4.5870005236956564</c:v>
                </c:pt>
                <c:pt idx="10">
                  <c:v>6.0090523669326483</c:v>
                </c:pt>
                <c:pt idx="11">
                  <c:v>5.0823963775416718</c:v>
                </c:pt>
                <c:pt idx="12">
                  <c:v>5.992859290612679</c:v>
                </c:pt>
                <c:pt idx="13">
                  <c:v>6.200389105300423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86.768517498136134</c:v>
                </c:pt>
                <c:pt idx="1">
                  <c:v>85.344488331973011</c:v>
                </c:pt>
                <c:pt idx="2">
                  <c:v>85.481771953330011</c:v>
                </c:pt>
                <c:pt idx="3">
                  <c:v>83.317343680889095</c:v>
                </c:pt>
                <c:pt idx="4">
                  <c:v>83.168356532022514</c:v>
                </c:pt>
                <c:pt idx="5">
                  <c:v>81.278784014991118</c:v>
                </c:pt>
                <c:pt idx="6">
                  <c:v>78.716815678246462</c:v>
                </c:pt>
                <c:pt idx="7">
                  <c:v>77.719935897711665</c:v>
                </c:pt>
                <c:pt idx="8">
                  <c:v>75.704310755115671</c:v>
                </c:pt>
                <c:pt idx="9">
                  <c:v>74.116425214531461</c:v>
                </c:pt>
                <c:pt idx="10">
                  <c:v>72.286838017184536</c:v>
                </c:pt>
                <c:pt idx="11">
                  <c:v>70.522504703635391</c:v>
                </c:pt>
                <c:pt idx="12">
                  <c:v>63.380574752916907</c:v>
                </c:pt>
                <c:pt idx="13">
                  <c:v>62.90309319514612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32.948247891542941</c:v>
                </c:pt>
                <c:pt idx="1">
                  <c:v>32.165461756200934</c:v>
                </c:pt>
                <c:pt idx="2">
                  <c:v>32.742477892359005</c:v>
                </c:pt>
                <c:pt idx="3">
                  <c:v>40.158983637235096</c:v>
                </c:pt>
                <c:pt idx="4">
                  <c:v>46.937279262705701</c:v>
                </c:pt>
                <c:pt idx="5">
                  <c:v>44.876991494964386</c:v>
                </c:pt>
                <c:pt idx="6">
                  <c:v>39.192323479457947</c:v>
                </c:pt>
                <c:pt idx="7">
                  <c:v>35.049688853053155</c:v>
                </c:pt>
                <c:pt idx="8">
                  <c:v>35.05761803908927</c:v>
                </c:pt>
                <c:pt idx="9">
                  <c:v>32.629699441808896</c:v>
                </c:pt>
                <c:pt idx="10">
                  <c:v>22.612224395177947</c:v>
                </c:pt>
                <c:pt idx="11">
                  <c:v>22.357670866547728</c:v>
                </c:pt>
                <c:pt idx="12">
                  <c:v>26.094547508925448</c:v>
                </c:pt>
                <c:pt idx="13">
                  <c:v>23.752570421981826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45.253440573051506</c:v>
                </c:pt>
                <c:pt idx="1">
                  <c:v>45.044044801465532</c:v>
                </c:pt>
                <c:pt idx="2">
                  <c:v>47.378704788174289</c:v>
                </c:pt>
                <c:pt idx="3">
                  <c:v>57.333517261469211</c:v>
                </c:pt>
                <c:pt idx="4">
                  <c:v>63.605246906985165</c:v>
                </c:pt>
                <c:pt idx="5">
                  <c:v>63.016671765410265</c:v>
                </c:pt>
                <c:pt idx="6">
                  <c:v>58.974968883517391</c:v>
                </c:pt>
                <c:pt idx="7">
                  <c:v>56.440017827478471</c:v>
                </c:pt>
                <c:pt idx="8">
                  <c:v>45.898456789027875</c:v>
                </c:pt>
                <c:pt idx="9">
                  <c:v>42.734442092492927</c:v>
                </c:pt>
                <c:pt idx="10">
                  <c:v>38.990457234831204</c:v>
                </c:pt>
                <c:pt idx="11">
                  <c:v>40.945985863683781</c:v>
                </c:pt>
                <c:pt idx="12">
                  <c:v>42.445781202894487</c:v>
                </c:pt>
                <c:pt idx="13">
                  <c:v>38.85346337515471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121.37364464801935</c:v>
                </c:pt>
                <c:pt idx="1">
                  <c:v>101.9564206192058</c:v>
                </c:pt>
                <c:pt idx="2">
                  <c:v>100.2361971599032</c:v>
                </c:pt>
                <c:pt idx="3">
                  <c:v>130.3956510899535</c:v>
                </c:pt>
                <c:pt idx="4">
                  <c:v>114.68515267010778</c:v>
                </c:pt>
                <c:pt idx="5">
                  <c:v>116.23998915971141</c:v>
                </c:pt>
                <c:pt idx="6">
                  <c:v>124.42292965754764</c:v>
                </c:pt>
                <c:pt idx="7">
                  <c:v>105.65859717042389</c:v>
                </c:pt>
                <c:pt idx="8">
                  <c:v>100.6113507066036</c:v>
                </c:pt>
                <c:pt idx="9">
                  <c:v>92.347985382980937</c:v>
                </c:pt>
                <c:pt idx="10">
                  <c:v>86.181711727299813</c:v>
                </c:pt>
                <c:pt idx="11">
                  <c:v>80.794706964648526</c:v>
                </c:pt>
                <c:pt idx="12">
                  <c:v>86.86105810694383</c:v>
                </c:pt>
                <c:pt idx="13">
                  <c:v>90.190988277809424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21070</c:v>
                </c:pt>
                <c:pt idx="1">
                  <c:v>21221</c:v>
                </c:pt>
                <c:pt idx="2">
                  <c:v>21281</c:v>
                </c:pt>
                <c:pt idx="3">
                  <c:v>21450</c:v>
                </c:pt>
                <c:pt idx="4">
                  <c:v>21676</c:v>
                </c:pt>
                <c:pt idx="5">
                  <c:v>21882</c:v>
                </c:pt>
                <c:pt idx="6">
                  <c:v>21948</c:v>
                </c:pt>
                <c:pt idx="7">
                  <c:v>22022</c:v>
                </c:pt>
                <c:pt idx="8">
                  <c:v>22127</c:v>
                </c:pt>
                <c:pt idx="9">
                  <c:v>22178</c:v>
                </c:pt>
                <c:pt idx="10">
                  <c:v>22052</c:v>
                </c:pt>
                <c:pt idx="11">
                  <c:v>21845</c:v>
                </c:pt>
                <c:pt idx="12">
                  <c:v>21814</c:v>
                </c:pt>
                <c:pt idx="13">
                  <c:v>21541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8435</c:v>
                </c:pt>
                <c:pt idx="1">
                  <c:v>8239</c:v>
                </c:pt>
                <c:pt idx="2">
                  <c:v>8052</c:v>
                </c:pt>
                <c:pt idx="3">
                  <c:v>7919</c:v>
                </c:pt>
                <c:pt idx="4">
                  <c:v>7781</c:v>
                </c:pt>
                <c:pt idx="5">
                  <c:v>7646</c:v>
                </c:pt>
                <c:pt idx="6">
                  <c:v>7510</c:v>
                </c:pt>
                <c:pt idx="7">
                  <c:v>7375</c:v>
                </c:pt>
                <c:pt idx="8">
                  <c:v>7290</c:v>
                </c:pt>
                <c:pt idx="9">
                  <c:v>7147</c:v>
                </c:pt>
                <c:pt idx="10">
                  <c:v>7068</c:v>
                </c:pt>
                <c:pt idx="11">
                  <c:v>6936</c:v>
                </c:pt>
                <c:pt idx="12">
                  <c:v>6938</c:v>
                </c:pt>
                <c:pt idx="13">
                  <c:v>6937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12963</c:v>
                </c:pt>
                <c:pt idx="1">
                  <c:v>13010</c:v>
                </c:pt>
                <c:pt idx="2">
                  <c:v>13062</c:v>
                </c:pt>
                <c:pt idx="3">
                  <c:v>13130</c:v>
                </c:pt>
                <c:pt idx="4">
                  <c:v>13277</c:v>
                </c:pt>
                <c:pt idx="5">
                  <c:v>13321</c:v>
                </c:pt>
                <c:pt idx="6">
                  <c:v>13305</c:v>
                </c:pt>
                <c:pt idx="7">
                  <c:v>13424</c:v>
                </c:pt>
                <c:pt idx="8">
                  <c:v>13503</c:v>
                </c:pt>
                <c:pt idx="9">
                  <c:v>13579</c:v>
                </c:pt>
                <c:pt idx="10">
                  <c:v>13613</c:v>
                </c:pt>
                <c:pt idx="11">
                  <c:v>13714</c:v>
                </c:pt>
                <c:pt idx="12">
                  <c:v>13799</c:v>
                </c:pt>
                <c:pt idx="13">
                  <c:v>13898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45</c:v>
                </c:pt>
                <c:pt idx="1">
                  <c:v>93</c:v>
                </c:pt>
                <c:pt idx="2">
                  <c:v>93</c:v>
                </c:pt>
                <c:pt idx="3">
                  <c:v>93</c:v>
                </c:pt>
                <c:pt idx="4">
                  <c:v>93</c:v>
                </c:pt>
                <c:pt idx="5">
                  <c:v>93</c:v>
                </c:pt>
                <c:pt idx="6">
                  <c:v>81</c:v>
                </c:pt>
                <c:pt idx="7">
                  <c:v>81</c:v>
                </c:pt>
                <c:pt idx="8">
                  <c:v>81</c:v>
                </c:pt>
                <c:pt idx="9">
                  <c:v>81</c:v>
                </c:pt>
                <c:pt idx="10">
                  <c:v>81</c:v>
                </c:pt>
                <c:pt idx="11">
                  <c:v>81</c:v>
                </c:pt>
                <c:pt idx="12">
                  <c:v>327</c:v>
                </c:pt>
                <c:pt idx="13">
                  <c:v>327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718</c:v>
                </c:pt>
                <c:pt idx="1">
                  <c:v>776</c:v>
                </c:pt>
                <c:pt idx="2">
                  <c:v>776</c:v>
                </c:pt>
                <c:pt idx="3">
                  <c:v>776</c:v>
                </c:pt>
                <c:pt idx="4">
                  <c:v>776</c:v>
                </c:pt>
                <c:pt idx="5">
                  <c:v>776</c:v>
                </c:pt>
                <c:pt idx="6">
                  <c:v>640</c:v>
                </c:pt>
                <c:pt idx="7">
                  <c:v>640</c:v>
                </c:pt>
                <c:pt idx="8">
                  <c:v>640</c:v>
                </c:pt>
                <c:pt idx="9">
                  <c:v>640</c:v>
                </c:pt>
                <c:pt idx="10">
                  <c:v>640</c:v>
                </c:pt>
                <c:pt idx="11">
                  <c:v>640</c:v>
                </c:pt>
                <c:pt idx="12">
                  <c:v>672</c:v>
                </c:pt>
                <c:pt idx="13">
                  <c:v>672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517.8347</c:v>
                </c:pt>
                <c:pt idx="1">
                  <c:v>437.77</c:v>
                </c:pt>
                <c:pt idx="2">
                  <c:v>397.31599999999997</c:v>
                </c:pt>
                <c:pt idx="3">
                  <c:v>489.12509999999997</c:v>
                </c:pt>
                <c:pt idx="4">
                  <c:v>411.15499999999997</c:v>
                </c:pt>
                <c:pt idx="5">
                  <c:v>420.69459999999998</c:v>
                </c:pt>
                <c:pt idx="6">
                  <c:v>462.78230000000002</c:v>
                </c:pt>
                <c:pt idx="7">
                  <c:v>445.88600000000002</c:v>
                </c:pt>
                <c:pt idx="8">
                  <c:v>449.08640000000003</c:v>
                </c:pt>
                <c:pt idx="9">
                  <c:v>441.29399999999998</c:v>
                </c:pt>
                <c:pt idx="10">
                  <c:v>455.7586</c:v>
                </c:pt>
                <c:pt idx="11">
                  <c:v>424.97219999999999</c:v>
                </c:pt>
                <c:pt idx="12">
                  <c:v>430.94940000000003</c:v>
                </c:pt>
                <c:pt idx="13">
                  <c:v>494.91160000000002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5.883</c:v>
                </c:pt>
                <c:pt idx="1">
                  <c:v>5.7530000000000001</c:v>
                </c:pt>
                <c:pt idx="2">
                  <c:v>6.8819999999999997</c:v>
                </c:pt>
                <c:pt idx="3">
                  <c:v>7.7539999999999996</c:v>
                </c:pt>
                <c:pt idx="4">
                  <c:v>7.1749999999999998</c:v>
                </c:pt>
                <c:pt idx="5">
                  <c:v>3.6349999999999998</c:v>
                </c:pt>
                <c:pt idx="6">
                  <c:v>3.6030000000000002</c:v>
                </c:pt>
                <c:pt idx="7">
                  <c:v>3.3559999999999999</c:v>
                </c:pt>
                <c:pt idx="8">
                  <c:v>3.3439999999999999</c:v>
                </c:pt>
                <c:pt idx="9">
                  <c:v>3.1320000000000001</c:v>
                </c:pt>
                <c:pt idx="10">
                  <c:v>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5.883</c:v>
                </c:pt>
                <c:pt idx="1">
                  <c:v>5.7530000000000001</c:v>
                </c:pt>
                <c:pt idx="2">
                  <c:v>6.8819999999999997</c:v>
                </c:pt>
                <c:pt idx="3">
                  <c:v>7.7539999999999996</c:v>
                </c:pt>
                <c:pt idx="4">
                  <c:v>7.1750000000000007</c:v>
                </c:pt>
                <c:pt idx="5">
                  <c:v>3.6349999999999998</c:v>
                </c:pt>
                <c:pt idx="6">
                  <c:v>3.6030000000000002</c:v>
                </c:pt>
                <c:pt idx="7">
                  <c:v>3.3559999999999999</c:v>
                </c:pt>
                <c:pt idx="8">
                  <c:v>3.3439999999999999</c:v>
                </c:pt>
                <c:pt idx="9">
                  <c:v>3.1320000000000001</c:v>
                </c:pt>
                <c:pt idx="10">
                  <c:v>2.5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47.378704788174289</c:v>
                </c:pt>
                <c:pt idx="1">
                  <c:v>57.333517261469211</c:v>
                </c:pt>
                <c:pt idx="2">
                  <c:v>63.605246906985165</c:v>
                </c:pt>
                <c:pt idx="3">
                  <c:v>63.016671765410265</c:v>
                </c:pt>
                <c:pt idx="4">
                  <c:v>58.974968883517391</c:v>
                </c:pt>
                <c:pt idx="5">
                  <c:v>56.440017827478471</c:v>
                </c:pt>
                <c:pt idx="6">
                  <c:v>45.898456789027875</c:v>
                </c:pt>
                <c:pt idx="7">
                  <c:v>42.734442092492927</c:v>
                </c:pt>
                <c:pt idx="8">
                  <c:v>38.990457234831204</c:v>
                </c:pt>
                <c:pt idx="9">
                  <c:v>40.945985863683781</c:v>
                </c:pt>
                <c:pt idx="10">
                  <c:v>42.445781202894487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100.2361971599032</c:v>
                </c:pt>
                <c:pt idx="1">
                  <c:v>130.3956510899535</c:v>
                </c:pt>
                <c:pt idx="2">
                  <c:v>114.68515267010778</c:v>
                </c:pt>
                <c:pt idx="3">
                  <c:v>116.23998915971141</c:v>
                </c:pt>
                <c:pt idx="4">
                  <c:v>124.42292965754764</c:v>
                </c:pt>
                <c:pt idx="5">
                  <c:v>105.65859717042389</c:v>
                </c:pt>
                <c:pt idx="6">
                  <c:v>100.6113507066036</c:v>
                </c:pt>
                <c:pt idx="7">
                  <c:v>92.347985382980937</c:v>
                </c:pt>
                <c:pt idx="8">
                  <c:v>86.181711727299813</c:v>
                </c:pt>
                <c:pt idx="9">
                  <c:v>80.794706964648526</c:v>
                </c:pt>
                <c:pt idx="10">
                  <c:v>86.86105810694383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0.12416970928822003</c:v>
                </c:pt>
                <c:pt idx="1">
                  <c:v>0.10034270135152311</c:v>
                </c:pt>
                <c:pt idx="2">
                  <c:v>0.10819862094182382</c:v>
                </c:pt>
                <c:pt idx="3">
                  <c:v>0.12304680305658662</c:v>
                </c:pt>
                <c:pt idx="4">
                  <c:v>0.12166178525963249</c:v>
                </c:pt>
                <c:pt idx="5">
                  <c:v>6.4404657190420989E-2</c:v>
                </c:pt>
                <c:pt idx="6">
                  <c:v>7.849937126560004E-2</c:v>
                </c:pt>
                <c:pt idx="7">
                  <c:v>7.8531503763086249E-2</c:v>
                </c:pt>
                <c:pt idx="8">
                  <c:v>8.5764575158988304E-2</c:v>
                </c:pt>
                <c:pt idx="9">
                  <c:v>7.6491014538689242E-2</c:v>
                </c:pt>
                <c:pt idx="10">
                  <c:v>5.8898668587339338E-2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2.5</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157.88599435541167</c:v>
                </c:pt>
                <c:pt idx="2">
                  <c:v>1.6995521632853838</c:v>
                </c:pt>
                <c:pt idx="3">
                  <c:v>4.299973399577417</c:v>
                </c:pt>
                <c:pt idx="4">
                  <c:v>48.41456399906837</c:v>
                </c:pt>
                <c:pt idx="5">
                  <c:v>34.63207878277359</c:v>
                </c:pt>
                <c:pt idx="7">
                  <c:v>90.178153102235058</c:v>
                </c:pt>
                <c:pt idx="8">
                  <c:v>2.3598913447046592</c:v>
                </c:pt>
                <c:pt idx="9">
                  <c:v>0.19183473060767289</c:v>
                </c:pt>
                <c:pt idx="10">
                  <c:v>7.468101263485309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163.88551991827447</c:v>
                </c:pt>
                <c:pt idx="4" formatCode="#,##0">
                  <c:v>48.41456399906837</c:v>
                </c:pt>
                <c:pt idx="5" formatCode="#,##0">
                  <c:v>34.63207878277359</c:v>
                </c:pt>
                <c:pt idx="6" formatCode="#,##0">
                  <c:v>92.729879177547389</c:v>
                </c:pt>
                <c:pt idx="10" formatCode="#,##0">
                  <c:v>7.468101263485309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2.5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18,472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5345.1000000000031</c:v>
                </c:pt>
                <c:pt idx="1">
                  <c:v>13107.46</c:v>
                </c:pt>
                <c:pt idx="2">
                  <c:v>19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6414.7614120000035</c:v>
                </c:pt>
                <c:pt idx="1">
                  <c:v>17338.0237896</c:v>
                </c:pt>
                <c:pt idx="2">
                  <c:v>41.277119999999996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12.584120723999998</c:v>
                </c:pt>
                <c:pt idx="1">
                  <c:v>0</c:v>
                </c:pt>
                <c:pt idx="2">
                  <c:v>0</c:v>
                </c:pt>
                <c:pt idx="3">
                  <c:v>0</c:v>
                </c:pt>
                <c:pt idx="4">
                  <c:v>5.5499325099999997</c:v>
                </c:pt>
                <c:pt idx="5">
                  <c:v>29.749180419999998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268,421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268421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19</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8919.86</c:v>
                </c:pt>
                <c:pt idx="1">
                  <c:v>10508.86</c:v>
                </c:pt>
                <c:pt idx="2">
                  <c:v>11652.16</c:v>
                </c:pt>
                <c:pt idx="3">
                  <c:v>12058.46</c:v>
                </c:pt>
                <c:pt idx="4">
                  <c:v>12538.86</c:v>
                </c:pt>
                <c:pt idx="5">
                  <c:v>12692.26</c:v>
                </c:pt>
                <c:pt idx="6">
                  <c:v>13085.46</c:v>
                </c:pt>
                <c:pt idx="7">
                  <c:v>13107.46</c:v>
                </c:pt>
                <c:pt idx="8">
                  <c:v>13107.46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3234.38</c:v>
                </c:pt>
                <c:pt idx="1">
                  <c:v>3498.42</c:v>
                </c:pt>
                <c:pt idx="2">
                  <c:v>3787.4</c:v>
                </c:pt>
                <c:pt idx="3">
                  <c:v>4055.03</c:v>
                </c:pt>
                <c:pt idx="4">
                  <c:v>4343.51</c:v>
                </c:pt>
                <c:pt idx="5">
                  <c:v>4556.6400000000003</c:v>
                </c:pt>
                <c:pt idx="6">
                  <c:v>4822.0600000000013</c:v>
                </c:pt>
                <c:pt idx="7">
                  <c:v>5019.0400000000018</c:v>
                </c:pt>
                <c:pt idx="8">
                  <c:v>5345.1000000000031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8.1364509393855186E-2</c:v>
                </c:pt>
                <c:pt idx="1">
                  <c:v>0.10014607411084445</c:v>
                </c:pt>
                <c:pt idx="2">
                  <c:v>0.10677008032754808</c:v>
                </c:pt>
                <c:pt idx="3">
                  <c:v>0.11548558451589884</c:v>
                </c:pt>
                <c:pt idx="4">
                  <c:v>0.13121887905645299</c:v>
                </c:pt>
                <c:pt idx="5">
                  <c:v>0.13755226870832604</c:v>
                </c:pt>
                <c:pt idx="6">
                  <c:v>0.134159872075579</c:v>
                </c:pt>
                <c:pt idx="7">
                  <c:v>0.12784150794584584</c:v>
                </c:pt>
                <c:pt idx="8">
                  <c:v>0.12997911151910468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110.5950577570883</c:v>
                </c:pt>
                <c:pt idx="2">
                  <c:v>1.521364538291698</c:v>
                </c:pt>
                <c:pt idx="3">
                  <c:v>4.1235668643314174</c:v>
                </c:pt>
                <c:pt idx="4">
                  <c:v>63.016671765410265</c:v>
                </c:pt>
                <c:pt idx="5">
                  <c:v>44.876991494964386</c:v>
                </c:pt>
                <c:pt idx="7">
                  <c:v>78.243980415768533</c:v>
                </c:pt>
                <c:pt idx="8">
                  <c:v>2.8428409244330815</c:v>
                </c:pt>
                <c:pt idx="9">
                  <c:v>0.19196267478951412</c:v>
                </c:pt>
                <c:pt idx="10">
                  <c:v>5.9983402284847616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116.23998915971141</c:v>
                </c:pt>
                <c:pt idx="4" formatCode="#,##0">
                  <c:v>63.016671765410265</c:v>
                </c:pt>
                <c:pt idx="5" formatCode="#,##0">
                  <c:v>44.876991494964386</c:v>
                </c:pt>
                <c:pt idx="6" formatCode="#,##0">
                  <c:v>81.278784014991118</c:v>
                </c:pt>
                <c:pt idx="10" formatCode="#,##0">
                  <c:v>5.9983402284847616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683</c:v>
                </c:pt>
                <c:pt idx="1">
                  <c:v>724</c:v>
                </c:pt>
                <c:pt idx="2">
                  <c:v>776</c:v>
                </c:pt>
                <c:pt idx="3">
                  <c:v>825</c:v>
                </c:pt>
                <c:pt idx="4">
                  <c:v>877</c:v>
                </c:pt>
                <c:pt idx="5">
                  <c:v>916</c:v>
                </c:pt>
                <c:pt idx="6">
                  <c:v>963</c:v>
                </c:pt>
                <c:pt idx="7">
                  <c:v>997</c:v>
                </c:pt>
                <c:pt idx="8">
                  <c:v>1052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183060.66292892522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23794.062321600002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349558.90899999999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349558.90899999999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23752.785201600003</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排出量比較シート!$DN$21:$DN$50</c:f>
              <c:numCache>
                <c:formatCode>0.0%;;</c:formatCode>
                <c:ptCount val="30"/>
                <c:pt idx="0">
                  <c:v>1</c:v>
                </c:pt>
                <c:pt idx="1">
                  <c:v>0.76</c:v>
                </c:pt>
                <c:pt idx="2">
                  <c:v>1</c:v>
                </c:pt>
                <c:pt idx="3">
                  <c:v>1</c:v>
                </c:pt>
                <c:pt idx="4">
                  <c:v>0.82</c:v>
                </c:pt>
                <c:pt idx="5">
                  <c:v>0.84</c:v>
                </c:pt>
                <c:pt idx="6">
                  <c:v>0.55000000000000004</c:v>
                </c:pt>
                <c:pt idx="7">
                  <c:v>1</c:v>
                </c:pt>
                <c:pt idx="8">
                  <c:v>0.06</c:v>
                </c:pt>
                <c:pt idx="9">
                  <c:v>0.99</c:v>
                </c:pt>
                <c:pt idx="10">
                  <c:v>1</c:v>
                </c:pt>
                <c:pt idx="11">
                  <c:v>1</c:v>
                </c:pt>
                <c:pt idx="12">
                  <c:v>0.31</c:v>
                </c:pt>
                <c:pt idx="13">
                  <c:v>1</c:v>
                </c:pt>
                <c:pt idx="14">
                  <c:v>1</c:v>
                </c:pt>
                <c:pt idx="15">
                  <c:v>1</c:v>
                </c:pt>
                <c:pt idx="16">
                  <c:v>0.63</c:v>
                </c:pt>
                <c:pt idx="17">
                  <c:v>0</c:v>
                </c:pt>
                <c:pt idx="18">
                  <c:v>0.63</c:v>
                </c:pt>
                <c:pt idx="19">
                  <c:v>0</c:v>
                </c:pt>
                <c:pt idx="20">
                  <c:v>0</c:v>
                </c:pt>
                <c:pt idx="21">
                  <c:v>0.98</c:v>
                </c:pt>
                <c:pt idx="22">
                  <c:v>0.71</c:v>
                </c:pt>
                <c:pt idx="23">
                  <c:v>0</c:v>
                </c:pt>
                <c:pt idx="24">
                  <c:v>0.53</c:v>
                </c:pt>
                <c:pt idx="25">
                  <c:v>0</c:v>
                </c:pt>
                <c:pt idx="26">
                  <c:v>1</c:v>
                </c:pt>
                <c:pt idx="27">
                  <c:v>0</c:v>
                </c:pt>
                <c:pt idx="28">
                  <c:v>0.23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0.37</c:v>
                </c:pt>
                <c:pt idx="19">
                  <c:v>0</c:v>
                </c:pt>
                <c:pt idx="20">
                  <c:v>0</c:v>
                </c:pt>
                <c:pt idx="21">
                  <c:v>0</c:v>
                </c:pt>
                <c:pt idx="22">
                  <c:v>0</c:v>
                </c:pt>
                <c:pt idx="23">
                  <c:v>0</c:v>
                </c:pt>
                <c:pt idx="24">
                  <c:v>0.04</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排出量比較シート!$DQ$21:$DQ$50</c:f>
              <c:numCache>
                <c:formatCode>0.0%;;</c:formatCode>
                <c:ptCount val="30"/>
                <c:pt idx="0">
                  <c:v>0</c:v>
                </c:pt>
                <c:pt idx="1">
                  <c:v>0.24</c:v>
                </c:pt>
                <c:pt idx="2">
                  <c:v>0</c:v>
                </c:pt>
                <c:pt idx="3">
                  <c:v>0</c:v>
                </c:pt>
                <c:pt idx="4">
                  <c:v>0.18</c:v>
                </c:pt>
                <c:pt idx="5">
                  <c:v>0.16</c:v>
                </c:pt>
                <c:pt idx="6">
                  <c:v>0</c:v>
                </c:pt>
                <c:pt idx="7">
                  <c:v>0</c:v>
                </c:pt>
                <c:pt idx="8">
                  <c:v>0.94</c:v>
                </c:pt>
                <c:pt idx="9">
                  <c:v>0.01</c:v>
                </c:pt>
                <c:pt idx="10">
                  <c:v>0</c:v>
                </c:pt>
                <c:pt idx="11">
                  <c:v>0</c:v>
                </c:pt>
                <c:pt idx="12">
                  <c:v>0.69</c:v>
                </c:pt>
                <c:pt idx="13">
                  <c:v>0</c:v>
                </c:pt>
                <c:pt idx="14">
                  <c:v>0</c:v>
                </c:pt>
                <c:pt idx="15">
                  <c:v>0</c:v>
                </c:pt>
                <c:pt idx="16">
                  <c:v>0.18</c:v>
                </c:pt>
                <c:pt idx="17">
                  <c:v>0</c:v>
                </c:pt>
                <c:pt idx="18">
                  <c:v>0</c:v>
                </c:pt>
                <c:pt idx="19">
                  <c:v>0</c:v>
                </c:pt>
                <c:pt idx="20">
                  <c:v>1</c:v>
                </c:pt>
                <c:pt idx="21">
                  <c:v>0.02</c:v>
                </c:pt>
                <c:pt idx="22">
                  <c:v>0.28999999999999998</c:v>
                </c:pt>
                <c:pt idx="23">
                  <c:v>1</c:v>
                </c:pt>
                <c:pt idx="24">
                  <c:v>0.05</c:v>
                </c:pt>
                <c:pt idx="25">
                  <c:v>1</c:v>
                </c:pt>
                <c:pt idx="26">
                  <c:v>0</c:v>
                </c:pt>
                <c:pt idx="27">
                  <c:v>1</c:v>
                </c:pt>
                <c:pt idx="28">
                  <c:v>0.77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排出量比較シート!$DR$21:$DR$50</c:f>
              <c:numCache>
                <c:formatCode>0.0%;;</c:formatCode>
                <c:ptCount val="30"/>
                <c:pt idx="0">
                  <c:v>0</c:v>
                </c:pt>
                <c:pt idx="1">
                  <c:v>0</c:v>
                </c:pt>
                <c:pt idx="2">
                  <c:v>0</c:v>
                </c:pt>
                <c:pt idx="3">
                  <c:v>0</c:v>
                </c:pt>
                <c:pt idx="4">
                  <c:v>0</c:v>
                </c:pt>
                <c:pt idx="5">
                  <c:v>0</c:v>
                </c:pt>
                <c:pt idx="6">
                  <c:v>0.45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0.37</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排出量比較シート!$DF$21:$DF$50</c:f>
              <c:numCache>
                <c:formatCode>#,##0;;</c:formatCode>
                <c:ptCount val="30"/>
                <c:pt idx="0">
                  <c:v>4</c:v>
                </c:pt>
                <c:pt idx="1">
                  <c:v>4</c:v>
                </c:pt>
                <c:pt idx="2">
                  <c:v>4</c:v>
                </c:pt>
                <c:pt idx="3">
                  <c:v>3</c:v>
                </c:pt>
                <c:pt idx="4">
                  <c:v>3</c:v>
                </c:pt>
                <c:pt idx="5">
                  <c:v>3</c:v>
                </c:pt>
                <c:pt idx="6">
                  <c:v>6</c:v>
                </c:pt>
                <c:pt idx="7">
                  <c:v>1</c:v>
                </c:pt>
                <c:pt idx="8">
                  <c:v>2</c:v>
                </c:pt>
                <c:pt idx="9">
                  <c:v>7</c:v>
                </c:pt>
                <c:pt idx="10">
                  <c:v>4</c:v>
                </c:pt>
                <c:pt idx="11">
                  <c:v>1</c:v>
                </c:pt>
                <c:pt idx="12">
                  <c:v>2</c:v>
                </c:pt>
                <c:pt idx="13">
                  <c:v>10</c:v>
                </c:pt>
                <c:pt idx="14">
                  <c:v>6</c:v>
                </c:pt>
                <c:pt idx="15">
                  <c:v>1</c:v>
                </c:pt>
                <c:pt idx="16">
                  <c:v>3</c:v>
                </c:pt>
                <c:pt idx="17">
                  <c:v>0</c:v>
                </c:pt>
                <c:pt idx="18">
                  <c:v>3</c:v>
                </c:pt>
                <c:pt idx="19">
                  <c:v>0</c:v>
                </c:pt>
                <c:pt idx="20">
                  <c:v>0</c:v>
                </c:pt>
                <c:pt idx="21">
                  <c:v>7</c:v>
                </c:pt>
                <c:pt idx="22">
                  <c:v>2</c:v>
                </c:pt>
                <c:pt idx="23">
                  <c:v>0</c:v>
                </c:pt>
                <c:pt idx="24">
                  <c:v>2</c:v>
                </c:pt>
                <c:pt idx="25">
                  <c:v>0</c:v>
                </c:pt>
                <c:pt idx="26">
                  <c:v>1</c:v>
                </c:pt>
                <c:pt idx="27">
                  <c:v>0</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排出量比較シート!$DI$21:$DI$50</c:f>
              <c:numCache>
                <c:formatCode>#,##0;;</c:formatCode>
                <c:ptCount val="30"/>
                <c:pt idx="0">
                  <c:v>0</c:v>
                </c:pt>
                <c:pt idx="1">
                  <c:v>2</c:v>
                </c:pt>
                <c:pt idx="2">
                  <c:v>0</c:v>
                </c:pt>
                <c:pt idx="3">
                  <c:v>0</c:v>
                </c:pt>
                <c:pt idx="4">
                  <c:v>1</c:v>
                </c:pt>
                <c:pt idx="5">
                  <c:v>1</c:v>
                </c:pt>
                <c:pt idx="6">
                  <c:v>0</c:v>
                </c:pt>
                <c:pt idx="7">
                  <c:v>0</c:v>
                </c:pt>
                <c:pt idx="8">
                  <c:v>3</c:v>
                </c:pt>
                <c:pt idx="9">
                  <c:v>1</c:v>
                </c:pt>
                <c:pt idx="10">
                  <c:v>0</c:v>
                </c:pt>
                <c:pt idx="11">
                  <c:v>0</c:v>
                </c:pt>
                <c:pt idx="12">
                  <c:v>4</c:v>
                </c:pt>
                <c:pt idx="13">
                  <c:v>0</c:v>
                </c:pt>
                <c:pt idx="14">
                  <c:v>0</c:v>
                </c:pt>
                <c:pt idx="15">
                  <c:v>0</c:v>
                </c:pt>
                <c:pt idx="16">
                  <c:v>1</c:v>
                </c:pt>
                <c:pt idx="17">
                  <c:v>0</c:v>
                </c:pt>
                <c:pt idx="18">
                  <c:v>0</c:v>
                </c:pt>
                <c:pt idx="19">
                  <c:v>0</c:v>
                </c:pt>
                <c:pt idx="20">
                  <c:v>2</c:v>
                </c:pt>
                <c:pt idx="21">
                  <c:v>1</c:v>
                </c:pt>
                <c:pt idx="22">
                  <c:v>1</c:v>
                </c:pt>
                <c:pt idx="23">
                  <c:v>1</c:v>
                </c:pt>
                <c:pt idx="24">
                  <c:v>2</c:v>
                </c:pt>
                <c:pt idx="25">
                  <c:v>1</c:v>
                </c:pt>
                <c:pt idx="26">
                  <c:v>0</c:v>
                </c:pt>
                <c:pt idx="27">
                  <c:v>2</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排出量比較シート!$DL$21:$DL$50</c:f>
              <c:numCache>
                <c:formatCode>#,##0;;</c:formatCode>
                <c:ptCount val="30"/>
                <c:pt idx="0">
                  <c:v>4</c:v>
                </c:pt>
                <c:pt idx="1">
                  <c:v>6</c:v>
                </c:pt>
                <c:pt idx="2">
                  <c:v>4</c:v>
                </c:pt>
                <c:pt idx="3">
                  <c:v>3</c:v>
                </c:pt>
                <c:pt idx="4">
                  <c:v>4</c:v>
                </c:pt>
                <c:pt idx="5">
                  <c:v>4</c:v>
                </c:pt>
                <c:pt idx="6">
                  <c:v>7</c:v>
                </c:pt>
                <c:pt idx="7">
                  <c:v>1</c:v>
                </c:pt>
                <c:pt idx="8">
                  <c:v>5</c:v>
                </c:pt>
                <c:pt idx="9">
                  <c:v>8</c:v>
                </c:pt>
                <c:pt idx="10">
                  <c:v>4</c:v>
                </c:pt>
                <c:pt idx="11">
                  <c:v>1</c:v>
                </c:pt>
                <c:pt idx="12">
                  <c:v>6</c:v>
                </c:pt>
                <c:pt idx="13">
                  <c:v>10</c:v>
                </c:pt>
                <c:pt idx="14">
                  <c:v>6</c:v>
                </c:pt>
                <c:pt idx="15">
                  <c:v>1</c:v>
                </c:pt>
                <c:pt idx="16">
                  <c:v>5</c:v>
                </c:pt>
                <c:pt idx="17">
                  <c:v>0</c:v>
                </c:pt>
                <c:pt idx="18">
                  <c:v>4</c:v>
                </c:pt>
                <c:pt idx="19">
                  <c:v>0</c:v>
                </c:pt>
                <c:pt idx="20">
                  <c:v>2</c:v>
                </c:pt>
                <c:pt idx="21">
                  <c:v>8</c:v>
                </c:pt>
                <c:pt idx="22">
                  <c:v>3</c:v>
                </c:pt>
                <c:pt idx="23">
                  <c:v>1</c:v>
                </c:pt>
                <c:pt idx="24">
                  <c:v>6</c:v>
                </c:pt>
                <c:pt idx="25">
                  <c:v>1</c:v>
                </c:pt>
                <c:pt idx="26">
                  <c:v>1</c:v>
                </c:pt>
                <c:pt idx="27">
                  <c:v>2</c:v>
                </c:pt>
                <c:pt idx="28">
                  <c:v>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排出量比較シート!$CX$21:$CX$50</c:f>
              <c:numCache>
                <c:formatCode>[=0]#;[&lt;1]0.00;#,##0</c:formatCode>
                <c:ptCount val="30"/>
                <c:pt idx="0">
                  <c:v>25.759</c:v>
                </c:pt>
                <c:pt idx="1">
                  <c:v>24.484000000000002</c:v>
                </c:pt>
                <c:pt idx="2">
                  <c:v>17.786999999999999</c:v>
                </c:pt>
                <c:pt idx="3">
                  <c:v>16.398</c:v>
                </c:pt>
                <c:pt idx="4">
                  <c:v>19.72</c:v>
                </c:pt>
                <c:pt idx="5">
                  <c:v>56.87</c:v>
                </c:pt>
                <c:pt idx="6">
                  <c:v>62.069000000000003</c:v>
                </c:pt>
                <c:pt idx="7">
                  <c:v>6.8970000000000002</c:v>
                </c:pt>
                <c:pt idx="8">
                  <c:v>12.512</c:v>
                </c:pt>
                <c:pt idx="9">
                  <c:v>938.49900000000002</c:v>
                </c:pt>
                <c:pt idx="10">
                  <c:v>28.649000000000001</c:v>
                </c:pt>
                <c:pt idx="11">
                  <c:v>9.0340000000000007</c:v>
                </c:pt>
                <c:pt idx="12">
                  <c:v>20.933</c:v>
                </c:pt>
                <c:pt idx="13">
                  <c:v>132.63</c:v>
                </c:pt>
                <c:pt idx="14">
                  <c:v>53.151000000000003</c:v>
                </c:pt>
                <c:pt idx="15">
                  <c:v>2.8809999999999998</c:v>
                </c:pt>
                <c:pt idx="16">
                  <c:v>18.111000000000001</c:v>
                </c:pt>
                <c:pt idx="17">
                  <c:v>0</c:v>
                </c:pt>
                <c:pt idx="18">
                  <c:v>10.903</c:v>
                </c:pt>
                <c:pt idx="19">
                  <c:v>0</c:v>
                </c:pt>
                <c:pt idx="20">
                  <c:v>0</c:v>
                </c:pt>
                <c:pt idx="21">
                  <c:v>41.220999999999997</c:v>
                </c:pt>
                <c:pt idx="22">
                  <c:v>6.77</c:v>
                </c:pt>
                <c:pt idx="23">
                  <c:v>0</c:v>
                </c:pt>
                <c:pt idx="24">
                  <c:v>75.873000000000005</c:v>
                </c:pt>
                <c:pt idx="25">
                  <c:v>0</c:v>
                </c:pt>
                <c:pt idx="26">
                  <c:v>3.488</c:v>
                </c:pt>
                <c:pt idx="27">
                  <c:v>0</c:v>
                </c:pt>
                <c:pt idx="28">
                  <c:v>49.378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6.4660000000000002</c:v>
                </c:pt>
                <c:pt idx="19">
                  <c:v>0</c:v>
                </c:pt>
                <c:pt idx="20">
                  <c:v>0</c:v>
                </c:pt>
                <c:pt idx="21">
                  <c:v>0</c:v>
                </c:pt>
                <c:pt idx="22">
                  <c:v>0</c:v>
                </c:pt>
                <c:pt idx="23">
                  <c:v>0</c:v>
                </c:pt>
                <c:pt idx="24">
                  <c:v>6.258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排出量比較シート!$DA$21:$DA$50</c:f>
              <c:numCache>
                <c:formatCode>[=0]#;[&lt;1]0.00;#,##0</c:formatCode>
                <c:ptCount val="30"/>
                <c:pt idx="0">
                  <c:v>0</c:v>
                </c:pt>
                <c:pt idx="1">
                  <c:v>7.6639999999999997</c:v>
                </c:pt>
                <c:pt idx="2">
                  <c:v>0</c:v>
                </c:pt>
                <c:pt idx="3">
                  <c:v>0</c:v>
                </c:pt>
                <c:pt idx="4">
                  <c:v>4.41</c:v>
                </c:pt>
                <c:pt idx="5">
                  <c:v>11.087999999999999</c:v>
                </c:pt>
                <c:pt idx="6">
                  <c:v>0</c:v>
                </c:pt>
                <c:pt idx="7">
                  <c:v>0</c:v>
                </c:pt>
                <c:pt idx="8">
                  <c:v>204.595</c:v>
                </c:pt>
                <c:pt idx="9">
                  <c:v>6.64</c:v>
                </c:pt>
                <c:pt idx="10">
                  <c:v>0</c:v>
                </c:pt>
                <c:pt idx="11">
                  <c:v>0</c:v>
                </c:pt>
                <c:pt idx="12">
                  <c:v>45.794000000000004</c:v>
                </c:pt>
                <c:pt idx="13">
                  <c:v>0</c:v>
                </c:pt>
                <c:pt idx="14">
                  <c:v>0</c:v>
                </c:pt>
                <c:pt idx="15">
                  <c:v>0</c:v>
                </c:pt>
                <c:pt idx="16">
                  <c:v>5.2009999999999996</c:v>
                </c:pt>
                <c:pt idx="17">
                  <c:v>0</c:v>
                </c:pt>
                <c:pt idx="18">
                  <c:v>0</c:v>
                </c:pt>
                <c:pt idx="19">
                  <c:v>0</c:v>
                </c:pt>
                <c:pt idx="20">
                  <c:v>21.36</c:v>
                </c:pt>
                <c:pt idx="21">
                  <c:v>0.81399999999999995</c:v>
                </c:pt>
                <c:pt idx="22">
                  <c:v>2.7850000000000001</c:v>
                </c:pt>
                <c:pt idx="23">
                  <c:v>19.37</c:v>
                </c:pt>
                <c:pt idx="24">
                  <c:v>7.4249999999999998</c:v>
                </c:pt>
                <c:pt idx="25">
                  <c:v>2.5</c:v>
                </c:pt>
                <c:pt idx="26">
                  <c:v>0</c:v>
                </c:pt>
                <c:pt idx="27">
                  <c:v>7.2240000000000002</c:v>
                </c:pt>
                <c:pt idx="28">
                  <c:v>163.68199999999999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排出量比較シート!$DB$21:$DB$50</c:f>
              <c:numCache>
                <c:formatCode>[=0]#;[&lt;1]0.00;#,##0</c:formatCode>
                <c:ptCount val="30"/>
                <c:pt idx="0">
                  <c:v>0</c:v>
                </c:pt>
                <c:pt idx="1">
                  <c:v>0</c:v>
                </c:pt>
                <c:pt idx="2">
                  <c:v>0</c:v>
                </c:pt>
                <c:pt idx="3">
                  <c:v>0</c:v>
                </c:pt>
                <c:pt idx="4">
                  <c:v>0</c:v>
                </c:pt>
                <c:pt idx="5">
                  <c:v>0</c:v>
                </c:pt>
                <c:pt idx="6">
                  <c:v>50.774000000000001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53.11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5.5110000000000001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排出量比較シート!$DD$21:$DD$50</c:f>
              <c:numCache>
                <c:formatCode>[=0]#;[&lt;1]0.00;#,##0</c:formatCode>
                <c:ptCount val="30"/>
                <c:pt idx="0">
                  <c:v>25.759</c:v>
                </c:pt>
                <c:pt idx="1">
                  <c:v>32.148000000000003</c:v>
                </c:pt>
                <c:pt idx="2">
                  <c:v>17.786999999999999</c:v>
                </c:pt>
                <c:pt idx="3">
                  <c:v>16.398</c:v>
                </c:pt>
                <c:pt idx="4">
                  <c:v>24.13</c:v>
                </c:pt>
                <c:pt idx="5">
                  <c:v>67.957999999999998</c:v>
                </c:pt>
                <c:pt idx="6">
                  <c:v>112.843</c:v>
                </c:pt>
                <c:pt idx="7">
                  <c:v>6.8970000000000002</c:v>
                </c:pt>
                <c:pt idx="8">
                  <c:v>217.107</c:v>
                </c:pt>
                <c:pt idx="9">
                  <c:v>945.13900000000001</c:v>
                </c:pt>
                <c:pt idx="10">
                  <c:v>28.649000000000001</c:v>
                </c:pt>
                <c:pt idx="11">
                  <c:v>9.0340000000000007</c:v>
                </c:pt>
                <c:pt idx="12">
                  <c:v>66.727000000000004</c:v>
                </c:pt>
                <c:pt idx="13">
                  <c:v>132.63</c:v>
                </c:pt>
                <c:pt idx="14">
                  <c:v>53.151000000000003</c:v>
                </c:pt>
                <c:pt idx="15">
                  <c:v>2.8809999999999998</c:v>
                </c:pt>
                <c:pt idx="16">
                  <c:v>28.823</c:v>
                </c:pt>
                <c:pt idx="17">
                  <c:v>0</c:v>
                </c:pt>
                <c:pt idx="18">
                  <c:v>17.369</c:v>
                </c:pt>
                <c:pt idx="19">
                  <c:v>0</c:v>
                </c:pt>
                <c:pt idx="20">
                  <c:v>21.36</c:v>
                </c:pt>
                <c:pt idx="21">
                  <c:v>42.034999999999997</c:v>
                </c:pt>
                <c:pt idx="22">
                  <c:v>9.5549999999999997</c:v>
                </c:pt>
                <c:pt idx="23">
                  <c:v>19.37</c:v>
                </c:pt>
                <c:pt idx="24">
                  <c:v>142.666</c:v>
                </c:pt>
                <c:pt idx="25">
                  <c:v>2.5</c:v>
                </c:pt>
                <c:pt idx="26">
                  <c:v>3.488</c:v>
                </c:pt>
                <c:pt idx="27">
                  <c:v>7.2240000000000002</c:v>
                </c:pt>
                <c:pt idx="28">
                  <c:v>213.06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排出量比較シート!$CU$21:$CU$50</c:f>
              <c:numCache>
                <c:formatCode>\(0%\);;</c:formatCode>
                <c:ptCount val="30"/>
                <c:pt idx="0">
                  <c:v>0</c:v>
                </c:pt>
                <c:pt idx="1">
                  <c:v>0.12672229028671342</c:v>
                </c:pt>
                <c:pt idx="2">
                  <c:v>0</c:v>
                </c:pt>
                <c:pt idx="3">
                  <c:v>0</c:v>
                </c:pt>
                <c:pt idx="4">
                  <c:v>8.7772467672139906E-2</c:v>
                </c:pt>
                <c:pt idx="5">
                  <c:v>0.57465527331691546</c:v>
                </c:pt>
                <c:pt idx="6">
                  <c:v>0</c:v>
                </c:pt>
                <c:pt idx="7">
                  <c:v>0</c:v>
                </c:pt>
                <c:pt idx="8">
                  <c:v>1</c:v>
                </c:pt>
                <c:pt idx="9">
                  <c:v>0.18341463272002315</c:v>
                </c:pt>
                <c:pt idx="10">
                  <c:v>0</c:v>
                </c:pt>
                <c:pt idx="11">
                  <c:v>0</c:v>
                </c:pt>
                <c:pt idx="12">
                  <c:v>1</c:v>
                </c:pt>
                <c:pt idx="13">
                  <c:v>0</c:v>
                </c:pt>
                <c:pt idx="14">
                  <c:v>0</c:v>
                </c:pt>
                <c:pt idx="15">
                  <c:v>0</c:v>
                </c:pt>
                <c:pt idx="16">
                  <c:v>0.13109019354178586</c:v>
                </c:pt>
                <c:pt idx="17">
                  <c:v>0</c:v>
                </c:pt>
                <c:pt idx="18">
                  <c:v>0</c:v>
                </c:pt>
                <c:pt idx="19">
                  <c:v>0</c:v>
                </c:pt>
                <c:pt idx="20">
                  <c:v>0.56885254471005575</c:v>
                </c:pt>
                <c:pt idx="21">
                  <c:v>2.7079471351951916E-2</c:v>
                </c:pt>
                <c:pt idx="22">
                  <c:v>9.6726297363556299E-2</c:v>
                </c:pt>
                <c:pt idx="23">
                  <c:v>0.31748223113211466</c:v>
                </c:pt>
                <c:pt idx="24">
                  <c:v>0.15490044013269808</c:v>
                </c:pt>
                <c:pt idx="25">
                  <c:v>5.8898668587339338E-2</c:v>
                </c:pt>
                <c:pt idx="26">
                  <c:v>0</c:v>
                </c:pt>
                <c:pt idx="27">
                  <c:v>0.27023976734566862</c:v>
                </c:pt>
                <c:pt idx="28">
                  <c:v>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排出量比較シート!$CM$21:$CM$50</c:f>
              <c:numCache>
                <c:formatCode>\(0%\);;</c:formatCode>
                <c:ptCount val="30"/>
                <c:pt idx="0">
                  <c:v>0.1442705147491917</c:v>
                </c:pt>
                <c:pt idx="1">
                  <c:v>0.15878049543680853</c:v>
                </c:pt>
                <c:pt idx="2">
                  <c:v>8.6099217885606025E-2</c:v>
                </c:pt>
                <c:pt idx="3">
                  <c:v>6.8575073744557763E-2</c:v>
                </c:pt>
                <c:pt idx="4">
                  <c:v>0.44187310302487787</c:v>
                </c:pt>
                <c:pt idx="5">
                  <c:v>1</c:v>
                </c:pt>
                <c:pt idx="6">
                  <c:v>0.38393335848321253</c:v>
                </c:pt>
                <c:pt idx="7">
                  <c:v>9.2382333479052767E-2</c:v>
                </c:pt>
                <c:pt idx="8">
                  <c:v>6.2808205159827935E-2</c:v>
                </c:pt>
                <c:pt idx="9">
                  <c:v>1</c:v>
                </c:pt>
                <c:pt idx="10">
                  <c:v>0.40426021814531021</c:v>
                </c:pt>
                <c:pt idx="11">
                  <c:v>6.9632151960793157E-2</c:v>
                </c:pt>
                <c:pt idx="12">
                  <c:v>0.19153133228612595</c:v>
                </c:pt>
                <c:pt idx="13">
                  <c:v>0.42002390095444569</c:v>
                </c:pt>
                <c:pt idx="14">
                  <c:v>0.70628144544101457</c:v>
                </c:pt>
                <c:pt idx="15">
                  <c:v>4.1075253494762161E-2</c:v>
                </c:pt>
                <c:pt idx="16">
                  <c:v>0.19294075635423927</c:v>
                </c:pt>
                <c:pt idx="17">
                  <c:v>0</c:v>
                </c:pt>
                <c:pt idx="18">
                  <c:v>0.13547186248825954</c:v>
                </c:pt>
                <c:pt idx="19">
                  <c:v>0</c:v>
                </c:pt>
                <c:pt idx="20">
                  <c:v>0</c:v>
                </c:pt>
                <c:pt idx="21">
                  <c:v>0.4127971890211683</c:v>
                </c:pt>
                <c:pt idx="22">
                  <c:v>7.2217008652652459E-2</c:v>
                </c:pt>
                <c:pt idx="23">
                  <c:v>0</c:v>
                </c:pt>
                <c:pt idx="24">
                  <c:v>1</c:v>
                </c:pt>
                <c:pt idx="25">
                  <c:v>0</c:v>
                </c:pt>
                <c:pt idx="26">
                  <c:v>8.7672531806276058E-2</c:v>
                </c:pt>
                <c:pt idx="27">
                  <c:v>0</c:v>
                </c:pt>
                <c:pt idx="28">
                  <c:v>0.25889541960877532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排出量比較シート!$BV$21:$BV$50</c:f>
              <c:numCache>
                <c:formatCode>0%</c:formatCode>
                <c:ptCount val="30"/>
                <c:pt idx="0">
                  <c:v>0.58656465880401054</c:v>
                </c:pt>
                <c:pt idx="1">
                  <c:v>0.42080192452577031</c:v>
                </c:pt>
                <c:pt idx="2">
                  <c:v>0.56570261553771262</c:v>
                </c:pt>
                <c:pt idx="3">
                  <c:v>0.64923063004455639</c:v>
                </c:pt>
                <c:pt idx="4">
                  <c:v>0.20214020120317086</c:v>
                </c:pt>
                <c:pt idx="5">
                  <c:v>0.31523192524245514</c:v>
                </c:pt>
                <c:pt idx="6">
                  <c:v>0.49246687994106819</c:v>
                </c:pt>
                <c:pt idx="7">
                  <c:v>0.37117400413962909</c:v>
                </c:pt>
                <c:pt idx="8">
                  <c:v>0.53643339840170456</c:v>
                </c:pt>
                <c:pt idx="9">
                  <c:v>0.37873853230357019</c:v>
                </c:pt>
                <c:pt idx="10">
                  <c:v>0.32906370809671825</c:v>
                </c:pt>
                <c:pt idx="11">
                  <c:v>0.4764292871209308</c:v>
                </c:pt>
                <c:pt idx="12">
                  <c:v>0.41012410236838936</c:v>
                </c:pt>
                <c:pt idx="13">
                  <c:v>0.6901092109539867</c:v>
                </c:pt>
                <c:pt idx="14">
                  <c:v>0.30540229793427504</c:v>
                </c:pt>
                <c:pt idx="15">
                  <c:v>0.30277513343746876</c:v>
                </c:pt>
                <c:pt idx="16">
                  <c:v>0.35010799322851249</c:v>
                </c:pt>
                <c:pt idx="17">
                  <c:v>0.12172565906684131</c:v>
                </c:pt>
                <c:pt idx="18">
                  <c:v>0.41676129705065579</c:v>
                </c:pt>
                <c:pt idx="19">
                  <c:v>3.0267311137455719E-2</c:v>
                </c:pt>
                <c:pt idx="20">
                  <c:v>0.13845465145186112</c:v>
                </c:pt>
                <c:pt idx="21">
                  <c:v>0.41604794937110873</c:v>
                </c:pt>
                <c:pt idx="22">
                  <c:v>0.35610064026315119</c:v>
                </c:pt>
                <c:pt idx="23">
                  <c:v>0.24842628917970633</c:v>
                </c:pt>
                <c:pt idx="24">
                  <c:v>0.26697639335361306</c:v>
                </c:pt>
                <c:pt idx="25">
                  <c:v>0.38643589070040285</c:v>
                </c:pt>
                <c:pt idx="26">
                  <c:v>0.22419035959483175</c:v>
                </c:pt>
                <c:pt idx="27">
                  <c:v>0.12843029890423396</c:v>
                </c:pt>
                <c:pt idx="28">
                  <c:v>0.58908352170483924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排出量比較シート!$BZ$21:$BZ$50</c:f>
              <c:numCache>
                <c:formatCode>0%</c:formatCode>
                <c:ptCount val="30"/>
                <c:pt idx="0">
                  <c:v>0.14778186001133539</c:v>
                </c:pt>
                <c:pt idx="1">
                  <c:v>0.16504219156141103</c:v>
                </c:pt>
                <c:pt idx="2">
                  <c:v>9.7269453580236073E-2</c:v>
                </c:pt>
                <c:pt idx="3">
                  <c:v>6.8832661901103195E-2</c:v>
                </c:pt>
                <c:pt idx="4">
                  <c:v>0.2275745175670886</c:v>
                </c:pt>
                <c:pt idx="5">
                  <c:v>0.13018787164748358</c:v>
                </c:pt>
                <c:pt idx="6">
                  <c:v>0.11861904465934635</c:v>
                </c:pt>
                <c:pt idx="7">
                  <c:v>0.11342381246614879</c:v>
                </c:pt>
                <c:pt idx="8">
                  <c:v>0.15827744063401469</c:v>
                </c:pt>
                <c:pt idx="9">
                  <c:v>0.15709623706542314</c:v>
                </c:pt>
                <c:pt idx="10">
                  <c:v>0.1251248389778564</c:v>
                </c:pt>
                <c:pt idx="11">
                  <c:v>0.13068084544346065</c:v>
                </c:pt>
                <c:pt idx="12">
                  <c:v>0.15996825105116616</c:v>
                </c:pt>
                <c:pt idx="13">
                  <c:v>6.0385443957399365E-2</c:v>
                </c:pt>
                <c:pt idx="14">
                  <c:v>0.20517344886530156</c:v>
                </c:pt>
                <c:pt idx="15">
                  <c:v>0.14330619872631306</c:v>
                </c:pt>
                <c:pt idx="16">
                  <c:v>0.14797904539274703</c:v>
                </c:pt>
                <c:pt idx="17">
                  <c:v>0.24631263566005673</c:v>
                </c:pt>
                <c:pt idx="18">
                  <c:v>0.16528608246233617</c:v>
                </c:pt>
                <c:pt idx="19">
                  <c:v>0.25715176037242993</c:v>
                </c:pt>
                <c:pt idx="20">
                  <c:v>0.25451271916696711</c:v>
                </c:pt>
                <c:pt idx="21">
                  <c:v>0.12524079531668594</c:v>
                </c:pt>
                <c:pt idx="22">
                  <c:v>0.10937151227310873</c:v>
                </c:pt>
                <c:pt idx="23">
                  <c:v>0.24273289423142042</c:v>
                </c:pt>
                <c:pt idx="24">
                  <c:v>0.19163424847465907</c:v>
                </c:pt>
                <c:pt idx="25">
                  <c:v>0.18883690370683728</c:v>
                </c:pt>
                <c:pt idx="26">
                  <c:v>0.2000346195458641</c:v>
                </c:pt>
                <c:pt idx="27">
                  <c:v>0.23419311755019023</c:v>
                </c:pt>
                <c:pt idx="28">
                  <c:v>9.3643846266692199E-2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排出量比較シート!$CA$21:$CA$50</c:f>
              <c:numCache>
                <c:formatCode>0%</c:formatCode>
                <c:ptCount val="30"/>
                <c:pt idx="0">
                  <c:v>8.4005469282201803E-2</c:v>
                </c:pt>
                <c:pt idx="1">
                  <c:v>0.2211043880406777</c:v>
                </c:pt>
                <c:pt idx="2">
                  <c:v>0.10164737263391474</c:v>
                </c:pt>
                <c:pt idx="3">
                  <c:v>0.12047953603706928</c:v>
                </c:pt>
                <c:pt idx="4">
                  <c:v>0.24802883157893021</c:v>
                </c:pt>
                <c:pt idx="5">
                  <c:v>0.24443373494976456</c:v>
                </c:pt>
                <c:pt idx="6">
                  <c:v>0.14903551837247325</c:v>
                </c:pt>
                <c:pt idx="7">
                  <c:v>0.19128714608747682</c:v>
                </c:pt>
                <c:pt idx="8">
                  <c:v>0.13358893051760362</c:v>
                </c:pt>
                <c:pt idx="9">
                  <c:v>0.16596370380387246</c:v>
                </c:pt>
                <c:pt idx="10">
                  <c:v>0.22325879876916727</c:v>
                </c:pt>
                <c:pt idx="11">
                  <c:v>0.17027169694536462</c:v>
                </c:pt>
                <c:pt idx="12">
                  <c:v>0.18441940957996389</c:v>
                </c:pt>
                <c:pt idx="13">
                  <c:v>0.12173963543610095</c:v>
                </c:pt>
                <c:pt idx="14">
                  <c:v>0.23408003705411345</c:v>
                </c:pt>
                <c:pt idx="15">
                  <c:v>0.14535172553786954</c:v>
                </c:pt>
                <c:pt idx="16">
                  <c:v>0.22456817122089756</c:v>
                </c:pt>
                <c:pt idx="17">
                  <c:v>0.25590438075387806</c:v>
                </c:pt>
                <c:pt idx="18">
                  <c:v>0.14602583598634811</c:v>
                </c:pt>
                <c:pt idx="19">
                  <c:v>0.38280998108541364</c:v>
                </c:pt>
                <c:pt idx="20">
                  <c:v>0.272086393741923</c:v>
                </c:pt>
                <c:pt idx="21">
                  <c:v>0.15389370758648732</c:v>
                </c:pt>
                <c:pt idx="22">
                  <c:v>0.15096559484055477</c:v>
                </c:pt>
                <c:pt idx="23">
                  <c:v>0.20303719773616807</c:v>
                </c:pt>
                <c:pt idx="24">
                  <c:v>0.31666624532620502</c:v>
                </c:pt>
                <c:pt idx="25">
                  <c:v>0.11609195108606973</c:v>
                </c:pt>
                <c:pt idx="26">
                  <c:v>0.19669498187581685</c:v>
                </c:pt>
                <c:pt idx="27">
                  <c:v>0.32808172676692154</c:v>
                </c:pt>
                <c:pt idx="28">
                  <c:v>0.11460430071761253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排出量比較シート!$CB$21:$CB$50</c:f>
              <c:numCache>
                <c:formatCode>0%</c:formatCode>
                <c:ptCount val="30"/>
                <c:pt idx="0">
                  <c:v>0.16254726930188768</c:v>
                </c:pt>
                <c:pt idx="1">
                  <c:v>0.19305149587214093</c:v>
                </c:pt>
                <c:pt idx="2">
                  <c:v>0.21940839052202896</c:v>
                </c:pt>
                <c:pt idx="3">
                  <c:v>0.14871216393521705</c:v>
                </c:pt>
                <c:pt idx="4">
                  <c:v>0.30923596833324596</c:v>
                </c:pt>
                <c:pt idx="5">
                  <c:v>0.2915654559699129</c:v>
                </c:pt>
                <c:pt idx="6">
                  <c:v>0.22040351285451448</c:v>
                </c:pt>
                <c:pt idx="7">
                  <c:v>0.30158825203704004</c:v>
                </c:pt>
                <c:pt idx="8">
                  <c:v>0.16868690791217458</c:v>
                </c:pt>
                <c:pt idx="9">
                  <c:v>0.27680619377456167</c:v>
                </c:pt>
                <c:pt idx="10">
                  <c:v>0.29722428926207056</c:v>
                </c:pt>
                <c:pt idx="11">
                  <c:v>0.2064104462322118</c:v>
                </c:pt>
                <c:pt idx="12">
                  <c:v>0.24548823700048059</c:v>
                </c:pt>
                <c:pt idx="13">
                  <c:v>0.11812240061184896</c:v>
                </c:pt>
                <c:pt idx="14">
                  <c:v>0.25534421614630992</c:v>
                </c:pt>
                <c:pt idx="15">
                  <c:v>0.39367020585440848</c:v>
                </c:pt>
                <c:pt idx="16">
                  <c:v>0.25781447943736407</c:v>
                </c:pt>
                <c:pt idx="17">
                  <c:v>0.35556645895711209</c:v>
                </c:pt>
                <c:pt idx="18">
                  <c:v>0.26385934211789824</c:v>
                </c:pt>
                <c:pt idx="19">
                  <c:v>0.32977094740470075</c:v>
                </c:pt>
                <c:pt idx="20">
                  <c:v>0.30764509086189684</c:v>
                </c:pt>
                <c:pt idx="21">
                  <c:v>0.28242397811123848</c:v>
                </c:pt>
                <c:pt idx="22">
                  <c:v>0.36445372432727746</c:v>
                </c:pt>
                <c:pt idx="23">
                  <c:v>0.29156437195066187</c:v>
                </c:pt>
                <c:pt idx="24">
                  <c:v>0.20838970753442793</c:v>
                </c:pt>
                <c:pt idx="25">
                  <c:v>0.28197364148605664</c:v>
                </c:pt>
                <c:pt idx="26">
                  <c:v>0.36236665842224297</c:v>
                </c:pt>
                <c:pt idx="27">
                  <c:v>0.3092948567786542</c:v>
                </c:pt>
                <c:pt idx="28">
                  <c:v>0.185550119367553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排出量比較シート!$CH$21:$CH$50</c:f>
              <c:numCache>
                <c:formatCode>0%</c:formatCode>
                <c:ptCount val="30"/>
                <c:pt idx="0">
                  <c:v>1.9100742600564515E-2</c:v>
                </c:pt>
                <c:pt idx="1">
                  <c:v>0</c:v>
                </c:pt>
                <c:pt idx="2">
                  <c:v>1.597216772610777E-2</c:v>
                </c:pt>
                <c:pt idx="3">
                  <c:v>1.2745008082054112E-2</c:v>
                </c:pt>
                <c:pt idx="4">
                  <c:v>1.3020481317564383E-2</c:v>
                </c:pt>
                <c:pt idx="5">
                  <c:v>1.8581012190383838E-2</c:v>
                </c:pt>
                <c:pt idx="6">
                  <c:v>1.9475044172597773E-2</c:v>
                </c:pt>
                <c:pt idx="7">
                  <c:v>2.2526785269705259E-2</c:v>
                </c:pt>
                <c:pt idx="8">
                  <c:v>3.0133225345026619E-3</c:v>
                </c:pt>
                <c:pt idx="9">
                  <c:v>2.1395333052572574E-2</c:v>
                </c:pt>
                <c:pt idx="10">
                  <c:v>2.5328364894187515E-2</c:v>
                </c:pt>
                <c:pt idx="11">
                  <c:v>1.620772425803222E-2</c:v>
                </c:pt>
                <c:pt idx="12">
                  <c:v>0</c:v>
                </c:pt>
                <c:pt idx="13">
                  <c:v>9.6433090406640373E-3</c:v>
                </c:pt>
                <c:pt idx="14">
                  <c:v>0</c:v>
                </c:pt>
                <c:pt idx="15">
                  <c:v>1.4896736443940264E-2</c:v>
                </c:pt>
                <c:pt idx="16">
                  <c:v>1.9530310720478613E-2</c:v>
                </c:pt>
                <c:pt idx="17">
                  <c:v>2.0490865562111844E-2</c:v>
                </c:pt>
                <c:pt idx="18">
                  <c:v>8.0674423827617088E-3</c:v>
                </c:pt>
                <c:pt idx="19">
                  <c:v>0</c:v>
                </c:pt>
                <c:pt idx="20">
                  <c:v>2.7301144777352081E-2</c:v>
                </c:pt>
                <c:pt idx="21">
                  <c:v>2.2393569614479625E-2</c:v>
                </c:pt>
                <c:pt idx="22">
                  <c:v>1.9108528295908034E-2</c:v>
                </c:pt>
                <c:pt idx="23">
                  <c:v>1.4239246902043274E-2</c:v>
                </c:pt>
                <c:pt idx="24">
                  <c:v>1.6333405311095048E-2</c:v>
                </c:pt>
                <c:pt idx="25">
                  <c:v>2.6661613020633482E-2</c:v>
                </c:pt>
                <c:pt idx="26">
                  <c:v>1.6713380561244301E-2</c:v>
                </c:pt>
                <c:pt idx="27">
                  <c:v>0</c:v>
                </c:pt>
                <c:pt idx="28">
                  <c:v>1.7118211943303104E-2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c:ext uri="{02D57815-91ED-43cb-92C2-25804820EDAC}">
                        <c15:formulaRef>
                          <c15:sqref>排出量比較シート!$BW$21:$BW$50</c15:sqref>
                        </c15:formulaRef>
                      </c:ext>
                    </c:extLst>
                    <c:numCache>
                      <c:formatCode>0%</c:formatCode>
                      <c:ptCount val="30"/>
                      <c:pt idx="0">
                        <c:v>0.57995810590232422</c:v>
                      </c:pt>
                      <c:pt idx="1">
                        <c:v>0.30340435071371469</c:v>
                      </c:pt>
                      <c:pt idx="2">
                        <c:v>0.47063207521517514</c:v>
                      </c:pt>
                      <c:pt idx="3">
                        <c:v>0.64464011755554662</c:v>
                      </c:pt>
                      <c:pt idx="4">
                        <c:v>0.15044215794516866</c:v>
                      </c:pt>
                      <c:pt idx="5">
                        <c:v>0.30272612893005207</c:v>
                      </c:pt>
                      <c:pt idx="6">
                        <c:v>0.46277199462993601</c:v>
                      </c:pt>
                      <c:pt idx="7">
                        <c:v>0.31680433173508149</c:v>
                      </c:pt>
                      <c:pt idx="8">
                        <c:v>0.50051094534337859</c:v>
                      </c:pt>
                      <c:pt idx="9">
                        <c:v>0.33854721434904034</c:v>
                      </c:pt>
                      <c:pt idx="10">
                        <c:v>0.22743685794281174</c:v>
                      </c:pt>
                      <c:pt idx="11">
                        <c:v>0.43624761959124386</c:v>
                      </c:pt>
                      <c:pt idx="12">
                        <c:v>0.25910513863803414</c:v>
                      </c:pt>
                      <c:pt idx="13">
                        <c:v>0.67143449087254403</c:v>
                      </c:pt>
                      <c:pt idx="14">
                        <c:v>0.20036521197809617</c:v>
                      </c:pt>
                      <c:pt idx="15">
                        <c:v>9.5973463729286529E-2</c:v>
                      </c:pt>
                      <c:pt idx="16">
                        <c:v>0.23132155578189695</c:v>
                      </c:pt>
                      <c:pt idx="17">
                        <c:v>4.4983365799129968E-2</c:v>
                      </c:pt>
                      <c:pt idx="18">
                        <c:v>0.31696305464625679</c:v>
                      </c:pt>
                      <c:pt idx="19">
                        <c:v>2.0529717854980759E-2</c:v>
                      </c:pt>
                      <c:pt idx="20">
                        <c:v>0.11018783296857235</c:v>
                      </c:pt>
                      <c:pt idx="21">
                        <c:v>0.36532050057577425</c:v>
                      </c:pt>
                      <c:pt idx="22">
                        <c:v>0.28244457233088044</c:v>
                      </c:pt>
                      <c:pt idx="23">
                        <c:v>0.16206741388831536</c:v>
                      </c:pt>
                      <c:pt idx="24">
                        <c:v>0.1839146125198956</c:v>
                      </c:pt>
                      <c:pt idx="25">
                        <c:v>0.33962748411891358</c:v>
                      </c:pt>
                      <c:pt idx="26">
                        <c:v>0.12996538223097254</c:v>
                      </c:pt>
                      <c:pt idx="27">
                        <c:v>0.10892123618035308</c:v>
                      </c:pt>
                      <c:pt idx="28">
                        <c:v>0.56397850981435593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3.9986809979573948E-3</c:v>
                      </c:pt>
                      <c:pt idx="1">
                        <c:v>8.671504386925306E-3</c:v>
                      </c:pt>
                      <c:pt idx="2">
                        <c:v>1.0974433792205973E-2</c:v>
                      </c:pt>
                      <c:pt idx="3">
                        <c:v>3.0299378950876857E-3</c:v>
                      </c:pt>
                      <c:pt idx="4">
                        <c:v>1.9630791212766903E-2</c:v>
                      </c:pt>
                      <c:pt idx="5">
                        <c:v>1.2505796312403065E-2</c:v>
                      </c:pt>
                      <c:pt idx="6">
                        <c:v>9.7383311032112358E-3</c:v>
                      </c:pt>
                      <c:pt idx="7">
                        <c:v>1.0700732464330219E-2</c:v>
                      </c:pt>
                      <c:pt idx="8">
                        <c:v>3.8533830032741784E-3</c:v>
                      </c:pt>
                      <c:pt idx="9">
                        <c:v>1.0099980800196176E-2</c:v>
                      </c:pt>
                      <c:pt idx="10">
                        <c:v>1.3526642549173688E-2</c:v>
                      </c:pt>
                      <c:pt idx="11">
                        <c:v>7.664563117830799E-3</c:v>
                      </c:pt>
                      <c:pt idx="12">
                        <c:v>5.4437420252228808E-3</c:v>
                      </c:pt>
                      <c:pt idx="13">
                        <c:v>3.7024297452962042E-3</c:v>
                      </c:pt>
                      <c:pt idx="14">
                        <c:v>1.2985980294787916E-2</c:v>
                      </c:pt>
                      <c:pt idx="15">
                        <c:v>9.1586152012948768E-3</c:v>
                      </c:pt>
                      <c:pt idx="16">
                        <c:v>2.3017445409000664E-2</c:v>
                      </c:pt>
                      <c:pt idx="17">
                        <c:v>9.5948030334926191E-3</c:v>
                      </c:pt>
                      <c:pt idx="18">
                        <c:v>6.8212847800640432E-3</c:v>
                      </c:pt>
                      <c:pt idx="19">
                        <c:v>9.7375932824749593E-3</c:v>
                      </c:pt>
                      <c:pt idx="20">
                        <c:v>6.9063095163331232E-3</c:v>
                      </c:pt>
                      <c:pt idx="21">
                        <c:v>8.0145263512510691E-3</c:v>
                      </c:pt>
                      <c:pt idx="22">
                        <c:v>1.0555241363321085E-2</c:v>
                      </c:pt>
                      <c:pt idx="23">
                        <c:v>2.0832662864469983E-2</c:v>
                      </c:pt>
                      <c:pt idx="24">
                        <c:v>9.8302676163644614E-3</c:v>
                      </c:pt>
                      <c:pt idx="25">
                        <c:v>5.5641156533032766E-3</c:v>
                      </c:pt>
                      <c:pt idx="26">
                        <c:v>1.1540133304734725E-2</c:v>
                      </c:pt>
                      <c:pt idx="27">
                        <c:v>5.0687042258100836E-3</c:v>
                      </c:pt>
                      <c:pt idx="28">
                        <c:v>4.3304138415448867E-3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2.6078719037289253E-3</c:v>
                      </c:pt>
                      <c:pt idx="1">
                        <c:v>0.1087260694251303</c:v>
                      </c:pt>
                      <c:pt idx="2">
                        <c:v>8.4096106530331532E-2</c:v>
                      </c:pt>
                      <c:pt idx="3">
                        <c:v>1.560574593922092E-3</c:v>
                      </c:pt>
                      <c:pt idx="4">
                        <c:v>3.2067252045235285E-2</c:v>
                      </c:pt>
                      <c:pt idx="5">
                        <c:v>0</c:v>
                      </c:pt>
                      <c:pt idx="6">
                        <c:v>1.9956554207920921E-2</c:v>
                      </c:pt>
                      <c:pt idx="7">
                        <c:v>4.3668939940217359E-2</c:v>
                      </c:pt>
                      <c:pt idx="8">
                        <c:v>3.2069070055051746E-2</c:v>
                      </c:pt>
                      <c:pt idx="9">
                        <c:v>3.0091337154333701E-2</c:v>
                      </c:pt>
                      <c:pt idx="10">
                        <c:v>8.8100207604732847E-2</c:v>
                      </c:pt>
                      <c:pt idx="11">
                        <c:v>3.2517104411856131E-2</c:v>
                      </c:pt>
                      <c:pt idx="12">
                        <c:v>0.14557522170513237</c:v>
                      </c:pt>
                      <c:pt idx="13">
                        <c:v>1.4972290336146407E-2</c:v>
                      </c:pt>
                      <c:pt idx="14">
                        <c:v>9.205110566139095E-2</c:v>
                      </c:pt>
                      <c:pt idx="15">
                        <c:v>0.19764305450688738</c:v>
                      </c:pt>
                      <c:pt idx="16">
                        <c:v>9.5768992037614908E-2</c:v>
                      </c:pt>
                      <c:pt idx="17">
                        <c:v>6.7147490234218718E-2</c:v>
                      </c:pt>
                      <c:pt idx="18">
                        <c:v>9.2976957624334958E-2</c:v>
                      </c:pt>
                      <c:pt idx="19">
                        <c:v>0</c:v>
                      </c:pt>
                      <c:pt idx="20">
                        <c:v>2.1360508966955641E-2</c:v>
                      </c:pt>
                      <c:pt idx="21">
                        <c:v>4.2712922444083423E-2</c:v>
                      </c:pt>
                      <c:pt idx="22">
                        <c:v>6.3100826568949622E-2</c:v>
                      </c:pt>
                      <c:pt idx="23">
                        <c:v>6.5526212426920971E-2</c:v>
                      </c:pt>
                      <c:pt idx="24">
                        <c:v>7.3231513217353009E-2</c:v>
                      </c:pt>
                      <c:pt idx="25">
                        <c:v>4.1244290928186059E-2</c:v>
                      </c:pt>
                      <c:pt idx="26">
                        <c:v>8.2684844059124477E-2</c:v>
                      </c:pt>
                      <c:pt idx="27">
                        <c:v>1.4440358498070795E-2</c:v>
                      </c:pt>
                      <c:pt idx="28">
                        <c:v>2.0774598048938459E-2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0.15602128059618314</c:v>
                      </c:pt>
                      <c:pt idx="1">
                        <c:v>0.17670405591104071</c:v>
                      </c:pt>
                      <c:pt idx="2">
                        <c:v>0.21380701282678374</c:v>
                      </c:pt>
                      <c:pt idx="3">
                        <c:v>0.14327481939336967</c:v>
                      </c:pt>
                      <c:pt idx="4">
                        <c:v>0.29994542402557578</c:v>
                      </c:pt>
                      <c:pt idx="5">
                        <c:v>0.27842727578635118</c:v>
                      </c:pt>
                      <c:pt idx="6">
                        <c:v>0.19474775092604499</c:v>
                      </c:pt>
                      <c:pt idx="7">
                        <c:v>0.29178391378538254</c:v>
                      </c:pt>
                      <c:pt idx="8">
                        <c:v>0.16336201964577454</c:v>
                      </c:pt>
                      <c:pt idx="9">
                        <c:v>0.26816713542832532</c:v>
                      </c:pt>
                      <c:pt idx="10">
                        <c:v>0.28814059390656216</c:v>
                      </c:pt>
                      <c:pt idx="11">
                        <c:v>0.19877152420011929</c:v>
                      </c:pt>
                      <c:pt idx="12">
                        <c:v>0.20911588064283826</c:v>
                      </c:pt>
                      <c:pt idx="13">
                        <c:v>0.1138567515311662</c:v>
                      </c:pt>
                      <c:pt idx="14">
                        <c:v>0.24586575956410031</c:v>
                      </c:pt>
                      <c:pt idx="15">
                        <c:v>0.38497751625526438</c:v>
                      </c:pt>
                      <c:pt idx="16">
                        <c:v>0.24507365052501115</c:v>
                      </c:pt>
                      <c:pt idx="17">
                        <c:v>0.34342811046963323</c:v>
                      </c:pt>
                      <c:pt idx="18">
                        <c:v>0.25730287054046774</c:v>
                      </c:pt>
                      <c:pt idx="19">
                        <c:v>0.30645068277833404</c:v>
                      </c:pt>
                      <c:pt idx="20">
                        <c:v>0.29438522952592022</c:v>
                      </c:pt>
                      <c:pt idx="21">
                        <c:v>0.27417554642606101</c:v>
                      </c:pt>
                      <c:pt idx="22">
                        <c:v>0.35688888391234541</c:v>
                      </c:pt>
                      <c:pt idx="23">
                        <c:v>0.2837422742454711</c:v>
                      </c:pt>
                      <c:pt idx="24">
                        <c:v>0.2005149964235293</c:v>
                      </c:pt>
                      <c:pt idx="25">
                        <c:v>0.27263077018010118</c:v>
                      </c:pt>
                      <c:pt idx="26">
                        <c:v>0.35128063053559822</c:v>
                      </c:pt>
                      <c:pt idx="27">
                        <c:v>0.28281601030153553</c:v>
                      </c:pt>
                      <c:pt idx="28">
                        <c:v>0.1795557646695847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8.4652816494763666E-2</c:v>
                      </c:pt>
                      <c:pt idx="1">
                        <c:v>8.6659795179452895E-2</c:v>
                      </c:pt>
                      <c:pt idx="2">
                        <c:v>8.6590179151391916E-2</c:v>
                      </c:pt>
                      <c:pt idx="3">
                        <c:v>8.1537333396601117E-2</c:v>
                      </c:pt>
                      <c:pt idx="4">
                        <c:v>0.1424608181701677</c:v>
                      </c:pt>
                      <c:pt idx="5">
                        <c:v>0.17387023017219416</c:v>
                      </c:pt>
                      <c:pt idx="6">
                        <c:v>0.10249843416285735</c:v>
                      </c:pt>
                      <c:pt idx="7">
                        <c:v>0.153630475835207</c:v>
                      </c:pt>
                      <c:pt idx="8">
                        <c:v>7.6849130800327736E-2</c:v>
                      </c:pt>
                      <c:pt idx="9">
                        <c:v>0.14210191319013593</c:v>
                      </c:pt>
                      <c:pt idx="10">
                        <c:v>0.14017621257238569</c:v>
                      </c:pt>
                      <c:pt idx="11">
                        <c:v>0.10389048997415094</c:v>
                      </c:pt>
                      <c:pt idx="12">
                        <c:v>0.11503741560862618</c:v>
                      </c:pt>
                      <c:pt idx="13">
                        <c:v>7.0350638216389413E-2</c:v>
                      </c:pt>
                      <c:pt idx="14">
                        <c:v>0.11897462334867279</c:v>
                      </c:pt>
                      <c:pt idx="15">
                        <c:v>0.1286916442393525</c:v>
                      </c:pt>
                      <c:pt idx="16">
                        <c:v>0.10763827739511336</c:v>
                      </c:pt>
                      <c:pt idx="17">
                        <c:v>0.17745279826379684</c:v>
                      </c:pt>
                      <c:pt idx="18">
                        <c:v>9.8016877489607884E-2</c:v>
                      </c:pt>
                      <c:pt idx="19">
                        <c:v>0.20375270074502549</c:v>
                      </c:pt>
                      <c:pt idx="20">
                        <c:v>0.18252951997706349</c:v>
                      </c:pt>
                      <c:pt idx="21">
                        <c:v>0.13876851309558663</c:v>
                      </c:pt>
                      <c:pt idx="22">
                        <c:v>0.13720843032567312</c:v>
                      </c:pt>
                      <c:pt idx="23">
                        <c:v>0.11943692389221464</c:v>
                      </c:pt>
                      <c:pt idx="24">
                        <c:v>0.11120151236929413</c:v>
                      </c:pt>
                      <c:pt idx="25">
                        <c:v>0.1358125903718132</c:v>
                      </c:pt>
                      <c:pt idx="26">
                        <c:v>0.16017240472034144</c:v>
                      </c:pt>
                      <c:pt idx="27">
                        <c:v>0.18984940601955286</c:v>
                      </c:pt>
                      <c:pt idx="28">
                        <c:v>0.10225820325497931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7.1368464101419463E-2</c:v>
                      </c:pt>
                      <c:pt idx="1">
                        <c:v>9.0044260731587805E-2</c:v>
                      </c:pt>
                      <c:pt idx="2">
                        <c:v>0.12721683367539185</c:v>
                      </c:pt>
                      <c:pt idx="3">
                        <c:v>6.1737485996768558E-2</c:v>
                      </c:pt>
                      <c:pt idx="4">
                        <c:v>0.15748460585540811</c:v>
                      </c:pt>
                      <c:pt idx="5">
                        <c:v>0.104557045614157</c:v>
                      </c:pt>
                      <c:pt idx="6">
                        <c:v>9.2249316763187608E-2</c:v>
                      </c:pt>
                      <c:pt idx="7">
                        <c:v>0.13815343795017551</c:v>
                      </c:pt>
                      <c:pt idx="8">
                        <c:v>8.6512888845446792E-2</c:v>
                      </c:pt>
                      <c:pt idx="9">
                        <c:v>0.12606522223818936</c:v>
                      </c:pt>
                      <c:pt idx="10">
                        <c:v>0.14796438133417644</c:v>
                      </c:pt>
                      <c:pt idx="11">
                        <c:v>9.488103422596833E-2</c:v>
                      </c:pt>
                      <c:pt idx="12">
                        <c:v>9.4078465034212064E-2</c:v>
                      </c:pt>
                      <c:pt idx="13">
                        <c:v>4.3506113314776794E-2</c:v>
                      </c:pt>
                      <c:pt idx="14">
                        <c:v>0.12689113621542755</c:v>
                      </c:pt>
                      <c:pt idx="15">
                        <c:v>0.25628587201591185</c:v>
                      </c:pt>
                      <c:pt idx="16">
                        <c:v>0.13743537312989779</c:v>
                      </c:pt>
                      <c:pt idx="17">
                        <c:v>0.16597531220583644</c:v>
                      </c:pt>
                      <c:pt idx="18">
                        <c:v>0.15928599305085983</c:v>
                      </c:pt>
                      <c:pt idx="19">
                        <c:v>0.10269798203330854</c:v>
                      </c:pt>
                      <c:pt idx="20">
                        <c:v>0.11185570954885672</c:v>
                      </c:pt>
                      <c:pt idx="21">
                        <c:v>0.13540703333047438</c:v>
                      </c:pt>
                      <c:pt idx="22">
                        <c:v>0.21968045358667232</c:v>
                      </c:pt>
                      <c:pt idx="23">
                        <c:v>0.16430535035325647</c:v>
                      </c:pt>
                      <c:pt idx="24">
                        <c:v>8.9313484054235157E-2</c:v>
                      </c:pt>
                      <c:pt idx="25">
                        <c:v>0.136818179808288</c:v>
                      </c:pt>
                      <c:pt idx="26">
                        <c:v>0.19110822581525674</c:v>
                      </c:pt>
                      <c:pt idx="27">
                        <c:v>9.2966604281982709E-2</c:v>
                      </c:pt>
                      <c:pt idx="28">
                        <c:v>7.7297561414605392E-2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6.5259887057045364E-3</c:v>
                      </c:pt>
                      <c:pt idx="1">
                        <c:v>5.5737978608654242E-3</c:v>
                      </c:pt>
                      <c:pt idx="2">
                        <c:v>5.6013776952451846E-3</c:v>
                      </c:pt>
                      <c:pt idx="3">
                        <c:v>5.4373445418473736E-3</c:v>
                      </c:pt>
                      <c:pt idx="4">
                        <c:v>9.2905443076701458E-3</c:v>
                      </c:pt>
                      <c:pt idx="5">
                        <c:v>1.3138180183561721E-2</c:v>
                      </c:pt>
                      <c:pt idx="6">
                        <c:v>6.1560728677749173E-3</c:v>
                      </c:pt>
                      <c:pt idx="7">
                        <c:v>9.804338251657517E-3</c:v>
                      </c:pt>
                      <c:pt idx="8">
                        <c:v>5.3248882664000494E-3</c:v>
                      </c:pt>
                      <c:pt idx="9">
                        <c:v>8.6390583462363398E-3</c:v>
                      </c:pt>
                      <c:pt idx="10">
                        <c:v>9.0836953555084518E-3</c:v>
                      </c:pt>
                      <c:pt idx="11">
                        <c:v>7.1871303144946455E-3</c:v>
                      </c:pt>
                      <c:pt idx="12">
                        <c:v>7.4487448774668494E-3</c:v>
                      </c:pt>
                      <c:pt idx="13">
                        <c:v>4.265649080682765E-3</c:v>
                      </c:pt>
                      <c:pt idx="14">
                        <c:v>8.0879077662047143E-3</c:v>
                      </c:pt>
                      <c:pt idx="15">
                        <c:v>8.6926895991440521E-3</c:v>
                      </c:pt>
                      <c:pt idx="16">
                        <c:v>7.497946909650742E-3</c:v>
                      </c:pt>
                      <c:pt idx="17">
                        <c:v>1.2138348487478851E-2</c:v>
                      </c:pt>
                      <c:pt idx="18">
                        <c:v>6.55647157743053E-3</c:v>
                      </c:pt>
                      <c:pt idx="19">
                        <c:v>1.9748294353227013E-2</c:v>
                      </c:pt>
                      <c:pt idx="20">
                        <c:v>1.3259861335976576E-2</c:v>
                      </c:pt>
                      <c:pt idx="21">
                        <c:v>8.2484316851774951E-3</c:v>
                      </c:pt>
                      <c:pt idx="22">
                        <c:v>7.5648404149320321E-3</c:v>
                      </c:pt>
                      <c:pt idx="23">
                        <c:v>7.819404348153489E-3</c:v>
                      </c:pt>
                      <c:pt idx="24">
                        <c:v>7.8747111108986318E-3</c:v>
                      </c:pt>
                      <c:pt idx="25">
                        <c:v>8.7549656421380354E-3</c:v>
                      </c:pt>
                      <c:pt idx="26">
                        <c:v>1.1086027886644739E-2</c:v>
                      </c:pt>
                      <c:pt idx="27">
                        <c:v>1.6897416223409695E-2</c:v>
                      </c:pt>
                      <c:pt idx="28">
                        <c:v>5.9943546979683059E-3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1.0773642100234784E-2</c:v>
                      </c:pt>
                      <c:pt idx="2">
                        <c:v>0</c:v>
                      </c:pt>
                      <c:pt idx="3">
                        <c:v>0</c:v>
                      </c:pt>
                      <c:pt idx="4">
                        <c:v>0</c:v>
                      </c:pt>
                      <c:pt idx="5">
                        <c:v>0</c:v>
                      </c:pt>
                      <c:pt idx="6">
                        <c:v>1.9499689060694585E-2</c:v>
                      </c:pt>
                      <c:pt idx="7">
                        <c:v>0</c:v>
                      </c:pt>
                      <c:pt idx="8">
                        <c:v>0</c:v>
                      </c:pt>
                      <c:pt idx="9">
                        <c:v>0</c:v>
                      </c:pt>
                      <c:pt idx="10">
                        <c:v>0</c:v>
                      </c:pt>
                      <c:pt idx="11">
                        <c:v>4.5179171759785928E-4</c:v>
                      </c:pt>
                      <c:pt idx="12">
                        <c:v>2.8923611480175488E-2</c:v>
                      </c:pt>
                      <c:pt idx="13">
                        <c:v>0</c:v>
                      </c:pt>
                      <c:pt idx="14">
                        <c:v>1.3905488160048639E-3</c:v>
                      </c:pt>
                      <c:pt idx="15">
                        <c:v>0</c:v>
                      </c:pt>
                      <c:pt idx="16">
                        <c:v>5.2428820027022359E-3</c:v>
                      </c:pt>
                      <c:pt idx="17">
                        <c:v>0</c:v>
                      </c:pt>
                      <c:pt idx="18">
                        <c:v>0</c:v>
                      </c:pt>
                      <c:pt idx="19">
                        <c:v>3.5719702731396735E-3</c:v>
                      </c:pt>
                      <c:pt idx="20">
                        <c:v>0</c:v>
                      </c:pt>
                      <c:pt idx="21">
                        <c:v>0</c:v>
                      </c:pt>
                      <c:pt idx="22">
                        <c:v>0</c:v>
                      </c:pt>
                      <c:pt idx="23">
                        <c:v>2.6933570372831015E-6</c:v>
                      </c:pt>
                      <c:pt idx="24">
                        <c:v>0</c:v>
                      </c:pt>
                      <c:pt idx="25">
                        <c:v>5.8790566381738691E-4</c:v>
                      </c:pt>
                      <c:pt idx="26">
                        <c:v>0</c:v>
                      </c:pt>
                      <c:pt idx="27">
                        <c:v>9.5814302537089602E-3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排出量比較シート!$BE$21:$BE$50</c:f>
              <c:numCache>
                <c:formatCode>#,##0_);[Red]\(#,##0\)</c:formatCode>
                <c:ptCount val="30"/>
                <c:pt idx="0">
                  <c:v>178.54653145710995</c:v>
                </c:pt>
                <c:pt idx="1">
                  <c:v>154.20029980788254</c:v>
                </c:pt>
                <c:pt idx="2">
                  <c:v>206.5872424489655</c:v>
                </c:pt>
                <c:pt idx="3">
                  <c:v>239.12478841922317</c:v>
                </c:pt>
                <c:pt idx="4">
                  <c:v>44.628197247139852</c:v>
                </c:pt>
                <c:pt idx="5">
                  <c:v>46.72028552366735</c:v>
                </c:pt>
                <c:pt idx="6">
                  <c:v>161.66607727240239</c:v>
                </c:pt>
                <c:pt idx="7">
                  <c:v>74.657131296254391</c:v>
                </c:pt>
                <c:pt idx="8">
                  <c:v>199.20964097223816</c:v>
                </c:pt>
                <c:pt idx="9">
                  <c:v>87.278607424364623</c:v>
                </c:pt>
                <c:pt idx="10">
                  <c:v>70.867720131942832</c:v>
                </c:pt>
                <c:pt idx="11">
                  <c:v>129.73891723304277</c:v>
                </c:pt>
                <c:pt idx="12">
                  <c:v>109.29282300782248</c:v>
                </c:pt>
                <c:pt idx="13">
                  <c:v>315.76774487979571</c:v>
                </c:pt>
                <c:pt idx="14">
                  <c:v>75.254702417973874</c:v>
                </c:pt>
                <c:pt idx="15">
                  <c:v>70.139554960199561</c:v>
                </c:pt>
                <c:pt idx="16">
                  <c:v>93.868192196511359</c:v>
                </c:pt>
                <c:pt idx="17">
                  <c:v>18.851630649664465</c:v>
                </c:pt>
                <c:pt idx="18">
                  <c:v>128.21112577163584</c:v>
                </c:pt>
                <c:pt idx="19">
                  <c:v>2.9746243923397353</c:v>
                </c:pt>
                <c:pt idx="20">
                  <c:v>20.42676548610196</c:v>
                </c:pt>
                <c:pt idx="21">
                  <c:v>99.857753628952594</c:v>
                </c:pt>
                <c:pt idx="22">
                  <c:v>93.745228808384667</c:v>
                </c:pt>
                <c:pt idx="23">
                  <c:v>62.442332137515599</c:v>
                </c:pt>
                <c:pt idx="24">
                  <c:v>66.779557984143764</c:v>
                </c:pt>
                <c:pt idx="25">
                  <c:v>86.86105810694383</c:v>
                </c:pt>
                <c:pt idx="26">
                  <c:v>39.784410557541477</c:v>
                </c:pt>
                <c:pt idx="27">
                  <c:v>14.659590684139221</c:v>
                </c:pt>
                <c:pt idx="28">
                  <c:v>190.72566086575262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排出量比較シート!$BI$21:$BI$50</c:f>
              <c:numCache>
                <c:formatCode>#,##0_);[Red]\(#,##0\)</c:formatCode>
                <c:ptCount val="30"/>
                <c:pt idx="0">
                  <c:v>44.983853222770577</c:v>
                </c:pt>
                <c:pt idx="1">
                  <c:v>60.47870491181893</c:v>
                </c:pt>
                <c:pt idx="2">
                  <c:v>35.521540183366916</c:v>
                </c:pt>
                <c:pt idx="3">
                  <c:v>25.352463287666527</c:v>
                </c:pt>
                <c:pt idx="4">
                  <c:v>50.243545806104642</c:v>
                </c:pt>
                <c:pt idx="5">
                  <c:v>19.2950461169528</c:v>
                </c:pt>
                <c:pt idx="6">
                  <c:v>38.940031139091509</c:v>
                </c:pt>
                <c:pt idx="7">
                  <c:v>22.813818761460279</c:v>
                </c:pt>
                <c:pt idx="8">
                  <c:v>58.77783191100918</c:v>
                </c:pt>
                <c:pt idx="9">
                  <c:v>36.202127941099214</c:v>
                </c:pt>
                <c:pt idx="10">
                  <c:v>26.947098242845009</c:v>
                </c:pt>
                <c:pt idx="11">
                  <c:v>35.586375248651969</c:v>
                </c:pt>
                <c:pt idx="12">
                  <c:v>42.629491044400417</c:v>
                </c:pt>
                <c:pt idx="13">
                  <c:v>27.630083991538893</c:v>
                </c:pt>
                <c:pt idx="14">
                  <c:v>50.557140345258681</c:v>
                </c:pt>
                <c:pt idx="15">
                  <c:v>33.197683335436153</c:v>
                </c:pt>
                <c:pt idx="16">
                  <c:v>39.674973844188784</c:v>
                </c:pt>
                <c:pt idx="17">
                  <c:v>38.146393023503833</c:v>
                </c:pt>
                <c:pt idx="18">
                  <c:v>50.848087038907082</c:v>
                </c:pt>
                <c:pt idx="19">
                  <c:v>25.272476153005012</c:v>
                </c:pt>
                <c:pt idx="20">
                  <c:v>37.549273882368226</c:v>
                </c:pt>
                <c:pt idx="21">
                  <c:v>30.059671011314848</c:v>
                </c:pt>
                <c:pt idx="22">
                  <c:v>28.792583567344412</c:v>
                </c:pt>
                <c:pt idx="23">
                  <c:v>61.011288508740243</c:v>
                </c:pt>
                <c:pt idx="24">
                  <c:v>47.934014865543624</c:v>
                </c:pt>
                <c:pt idx="25">
                  <c:v>42.445781202894487</c:v>
                </c:pt>
                <c:pt idx="26">
                  <c:v>35.49777717524001</c:v>
                </c:pt>
                <c:pt idx="27">
                  <c:v>26.731816974811299</c:v>
                </c:pt>
                <c:pt idx="28">
                  <c:v>30.318764329949669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排出量比較シート!$BJ$21:$BJ$50</c:f>
              <c:numCache>
                <c:formatCode>#,##0_);[Red]\(#,##0\)</c:formatCode>
                <c:ptCount val="30"/>
                <c:pt idx="0">
                  <c:v>25.570727691549379</c:v>
                </c:pt>
                <c:pt idx="1">
                  <c:v>81.022355026379941</c:v>
                </c:pt>
                <c:pt idx="2">
                  <c:v>37.120299319568872</c:v>
                </c:pt>
                <c:pt idx="3">
                  <c:v>44.375052917224764</c:v>
                </c:pt>
                <c:pt idx="4">
                  <c:v>54.759417240099658</c:v>
                </c:pt>
                <c:pt idx="5">
                  <c:v>36.227339219166723</c:v>
                </c:pt>
                <c:pt idx="6">
                  <c:v>48.925092449709616</c:v>
                </c:pt>
                <c:pt idx="7">
                  <c:v>38.475080208920858</c:v>
                </c:pt>
                <c:pt idx="8">
                  <c:v>49.609519029888439</c:v>
                </c:pt>
                <c:pt idx="9">
                  <c:v>38.245596144892623</c:v>
                </c:pt>
                <c:pt idx="10">
                  <c:v>48.08139481463796</c:v>
                </c:pt>
                <c:pt idx="11">
                  <c:v>46.367564283505381</c:v>
                </c:pt>
                <c:pt idx="12">
                  <c:v>49.145411776666243</c:v>
                </c:pt>
                <c:pt idx="13">
                  <c:v>55.703430028133852</c:v>
                </c:pt>
                <c:pt idx="14">
                  <c:v>57.680062166024129</c:v>
                </c:pt>
                <c:pt idx="15">
                  <c:v>33.6715410746529</c:v>
                </c:pt>
                <c:pt idx="16">
                  <c:v>60.209445842682236</c:v>
                </c:pt>
                <c:pt idx="17">
                  <c:v>39.631864839229721</c:v>
                </c:pt>
                <c:pt idx="18">
                  <c:v>44.922925799605473</c:v>
                </c:pt>
                <c:pt idx="19">
                  <c:v>37.621971181927229</c:v>
                </c:pt>
                <c:pt idx="20">
                  <c:v>40.141987998560317</c:v>
                </c:pt>
                <c:pt idx="21">
                  <c:v>36.936800098274141</c:v>
                </c:pt>
                <c:pt idx="22">
                  <c:v>39.742428488933456</c:v>
                </c:pt>
                <c:pt idx="23">
                  <c:v>51.033713779547526</c:v>
                </c:pt>
                <c:pt idx="24">
                  <c:v>79.208620753870179</c:v>
                </c:pt>
                <c:pt idx="25">
                  <c:v>26.094547508925448</c:v>
                </c:pt>
                <c:pt idx="26">
                  <c:v>34.905131191627191</c:v>
                </c:pt>
                <c:pt idx="27">
                  <c:v>37.448669561494853</c:v>
                </c:pt>
                <c:pt idx="28">
                  <c:v>37.105062672888778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排出量比較シート!$BK$21:$BK$50</c:f>
              <c:numCache>
                <c:formatCode>#,##0_);[Red]\(#,##0\)</c:formatCode>
                <c:ptCount val="30"/>
                <c:pt idx="0">
                  <c:v>49.47834939604509</c:v>
                </c:pt>
                <c:pt idx="1">
                  <c:v>70.742543716720277</c:v>
                </c:pt>
                <c:pt idx="2">
                  <c:v>80.125092448136243</c:v>
                </c:pt>
                <c:pt idx="3">
                  <c:v>54.773701502550935</c:v>
                </c:pt>
                <c:pt idx="4">
                  <c:v>68.27263309595395</c:v>
                </c:pt>
                <c:pt idx="5">
                  <c:v>43.21269598970806</c:v>
                </c:pt>
                <c:pt idx="6">
                  <c:v>72.353639994045494</c:v>
                </c:pt>
                <c:pt idx="7">
                  <c:v>60.660804578510152</c:v>
                </c:pt>
                <c:pt idx="8">
                  <c:v>62.643486520459206</c:v>
                </c:pt>
                <c:pt idx="9">
                  <c:v>63.788754136371331</c:v>
                </c:pt>
                <c:pt idx="10">
                  <c:v>64.010728711684706</c:v>
                </c:pt>
                <c:pt idx="11">
                  <c:v>56.208693553633253</c:v>
                </c:pt>
                <c:pt idx="12">
                  <c:v>65.419472501267592</c:v>
                </c:pt>
                <c:pt idx="13">
                  <c:v>54.048320858418876</c:v>
                </c:pt>
                <c:pt idx="14">
                  <c:v>62.919804894122812</c:v>
                </c:pt>
                <c:pt idx="15">
                  <c:v>91.195907425538138</c:v>
                </c:pt>
                <c:pt idx="16">
                  <c:v>69.123183631727329</c:v>
                </c:pt>
                <c:pt idx="17">
                  <c:v>55.066512739009596</c:v>
                </c:pt>
                <c:pt idx="18">
                  <c:v>81.172852512230918</c:v>
                </c:pt>
                <c:pt idx="19">
                  <c:v>32.409377218219106</c:v>
                </c:pt>
                <c:pt idx="20">
                  <c:v>45.388104033264845</c:v>
                </c:pt>
                <c:pt idx="21">
                  <c:v>67.785994541664664</c:v>
                </c:pt>
                <c:pt idx="22">
                  <c:v>95.944218892391604</c:v>
                </c:pt>
                <c:pt idx="23">
                  <c:v>73.285155982986808</c:v>
                </c:pt>
                <c:pt idx="24">
                  <c:v>52.125105080590302</c:v>
                </c:pt>
                <c:pt idx="25">
                  <c:v>63.380574752916907</c:v>
                </c:pt>
                <c:pt idx="26">
                  <c:v>64.304923445812847</c:v>
                </c:pt>
                <c:pt idx="27">
                  <c:v>35.304254835266576</c:v>
                </c:pt>
                <c:pt idx="28">
                  <c:v>60.07496023259602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排出量比較シート!$BQ$21:$BQ$50</c:f>
              <c:numCache>
                <c:formatCode>#,##0_);[Red]\(#,##0\)</c:formatCode>
                <c:ptCount val="30"/>
                <c:pt idx="0">
                  <c:v>5.8141439113285598</c:v>
                </c:pt>
                <c:pt idx="1">
                  <c:v>0</c:v>
                </c:pt>
                <c:pt idx="2">
                  <c:v>5.8328280546000002</c:v>
                </c:pt>
                <c:pt idx="3">
                  <c:v>4.6942445719378956</c:v>
                </c:pt>
                <c:pt idx="4">
                  <c:v>2.8746414866230361</c:v>
                </c:pt>
                <c:pt idx="5">
                  <c:v>2.753877781210722</c:v>
                </c:pt>
                <c:pt idx="6">
                  <c:v>6.3932299294267381</c:v>
                </c:pt>
                <c:pt idx="7">
                  <c:v>4.53098855740516</c:v>
                </c:pt>
                <c:pt idx="8">
                  <c:v>1.1190259629999999</c:v>
                </c:pt>
                <c:pt idx="9">
                  <c:v>4.9304591820941894</c:v>
                </c:pt>
                <c:pt idx="10">
                  <c:v>5.4547597640072532</c:v>
                </c:pt>
                <c:pt idx="11">
                  <c:v>4.4136090137445319</c:v>
                </c:pt>
                <c:pt idx="12">
                  <c:v>0</c:v>
                </c:pt>
                <c:pt idx="13">
                  <c:v>4.4124116887819067</c:v>
                </c:pt>
                <c:pt idx="14">
                  <c:v>0</c:v>
                </c:pt>
                <c:pt idx="15">
                  <c:v>3.4509124070888921</c:v>
                </c:pt>
                <c:pt idx="16">
                  <c:v>5.236312782984391</c:v>
                </c:pt>
                <c:pt idx="17">
                  <c:v>3.1734166175822169</c:v>
                </c:pt>
                <c:pt idx="18">
                  <c:v>2.4818424294949999</c:v>
                </c:pt>
                <c:pt idx="19">
                  <c:v>0</c:v>
                </c:pt>
                <c:pt idx="20">
                  <c:v>4.0278464899605364</c:v>
                </c:pt>
                <c:pt idx="21">
                  <c:v>5.374792883406025</c:v>
                </c:pt>
                <c:pt idx="22">
                  <c:v>5.0304131887199981</c:v>
                </c:pt>
                <c:pt idx="23">
                  <c:v>3.5790567390486481</c:v>
                </c:pt>
                <c:pt idx="24">
                  <c:v>4.0855207209504103</c:v>
                </c:pt>
                <c:pt idx="25">
                  <c:v>5.992859290612679</c:v>
                </c:pt>
                <c:pt idx="26">
                  <c:v>2.965925900001567</c:v>
                </c:pt>
                <c:pt idx="27">
                  <c:v>0</c:v>
                </c:pt>
                <c:pt idx="28">
                  <c:v>5.5423079502848083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排出量比較シート!$BR$21:$BR$50</c:f>
              <c:numCache>
                <c:formatCode>#,##0_);[Red]\(#,##0\)</c:formatCode>
                <c:ptCount val="30"/>
                <c:pt idx="0">
                  <c:v>304.39360567880357</c:v>
                </c:pt>
                <c:pt idx="1">
                  <c:v>366.4439034628017</c:v>
                </c:pt>
                <c:pt idx="2">
                  <c:v>365.18700245463748</c:v>
                </c:pt>
                <c:pt idx="3">
                  <c:v>368.32025069860327</c:v>
                </c:pt>
                <c:pt idx="4">
                  <c:v>220.77843487592114</c:v>
                </c:pt>
                <c:pt idx="5">
                  <c:v>148.20924463070565</c:v>
                </c:pt>
                <c:pt idx="6">
                  <c:v>328.27807078467572</c:v>
                </c:pt>
                <c:pt idx="7">
                  <c:v>201.13782340255085</c:v>
                </c:pt>
                <c:pt idx="8">
                  <c:v>371.35950439659496</c:v>
                </c:pt>
                <c:pt idx="9">
                  <c:v>230.44554482882197</c:v>
                </c:pt>
                <c:pt idx="10">
                  <c:v>215.36170166511775</c:v>
                </c:pt>
                <c:pt idx="11">
                  <c:v>272.31515933257788</c:v>
                </c:pt>
                <c:pt idx="12">
                  <c:v>266.48719833015673</c:v>
                </c:pt>
                <c:pt idx="13">
                  <c:v>457.56199144666925</c:v>
                </c:pt>
                <c:pt idx="14">
                  <c:v>246.41170982337951</c:v>
                </c:pt>
                <c:pt idx="15">
                  <c:v>231.65559920291562</c:v>
                </c:pt>
                <c:pt idx="16">
                  <c:v>268.11210829809414</c:v>
                </c:pt>
                <c:pt idx="17">
                  <c:v>154.86981786898983</c:v>
                </c:pt>
                <c:pt idx="18">
                  <c:v>307.6368335518743</c:v>
                </c:pt>
                <c:pt idx="19">
                  <c:v>98.278448945491078</c:v>
                </c:pt>
                <c:pt idx="20">
                  <c:v>147.53397789025587</c:v>
                </c:pt>
                <c:pt idx="21">
                  <c:v>240.01501216361225</c:v>
                </c:pt>
                <c:pt idx="22">
                  <c:v>263.25487294577408</c:v>
                </c:pt>
                <c:pt idx="23">
                  <c:v>251.35154714783883</c:v>
                </c:pt>
                <c:pt idx="24">
                  <c:v>250.13281940509825</c:v>
                </c:pt>
                <c:pt idx="25">
                  <c:v>224.77482086229335</c:v>
                </c:pt>
                <c:pt idx="26">
                  <c:v>177.4581682702231</c:v>
                </c:pt>
                <c:pt idx="27">
                  <c:v>114.14433205571196</c:v>
                </c:pt>
                <c:pt idx="28">
                  <c:v>323.76675605147187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c:ext uri="{02D57815-91ED-43cb-92C2-25804820EDAC}">
                        <c15:formulaRef>
                          <c15:sqref>排出量比較シート!$BF$21:$BF$68</c15:sqref>
                        </c15:formulaRef>
                      </c:ext>
                    </c:extLst>
                    <c:numCache>
                      <c:formatCode>#,##0_);[Red]\(#,##0\)</c:formatCode>
                      <c:ptCount val="48"/>
                      <c:pt idx="0">
                        <c:v>176.53553899825789</c:v>
                      </c:pt>
                      <c:pt idx="1">
                        <c:v>111.1806746031305</c:v>
                      </c:pt>
                      <c:pt idx="2">
                        <c:v>171.86871680683529</c:v>
                      </c:pt>
                      <c:pt idx="3">
                        <c:v>237.43400970843601</c:v>
                      </c:pt>
                      <c:pt idx="4">
                        <c:v>33.214384170490462</c:v>
                      </c:pt>
                      <c:pt idx="5">
                        <c:v>44.866810898700628</c:v>
                      </c:pt>
                      <c:pt idx="6">
                        <c:v>151.9178976102917</c:v>
                      </c:pt>
                      <c:pt idx="7">
                        <c:v>63.72133372969396</c:v>
                      </c:pt>
                      <c:pt idx="8">
                        <c:v>185.86949660778831</c:v>
                      </c:pt>
                      <c:pt idx="9">
                        <c:v>78.016697260944568</c:v>
                      </c:pt>
                      <c:pt idx="10">
                        <c:v>48.98118874793159</c:v>
                      </c:pt>
                      <c:pt idx="11">
                        <c:v>118.7968400374474</c:v>
                      </c:pt>
                      <c:pt idx="12">
                        <c:v>69.048202468596557</c:v>
                      </c:pt>
                      <c:pt idx="13">
                        <c:v>307.22290276962173</c:v>
                      </c:pt>
                      <c:pt idx="14">
                        <c:v>49.372334472646557</c:v>
                      </c:pt>
                      <c:pt idx="15">
                        <c:v>22.232790247787161</c:v>
                      </c:pt>
                      <c:pt idx="16">
                        <c:v>62.020110015479581</c:v>
                      </c:pt>
                      <c:pt idx="17">
                        <c:v>6.966565668445404</c:v>
                      </c:pt>
                      <c:pt idx="18">
                        <c:v>97.509510484304144</c:v>
                      </c:pt>
                      <c:pt idx="19">
                        <c:v>2.017628828076063</c:v>
                      </c:pt>
                      <c:pt idx="20">
                        <c:v>16.256449312960559</c:v>
                      </c:pt>
                      <c:pt idx="21">
                        <c:v>87.682404389311372</c:v>
                      </c:pt>
                      <c:pt idx="22">
                        <c:v>74.354910003189431</c:v>
                      </c:pt>
                      <c:pt idx="23">
                        <c:v>40.735895223077208</c:v>
                      </c:pt>
                      <c:pt idx="24">
                        <c:v>46.003080559397667</c:v>
                      </c:pt>
                      <c:pt idx="25">
                        <c:v>76.339706902740176</c:v>
                      </c:pt>
                      <c:pt idx="26">
                        <c:v>23.063418669247788</c:v>
                      </c:pt>
                      <c:pt idx="27">
                        <c:v>12.43274175048885</c:v>
                      </c:pt>
                      <c:pt idx="28">
                        <c:v>182.59749260533721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1.217172926927568</c:v>
                      </c:pt>
                      <c:pt idx="1">
                        <c:v>3.1776199164397183</c:v>
                      </c:pt>
                      <c:pt idx="2">
                        <c:v>4.0077205802125793</c:v>
                      </c:pt>
                      <c:pt idx="3">
                        <c:v>1.1159874851198948</c:v>
                      </c:pt>
                      <c:pt idx="4">
                        <c:v>4.3340553593306623</c:v>
                      </c:pt>
                      <c:pt idx="5">
                        <c:v>1.8534746249667224</c:v>
                      </c:pt>
                      <c:pt idx="6">
                        <c:v>3.1968805472245871</c:v>
                      </c:pt>
                      <c:pt idx="7">
                        <c:v>2.1523220366883944</c:v>
                      </c:pt>
                      <c:pt idx="8">
                        <c:v>1.4309904023461615</c:v>
                      </c:pt>
                      <c:pt idx="9">
                        <c:v>2.3274955782618489</c:v>
                      </c:pt>
                      <c:pt idx="10">
                        <c:v>2.9131207572058315</c:v>
                      </c:pt>
                      <c:pt idx="11">
                        <c:v>2.0871767266466938</c:v>
                      </c:pt>
                      <c:pt idx="12">
                        <c:v>1.4506875607337788</c:v>
                      </c:pt>
                      <c:pt idx="13">
                        <c:v>1.6940911274491157</c:v>
                      </c:pt>
                      <c:pt idx="14">
                        <c:v>3.1998976081714043</c:v>
                      </c:pt>
                      <c:pt idx="15">
                        <c:v>2.1216444923248963</c:v>
                      </c:pt>
                      <c:pt idx="16">
                        <c:v>6.1712558162434554</c:v>
                      </c:pt>
                      <c:pt idx="17">
                        <c:v>1.4859453982858331</c:v>
                      </c:pt>
                      <c:pt idx="18">
                        <c:v>2.0984784504944956</c:v>
                      </c:pt>
                      <c:pt idx="19">
                        <c:v>0.95699556426367216</c:v>
                      </c:pt>
                      <c:pt idx="20">
                        <c:v>1.0189153154859547</c:v>
                      </c:pt>
                      <c:pt idx="21">
                        <c:v>1.9236066396811162</c:v>
                      </c:pt>
                      <c:pt idx="22">
                        <c:v>2.7787187240130713</c:v>
                      </c:pt>
                      <c:pt idx="23">
                        <c:v>5.2363220421938586</c:v>
                      </c:pt>
                      <c:pt idx="24">
                        <c:v>2.4588725543878773</c:v>
                      </c:pt>
                      <c:pt idx="25">
                        <c:v>1.2506730992283264</c:v>
                      </c:pt>
                      <c:pt idx="26">
                        <c:v>2.0478909178524205</c:v>
                      </c:pt>
                      <c:pt idx="27">
                        <c:v>0.57856385824305656</c:v>
                      </c:pt>
                      <c:pt idx="28">
                        <c:v>1.4020440418373805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0.79381953192449328</c:v>
                      </c:pt>
                      <c:pt idx="1">
                        <c:v>39.842005288312322</c:v>
                      </c:pt>
                      <c:pt idx="2">
                        <c:v>30.710805061917636</c:v>
                      </c:pt>
                      <c:pt idx="3">
                        <c:v>0.57479122566725593</c:v>
                      </c:pt>
                      <c:pt idx="4">
                        <c:v>7.0797577173187278</c:v>
                      </c:pt>
                      <c:pt idx="5">
                        <c:v>0</c:v>
                      </c:pt>
                      <c:pt idx="6">
                        <c:v>6.5512991148860822</c:v>
                      </c:pt>
                      <c:pt idx="7">
                        <c:v>8.7834755298720388</c:v>
                      </c:pt>
                      <c:pt idx="8">
                        <c:v>11.9091539621037</c:v>
                      </c:pt>
                      <c:pt idx="9">
                        <c:v>6.9344145851582031</c:v>
                      </c:pt>
                      <c:pt idx="10">
                        <c:v>18.973410626805414</c:v>
                      </c:pt>
                      <c:pt idx="11">
                        <c:v>8.8549004689486726</c:v>
                      </c:pt>
                      <c:pt idx="12">
                        <c:v>38.793932978492144</c:v>
                      </c:pt>
                      <c:pt idx="13">
                        <c:v>6.8507509827248709</c:v>
                      </c:pt>
                      <c:pt idx="14">
                        <c:v>22.682470337155912</c:v>
                      </c:pt>
                      <c:pt idx="15">
                        <c:v>45.785120220087506</c:v>
                      </c:pt>
                      <c:pt idx="16">
                        <c:v>25.676826364788322</c:v>
                      </c:pt>
                      <c:pt idx="17">
                        <c:v>10.399119582933226</c:v>
                      </c:pt>
                      <c:pt idx="18">
                        <c:v>28.603136836837205</c:v>
                      </c:pt>
                      <c:pt idx="19">
                        <c:v>0</c:v>
                      </c:pt>
                      <c:pt idx="20">
                        <c:v>3.151400857655446</c:v>
                      </c:pt>
                      <c:pt idx="21">
                        <c:v>10.25174259996011</c:v>
                      </c:pt>
                      <c:pt idx="22">
                        <c:v>16.611600081182157</c:v>
                      </c:pt>
                      <c:pt idx="23">
                        <c:v>16.47011487224453</c:v>
                      </c:pt>
                      <c:pt idx="24">
                        <c:v>18.317604870358224</c:v>
                      </c:pt>
                      <c:pt idx="25">
                        <c:v>9.2706781049753317</c:v>
                      </c:pt>
                      <c:pt idx="26">
                        <c:v>14.673100970441268</c:v>
                      </c:pt>
                      <c:pt idx="27">
                        <c:v>1.6482850754073148</c:v>
                      </c:pt>
                      <c:pt idx="28">
                        <c:v>6.7261242185780414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47.491880163296535</c:v>
                      </c:pt>
                      <c:pt idx="1">
                        <c:v>64.752124005750915</c:v>
                      </c:pt>
                      <c:pt idx="2">
                        <c:v>78.079542117993384</c:v>
                      </c:pt>
                      <c:pt idx="3">
                        <c:v>52.771017397763025</c:v>
                      </c:pt>
                      <c:pt idx="4">
                        <c:v>66.221481264561135</c:v>
                      </c:pt>
                      <c:pt idx="5">
                        <c:v>41.265496228880274</c:v>
                      </c:pt>
                      <c:pt idx="6">
                        <c:v>63.93141596365659</c:v>
                      </c:pt>
                      <c:pt idx="7">
                        <c:v>58.688781322669392</c:v>
                      </c:pt>
                      <c:pt idx="8">
                        <c:v>60.666038652881639</c:v>
                      </c:pt>
                      <c:pt idx="9">
                        <c:v>61.797921628964914</c:v>
                      </c:pt>
                      <c:pt idx="10">
                        <c:v>62.054448622514883</c:v>
                      </c:pt>
                      <c:pt idx="11">
                        <c:v>54.12849928333484</c:v>
                      </c:pt>
                      <c:pt idx="12">
                        <c:v>55.72670515885342</c:v>
                      </c:pt>
                      <c:pt idx="13">
                        <c:v>52.096521970249015</c:v>
                      </c:pt>
                      <c:pt idx="14">
                        <c:v>60.584202201213884</c:v>
                      </c:pt>
                      <c:pt idx="15">
                        <c:v>89.182197207763465</c:v>
                      </c:pt>
                      <c:pt idx="16">
                        <c:v>65.707213130571063</c:v>
                      </c:pt>
                      <c:pt idx="17">
                        <c:v>53.186648919523421</c:v>
                      </c:pt>
                      <c:pt idx="18">
                        <c:v>79.155840356877334</c:v>
                      </c:pt>
                      <c:pt idx="19">
                        <c:v>30.117497781741385</c:v>
                      </c:pt>
                      <c:pt idx="20">
                        <c:v>43.431823944095015</c:v>
                      </c:pt>
                      <c:pt idx="21">
                        <c:v>65.806247110416066</c:v>
                      </c:pt>
                      <c:pt idx="22">
                        <c:v>93.952737790103612</c:v>
                      </c:pt>
                      <c:pt idx="23">
                        <c:v>71.319059622845543</c:v>
                      </c:pt>
                      <c:pt idx="24">
                        <c:v>50.155381388420572</c:v>
                      </c:pt>
                      <c:pt idx="25">
                        <c:v>61.280532528781315</c:v>
                      </c:pt>
                      <c:pt idx="26">
                        <c:v>62.337617243656254</c:v>
                      </c:pt>
                      <c:pt idx="27">
                        <c:v>32.281844590530127</c:v>
                      </c:pt>
                      <c:pt idx="28">
                        <c:v>58.134187457412921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80.415296590399649</c:v>
                </c:pt>
                <c:pt idx="2">
                  <c:v>1.3517879599580536</c:v>
                </c:pt>
                <c:pt idx="3">
                  <c:v>8.4239037274517123</c:v>
                </c:pt>
                <c:pt idx="4">
                  <c:v>38.85346337515471</c:v>
                </c:pt>
                <c:pt idx="5">
                  <c:v>23.752570421981826</c:v>
                </c:pt>
                <c:pt idx="7">
                  <c:v>60.806824467003679</c:v>
                </c:pt>
                <c:pt idx="8">
                  <c:v>1.9603043633076842</c:v>
                </c:pt>
                <c:pt idx="9">
                  <c:v>0.13596436483475313</c:v>
                </c:pt>
                <c:pt idx="10">
                  <c:v>6.200389105300423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90.190988277809424</c:v>
                </c:pt>
                <c:pt idx="4">
                  <c:v>38.85346337515471</c:v>
                </c:pt>
                <c:pt idx="5">
                  <c:v>23.752570421981826</c:v>
                </c:pt>
                <c:pt idx="6">
                  <c:v>62.90309319514612</c:v>
                </c:pt>
                <c:pt idx="10">
                  <c:v>6.200389105300423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-167018.93716101372</c:v>
                </c:pt>
                <c:pt idx="12">
                  <c:v>0</c:v>
                </c:pt>
                <c:pt idx="13">
                  <c:v>0</c:v>
                </c:pt>
                <c:pt idx="14">
                  <c:v>0</c:v>
                </c:pt>
                <c:pt idx="15">
                  <c:v>0</c:v>
                </c:pt>
                <c:pt idx="16">
                  <c:v>-141496.28919776704</c:v>
                </c:pt>
                <c:pt idx="17">
                  <c:v>-24169.025378879189</c:v>
                </c:pt>
                <c:pt idx="18">
                  <c:v>0</c:v>
                </c:pt>
                <c:pt idx="19">
                  <c:v>0</c:v>
                </c:pt>
                <c:pt idx="20">
                  <c:v>0</c:v>
                </c:pt>
                <c:pt idx="21">
                  <c:v>-919273.19647247379</c:v>
                </c:pt>
                <c:pt idx="22">
                  <c:v>-2597250.0763485972</c:v>
                </c:pt>
                <c:pt idx="23">
                  <c:v>0</c:v>
                </c:pt>
                <c:pt idx="24">
                  <c:v>0</c:v>
                </c:pt>
                <c:pt idx="25">
                  <c:v>0</c:v>
                </c:pt>
                <c:pt idx="26">
                  <c:v>0</c:v>
                </c:pt>
                <c:pt idx="27">
                  <c:v>-19119.537441951223</c:v>
                </c:pt>
                <c:pt idx="28">
                  <c:v>0</c:v>
                </c:pt>
                <c:pt idx="29">
                  <c:v>0</c:v>
                </c:pt>
                <c:pt idx="30">
                  <c:v>-52500.219867698383</c:v>
                </c:pt>
                <c:pt idx="31">
                  <c:v>-61216.938989701681</c:v>
                </c:pt>
                <c:pt idx="32">
                  <c:v>0</c:v>
                </c:pt>
                <c:pt idx="33">
                  <c:v>0</c:v>
                </c:pt>
                <c:pt idx="34">
                  <c:v>0</c:v>
                </c:pt>
                <c:pt idx="35">
                  <c:v>-6847.8740490942146</c:v>
                </c:pt>
                <c:pt idx="36">
                  <c:v>0</c:v>
                </c:pt>
                <c:pt idx="37">
                  <c:v>0</c:v>
                </c:pt>
                <c:pt idx="38">
                  <c:v>0</c:v>
                </c:pt>
                <c:pt idx="39">
                  <c:v>0</c:v>
                </c:pt>
                <c:pt idx="40">
                  <c:v>0</c:v>
                </c:pt>
                <c:pt idx="41">
                  <c:v>0</c:v>
                </c:pt>
                <c:pt idx="42">
                  <c:v>0</c:v>
                </c:pt>
                <c:pt idx="43">
                  <c:v>0</c:v>
                </c:pt>
                <c:pt idx="44">
                  <c:v>0</c:v>
                </c:pt>
                <c:pt idx="45">
                  <c:v>0</c:v>
                </c:pt>
                <c:pt idx="46">
                  <c:v>0</c:v>
                </c:pt>
                <c:pt idx="47">
                  <c:v>-5335372.4076586552</c:v>
                </c:pt>
                <c:pt idx="48">
                  <c:v>0</c:v>
                </c:pt>
                <c:pt idx="49">
                  <c:v>0</c:v>
                </c:pt>
                <c:pt idx="50">
                  <c:v>0</c:v>
                </c:pt>
                <c:pt idx="51">
                  <c:v>0</c:v>
                </c:pt>
                <c:pt idx="52">
                  <c:v>0</c:v>
                </c:pt>
                <c:pt idx="53">
                  <c:v>0</c:v>
                </c:pt>
                <c:pt idx="54">
                  <c:v>-441562.22591486911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0</c:v>
                </c:pt>
                <c:pt idx="12">
                  <c:v>66284.561217169627</c:v>
                </c:pt>
                <c:pt idx="13">
                  <c:v>213329.40309462225</c:v>
                </c:pt>
                <c:pt idx="14">
                  <c:v>278061.25544090162</c:v>
                </c:pt>
                <c:pt idx="15">
                  <c:v>237710.48135097563</c:v>
                </c:pt>
                <c:pt idx="16">
                  <c:v>0</c:v>
                </c:pt>
                <c:pt idx="17">
                  <c:v>0</c:v>
                </c:pt>
                <c:pt idx="18">
                  <c:v>669391.1371722999</c:v>
                </c:pt>
                <c:pt idx="19">
                  <c:v>161979.87433183403</c:v>
                </c:pt>
                <c:pt idx="20">
                  <c:v>180649.19305295957</c:v>
                </c:pt>
                <c:pt idx="21">
                  <c:v>0</c:v>
                </c:pt>
                <c:pt idx="22">
                  <c:v>0</c:v>
                </c:pt>
                <c:pt idx="23">
                  <c:v>192161.37674439943</c:v>
                </c:pt>
                <c:pt idx="24">
                  <c:v>731105.18059851415</c:v>
                </c:pt>
                <c:pt idx="25">
                  <c:v>128789.34467864648</c:v>
                </c:pt>
                <c:pt idx="26">
                  <c:v>358668.52496881224</c:v>
                </c:pt>
                <c:pt idx="27">
                  <c:v>0</c:v>
                </c:pt>
                <c:pt idx="28">
                  <c:v>60426.570474184504</c:v>
                </c:pt>
                <c:pt idx="29">
                  <c:v>30272.246986348415</c:v>
                </c:pt>
                <c:pt idx="30">
                  <c:v>0</c:v>
                </c:pt>
                <c:pt idx="31">
                  <c:v>0</c:v>
                </c:pt>
                <c:pt idx="32">
                  <c:v>12239.274830262846</c:v>
                </c:pt>
                <c:pt idx="33">
                  <c:v>396372.95897572109</c:v>
                </c:pt>
                <c:pt idx="34">
                  <c:v>227958.57772208925</c:v>
                </c:pt>
                <c:pt idx="35">
                  <c:v>0</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0</c:v>
                </c:pt>
                <c:pt idx="48">
                  <c:v>281413.69464194775</c:v>
                </c:pt>
                <c:pt idx="49">
                  <c:v>356824.32173281227</c:v>
                </c:pt>
                <c:pt idx="50">
                  <c:v>547237.59530551184</c:v>
                </c:pt>
                <c:pt idx="51">
                  <c:v>15720.817379220229</c:v>
                </c:pt>
                <c:pt idx="52">
                  <c:v>796575.3276560856</c:v>
                </c:pt>
                <c:pt idx="53">
                  <c:v>783536.928094142</c:v>
                </c:pt>
                <c:pt idx="54">
                  <c:v>0</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-167018.93716101372</c:v>
                </c:pt>
                <c:pt idx="12">
                  <c:v>66284.561217169627</c:v>
                </c:pt>
                <c:pt idx="13">
                  <c:v>213329.40309462225</c:v>
                </c:pt>
                <c:pt idx="14">
                  <c:v>278061.25544090162</c:v>
                </c:pt>
                <c:pt idx="15">
                  <c:v>237710.48135097563</c:v>
                </c:pt>
                <c:pt idx="16">
                  <c:v>-141496.28919776704</c:v>
                </c:pt>
                <c:pt idx="17">
                  <c:v>-24169.025378879189</c:v>
                </c:pt>
                <c:pt idx="18">
                  <c:v>669391.1371722999</c:v>
                </c:pt>
                <c:pt idx="19">
                  <c:v>161979.87433183403</c:v>
                </c:pt>
                <c:pt idx="20">
                  <c:v>180649.19305295957</c:v>
                </c:pt>
                <c:pt idx="21">
                  <c:v>-919273.19647247379</c:v>
                </c:pt>
                <c:pt idx="22">
                  <c:v>-2597250.0763485972</c:v>
                </c:pt>
                <c:pt idx="23">
                  <c:v>192161.37674439943</c:v>
                </c:pt>
                <c:pt idx="24">
                  <c:v>731105.18059851415</c:v>
                </c:pt>
                <c:pt idx="25">
                  <c:v>128789.34467864648</c:v>
                </c:pt>
                <c:pt idx="26">
                  <c:v>358668.52496881224</c:v>
                </c:pt>
                <c:pt idx="27">
                  <c:v>-19119.537441951223</c:v>
                </c:pt>
                <c:pt idx="28">
                  <c:v>60426.570474184504</c:v>
                </c:pt>
                <c:pt idx="29">
                  <c:v>30272.246986348415</c:v>
                </c:pt>
                <c:pt idx="30">
                  <c:v>-52500.219867698383</c:v>
                </c:pt>
                <c:pt idx="31">
                  <c:v>-61216.938989701681</c:v>
                </c:pt>
                <c:pt idx="32">
                  <c:v>12239.274830262846</c:v>
                </c:pt>
                <c:pt idx="33">
                  <c:v>396372.95897572109</c:v>
                </c:pt>
                <c:pt idx="34">
                  <c:v>227958.57772208925</c:v>
                </c:pt>
                <c:pt idx="35">
                  <c:v>-6847.8740490942146</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-5335372.4076586552</c:v>
                </c:pt>
                <c:pt idx="48">
                  <c:v>281413.69464194775</c:v>
                </c:pt>
                <c:pt idx="49">
                  <c:v>356824.32173281227</c:v>
                </c:pt>
                <c:pt idx="50">
                  <c:v>547237.59530551184</c:v>
                </c:pt>
                <c:pt idx="51">
                  <c:v>15720.817379220229</c:v>
                </c:pt>
                <c:pt idx="52">
                  <c:v>796575.3276560856</c:v>
                </c:pt>
                <c:pt idx="53">
                  <c:v>783536.928094142</c:v>
                </c:pt>
                <c:pt idx="54">
                  <c:v>-441562.22591486911</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4551.2677626800005</c:v>
                </c:pt>
                <c:pt idx="2">
                  <c:v>0</c:v>
                </c:pt>
                <c:pt idx="3">
                  <c:v>1876.8810000000001</c:v>
                </c:pt>
                <c:pt idx="4">
                  <c:v>13765.064</c:v>
                </c:pt>
                <c:pt idx="5">
                  <c:v>0</c:v>
                </c:pt>
                <c:pt idx="6">
                  <c:v>5599.9861598000007</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569.54015888000004</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381.75078331999998</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49299.434585250005</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1735879.4387626802</c:v>
                </c:pt>
                <c:pt idx="2">
                  <c:v>83163.897999999986</c:v>
                </c:pt>
                <c:pt idx="3">
                  <c:v>1321580.9070000001</c:v>
                </c:pt>
                <c:pt idx="4">
                  <c:v>1841422.7209999999</c:v>
                </c:pt>
                <c:pt idx="5">
                  <c:v>96233.524999999994</c:v>
                </c:pt>
                <c:pt idx="6">
                  <c:v>713500.75615979999</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2347071.17115888</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243173.51878331997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2636926.7805852499</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再エネ比較シート!$CO$13:$CO$42</c:f>
              <c:numCache>
                <c:formatCode>0.0%</c:formatCode>
                <c:ptCount val="30"/>
                <c:pt idx="0">
                  <c:v>9.1693078794132826E-2</c:v>
                </c:pt>
                <c:pt idx="1">
                  <c:v>2.2786206896551725E-2</c:v>
                </c:pt>
                <c:pt idx="2">
                  <c:v>0.10211690363349131</c:v>
                </c:pt>
                <c:pt idx="3">
                  <c:v>0.10816098378982672</c:v>
                </c:pt>
                <c:pt idx="4">
                  <c:v>1.2508986340762042E-2</c:v>
                </c:pt>
                <c:pt idx="5">
                  <c:v>8.7026988936649993E-2</c:v>
                </c:pt>
                <c:pt idx="6">
                  <c:v>0.13104796481184108</c:v>
                </c:pt>
                <c:pt idx="7">
                  <c:v>0.1293593485942541</c:v>
                </c:pt>
                <c:pt idx="8">
                  <c:v>0.11919152531357639</c:v>
                </c:pt>
                <c:pt idx="9">
                  <c:v>0.12088084939048369</c:v>
                </c:pt>
                <c:pt idx="10">
                  <c:v>9.7701149425287362E-2</c:v>
                </c:pt>
                <c:pt idx="11">
                  <c:v>0.10943742222804374</c:v>
                </c:pt>
                <c:pt idx="12">
                  <c:v>7.9718181225128845E-2</c:v>
                </c:pt>
                <c:pt idx="13">
                  <c:v>5.2054578436785237E-2</c:v>
                </c:pt>
                <c:pt idx="14">
                  <c:v>4.959742351046699E-2</c:v>
                </c:pt>
                <c:pt idx="15">
                  <c:v>8.7638264251853656E-2</c:v>
                </c:pt>
                <c:pt idx="16">
                  <c:v>4.6631456910988023E-2</c:v>
                </c:pt>
                <c:pt idx="17">
                  <c:v>4.3335675802295623E-2</c:v>
                </c:pt>
                <c:pt idx="18">
                  <c:v>9.9387472831456228E-2</c:v>
                </c:pt>
                <c:pt idx="19">
                  <c:v>2.8795632889798705E-2</c:v>
                </c:pt>
                <c:pt idx="20">
                  <c:v>3.8760175328741389E-2</c:v>
                </c:pt>
                <c:pt idx="21">
                  <c:v>9.8268714947573763E-2</c:v>
                </c:pt>
                <c:pt idx="22">
                  <c:v>7.7569439041468916E-2</c:v>
                </c:pt>
                <c:pt idx="23">
                  <c:v>5.6211422065080605E-2</c:v>
                </c:pt>
                <c:pt idx="24">
                  <c:v>2.6251905380229212E-2</c:v>
                </c:pt>
                <c:pt idx="25">
                  <c:v>7.5694344510001441E-2</c:v>
                </c:pt>
                <c:pt idx="26">
                  <c:v>8.5017870744712024E-2</c:v>
                </c:pt>
                <c:pt idx="27">
                  <c:v>4.1967664258685929E-2</c:v>
                </c:pt>
                <c:pt idx="28">
                  <c:v>5.0578915295551495E-2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再エネ比較シート!$CC$13:$CC$42</c:f>
              <c:numCache>
                <c:formatCode>0.0%</c:formatCode>
                <c:ptCount val="30"/>
                <c:pt idx="0">
                  <c:v>2.7522906359431026E-2</c:v>
                </c:pt>
                <c:pt idx="1">
                  <c:v>1.3043932334319079E-2</c:v>
                </c:pt>
                <c:pt idx="2">
                  <c:v>5.1069953190868302E-2</c:v>
                </c:pt>
                <c:pt idx="3">
                  <c:v>4.8274753873760352E-2</c:v>
                </c:pt>
                <c:pt idx="4">
                  <c:v>4.706858640471474E-3</c:v>
                </c:pt>
                <c:pt idx="5">
                  <c:v>5.0965413371591529E-2</c:v>
                </c:pt>
                <c:pt idx="6">
                  <c:v>3.1617364512657141E-2</c:v>
                </c:pt>
                <c:pt idx="7">
                  <c:v>7.0204351353720704E-2</c:v>
                </c:pt>
                <c:pt idx="8">
                  <c:v>3.9597336643526694E-2</c:v>
                </c:pt>
                <c:pt idx="9">
                  <c:v>3.8790185034885259E-2</c:v>
                </c:pt>
                <c:pt idx="10">
                  <c:v>4.7765969020560184E-2</c:v>
                </c:pt>
                <c:pt idx="11">
                  <c:v>6.7548968715243102E-2</c:v>
                </c:pt>
                <c:pt idx="12">
                  <c:v>2.8486251697939544E-2</c:v>
                </c:pt>
                <c:pt idx="13">
                  <c:v>8.8822046266025002E-3</c:v>
                </c:pt>
                <c:pt idx="14">
                  <c:v>1.6839839198004292E-2</c:v>
                </c:pt>
                <c:pt idx="15">
                  <c:v>4.8518074530829416E-2</c:v>
                </c:pt>
                <c:pt idx="16">
                  <c:v>2.2991137594573798E-2</c:v>
                </c:pt>
                <c:pt idx="17">
                  <c:v>3.589657023776701E-2</c:v>
                </c:pt>
                <c:pt idx="18">
                  <c:v>4.0973056979803441E-2</c:v>
                </c:pt>
                <c:pt idx="19">
                  <c:v>2.1579038424708815E-2</c:v>
                </c:pt>
                <c:pt idx="20">
                  <c:v>2.2140477039750448E-2</c:v>
                </c:pt>
                <c:pt idx="21">
                  <c:v>2.8555229660046293E-2</c:v>
                </c:pt>
                <c:pt idx="22">
                  <c:v>3.570516905064141E-2</c:v>
                </c:pt>
                <c:pt idx="23">
                  <c:v>3.0878237021666158E-2</c:v>
                </c:pt>
                <c:pt idx="24">
                  <c:v>1.6864701100388312E-2</c:v>
                </c:pt>
                <c:pt idx="25">
                  <c:v>3.5041725018173819E-2</c:v>
                </c:pt>
                <c:pt idx="26">
                  <c:v>4.807093986253165E-2</c:v>
                </c:pt>
                <c:pt idx="27">
                  <c:v>3.0253718809493124E-2</c:v>
                </c:pt>
                <c:pt idx="28">
                  <c:v>1.2602974415430984E-2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再エネ比較シート!$CD$13:$CD$42</c:f>
              <c:numCache>
                <c:formatCode>0.0%</c:formatCode>
                <c:ptCount val="30"/>
                <c:pt idx="0">
                  <c:v>4.4626295553618522E-2</c:v>
                </c:pt>
                <c:pt idx="1">
                  <c:v>0.10091459619358578</c:v>
                </c:pt>
                <c:pt idx="2">
                  <c:v>0.42683236908786981</c:v>
                </c:pt>
                <c:pt idx="3">
                  <c:v>0.25496104037453915</c:v>
                </c:pt>
                <c:pt idx="4">
                  <c:v>1.9034696506470071E-2</c:v>
                </c:pt>
                <c:pt idx="5">
                  <c:v>2.8769342560005736E-2</c:v>
                </c:pt>
                <c:pt idx="6">
                  <c:v>0.47605122660136806</c:v>
                </c:pt>
                <c:pt idx="7">
                  <c:v>0.7311161619202905</c:v>
                </c:pt>
                <c:pt idx="8">
                  <c:v>0.1042521801676581</c:v>
                </c:pt>
                <c:pt idx="9">
                  <c:v>0.15657559627228804</c:v>
                </c:pt>
                <c:pt idx="10">
                  <c:v>0.12777398324167621</c:v>
                </c:pt>
                <c:pt idx="11">
                  <c:v>0.13173973441833864</c:v>
                </c:pt>
                <c:pt idx="12">
                  <c:v>0.10780965727422402</c:v>
                </c:pt>
                <c:pt idx="13">
                  <c:v>1.9835543499861472E-2</c:v>
                </c:pt>
                <c:pt idx="14">
                  <c:v>9.9335858906277719E-2</c:v>
                </c:pt>
                <c:pt idx="15">
                  <c:v>1.3456202721385988</c:v>
                </c:pt>
                <c:pt idx="16">
                  <c:v>0.17900375352159192</c:v>
                </c:pt>
                <c:pt idx="17">
                  <c:v>0.13350848144085647</c:v>
                </c:pt>
                <c:pt idx="18">
                  <c:v>0.64239001769597381</c:v>
                </c:pt>
                <c:pt idx="19">
                  <c:v>3.1872476842004765E-3</c:v>
                </c:pt>
                <c:pt idx="20">
                  <c:v>5.2286374824112893E-2</c:v>
                </c:pt>
                <c:pt idx="21">
                  <c:v>0.19205220518541882</c:v>
                </c:pt>
                <c:pt idx="22">
                  <c:v>1.2648676197930599</c:v>
                </c:pt>
                <c:pt idx="23">
                  <c:v>0.36571771103960282</c:v>
                </c:pt>
                <c:pt idx="24">
                  <c:v>0.13481980727962081</c:v>
                </c:pt>
                <c:pt idx="25">
                  <c:v>9.4711903213917828E-2</c:v>
                </c:pt>
                <c:pt idx="26">
                  <c:v>0.64889421986515994</c:v>
                </c:pt>
                <c:pt idx="27">
                  <c:v>2.1749515576882341E-2</c:v>
                </c:pt>
                <c:pt idx="28">
                  <c:v>0.10284839844528203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再エネ比較シート!$CE$13:$CE$42</c:f>
              <c:numCache>
                <c:formatCode>0.0%</c:formatCode>
                <c:ptCount val="30"/>
                <c:pt idx="0">
                  <c:v>0</c:v>
                </c:pt>
                <c:pt idx="1">
                  <c:v>0</c:v>
                </c:pt>
                <c:pt idx="2">
                  <c:v>0</c:v>
                </c:pt>
                <c:pt idx="3">
                  <c:v>0</c:v>
                </c:pt>
                <c:pt idx="4">
                  <c:v>0</c:v>
                </c:pt>
                <c:pt idx="5">
                  <c:v>0</c:v>
                </c:pt>
                <c:pt idx="6">
                  <c:v>0</c:v>
                </c:pt>
                <c:pt idx="7">
                  <c:v>3.3312432925810517E-4</c:v>
                </c:pt>
                <c:pt idx="8">
                  <c:v>0</c:v>
                </c:pt>
                <c:pt idx="9">
                  <c:v>0</c:v>
                </c:pt>
                <c:pt idx="10">
                  <c:v>0</c:v>
                </c:pt>
                <c:pt idx="11">
                  <c:v>0</c:v>
                </c:pt>
                <c:pt idx="12">
                  <c:v>0</c:v>
                </c:pt>
                <c:pt idx="13">
                  <c:v>0</c:v>
                </c:pt>
                <c:pt idx="14">
                  <c:v>3.0157307546407755E-4</c:v>
                </c:pt>
                <c:pt idx="15">
                  <c:v>0.21679212257155162</c:v>
                </c:pt>
                <c:pt idx="16">
                  <c:v>0</c:v>
                </c:pt>
                <c:pt idx="17">
                  <c:v>0</c:v>
                </c:pt>
                <c:pt idx="18">
                  <c:v>0</c:v>
                </c:pt>
                <c:pt idx="19">
                  <c:v>0</c:v>
                </c:pt>
                <c:pt idx="20">
                  <c:v>0</c:v>
                </c:pt>
                <c:pt idx="21">
                  <c:v>0</c:v>
                </c:pt>
                <c:pt idx="22">
                  <c:v>0</c:v>
                </c:pt>
                <c:pt idx="23">
                  <c:v>0</c:v>
                </c:pt>
                <c:pt idx="24">
                  <c:v>0.610033110370646</c:v>
                </c:pt>
                <c:pt idx="25">
                  <c:v>2.2548328701303881E-4</c:v>
                </c:pt>
                <c:pt idx="26">
                  <c:v>0.4379218490968772</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再エネ比較シート!$CF$13:$CF$42</c:f>
              <c:numCache>
                <c:formatCode>0.0%</c:formatCode>
                <c:ptCount val="30"/>
                <c:pt idx="0">
                  <c:v>0</c:v>
                </c:pt>
                <c:pt idx="1">
                  <c:v>0</c:v>
                </c:pt>
                <c:pt idx="2">
                  <c:v>0.31458535334542664</c:v>
                </c:pt>
                <c:pt idx="3">
                  <c:v>0</c:v>
                </c:pt>
                <c:pt idx="4">
                  <c:v>0</c:v>
                </c:pt>
                <c:pt idx="5">
                  <c:v>0</c:v>
                </c:pt>
                <c:pt idx="6">
                  <c:v>6.334410317679986E-4</c:v>
                </c:pt>
                <c:pt idx="7">
                  <c:v>0</c:v>
                </c:pt>
                <c:pt idx="8">
                  <c:v>0</c:v>
                </c:pt>
                <c:pt idx="9">
                  <c:v>0.12084934765761868</c:v>
                </c:pt>
                <c:pt idx="10">
                  <c:v>0</c:v>
                </c:pt>
                <c:pt idx="11">
                  <c:v>0</c:v>
                </c:pt>
                <c:pt idx="12">
                  <c:v>0</c:v>
                </c:pt>
                <c:pt idx="13">
                  <c:v>2.3789556625241758E-2</c:v>
                </c:pt>
                <c:pt idx="14">
                  <c:v>9.2280538993664805E-3</c:v>
                </c:pt>
                <c:pt idx="15">
                  <c:v>1.092107638766723E-2</c:v>
                </c:pt>
                <c:pt idx="16">
                  <c:v>1.6506739926701282E-3</c:v>
                </c:pt>
                <c:pt idx="17">
                  <c:v>0</c:v>
                </c:pt>
                <c:pt idx="18">
                  <c:v>3.1966041272188286E-2</c:v>
                </c:pt>
                <c:pt idx="19">
                  <c:v>0</c:v>
                </c:pt>
                <c:pt idx="20">
                  <c:v>0</c:v>
                </c:pt>
                <c:pt idx="21">
                  <c:v>0</c:v>
                </c:pt>
                <c:pt idx="22">
                  <c:v>0</c:v>
                </c:pt>
                <c:pt idx="23">
                  <c:v>0</c:v>
                </c:pt>
                <c:pt idx="24">
                  <c:v>0</c:v>
                </c:pt>
                <c:pt idx="25">
                  <c:v>0</c:v>
                </c:pt>
                <c:pt idx="26">
                  <c:v>4.9563296252109852E-3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再エネ比較シート!$CH$13:$CH$42</c:f>
              <c:numCache>
                <c:formatCode>0.0%</c:formatCode>
                <c:ptCount val="30"/>
                <c:pt idx="0">
                  <c:v>0</c:v>
                </c:pt>
                <c:pt idx="1">
                  <c:v>0.73577877524896307</c:v>
                </c:pt>
                <c:pt idx="2">
                  <c:v>0.65391031355363238</c:v>
                </c:pt>
                <c:pt idx="3">
                  <c:v>0</c:v>
                </c:pt>
                <c:pt idx="4">
                  <c:v>0.22279184684988793</c:v>
                </c:pt>
                <c:pt idx="5">
                  <c:v>0</c:v>
                </c:pt>
                <c:pt idx="6">
                  <c:v>0.93832380165031737</c:v>
                </c:pt>
                <c:pt idx="7">
                  <c:v>0</c:v>
                </c:pt>
                <c:pt idx="8">
                  <c:v>0</c:v>
                </c:pt>
                <c:pt idx="9">
                  <c:v>0</c:v>
                </c:pt>
                <c:pt idx="10">
                  <c:v>2.1482237102850958E-3</c:v>
                </c:pt>
                <c:pt idx="11">
                  <c:v>0</c:v>
                </c:pt>
                <c:pt idx="12">
                  <c:v>0.87986403075291653</c:v>
                </c:pt>
                <c:pt idx="13">
                  <c:v>0</c:v>
                </c:pt>
                <c:pt idx="14">
                  <c:v>0</c:v>
                </c:pt>
                <c:pt idx="15">
                  <c:v>0</c:v>
                </c:pt>
                <c:pt idx="16">
                  <c:v>0</c:v>
                </c:pt>
                <c:pt idx="17">
                  <c:v>6.3658591073764061E-3</c:v>
                </c:pt>
                <c:pt idx="18">
                  <c:v>0</c:v>
                </c:pt>
                <c:pt idx="19">
                  <c:v>0</c:v>
                </c:pt>
                <c:pt idx="20">
                  <c:v>0</c:v>
                </c:pt>
                <c:pt idx="21">
                  <c:v>0</c:v>
                </c:pt>
                <c:pt idx="22">
                  <c:v>0</c:v>
                </c:pt>
                <c:pt idx="23">
                  <c:v>3.0577469398411605E-2</c:v>
                </c:pt>
                <c:pt idx="24">
                  <c:v>0</c:v>
                </c:pt>
                <c:pt idx="25">
                  <c:v>0</c:v>
                </c:pt>
                <c:pt idx="26">
                  <c:v>0</c:v>
                </c:pt>
                <c:pt idx="27">
                  <c:v>0</c:v>
                </c:pt>
                <c:pt idx="28">
                  <c:v>3.1736322203851482E-2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再エネ比較シート!$CI$13:$CI$42</c:f>
              <c:numCache>
                <c:formatCode>0.0%</c:formatCode>
                <c:ptCount val="30"/>
                <c:pt idx="0">
                  <c:v>7.2149201913049549E-2</c:v>
                </c:pt>
                <c:pt idx="1">
                  <c:v>0.84973730377686796</c:v>
                </c:pt>
                <c:pt idx="2">
                  <c:v>1.4463979891777972</c:v>
                </c:pt>
                <c:pt idx="3">
                  <c:v>0.3032357942482995</c:v>
                </c:pt>
                <c:pt idx="4">
                  <c:v>0.24653340199682947</c:v>
                </c:pt>
                <c:pt idx="5">
                  <c:v>7.9734755931597276E-2</c:v>
                </c:pt>
                <c:pt idx="6">
                  <c:v>1.4466258337961104</c:v>
                </c:pt>
                <c:pt idx="7">
                  <c:v>0.80165363760326935</c:v>
                </c:pt>
                <c:pt idx="8">
                  <c:v>0.1438495168111848</c:v>
                </c:pt>
                <c:pt idx="9">
                  <c:v>0.31621512896479198</c:v>
                </c:pt>
                <c:pt idx="10">
                  <c:v>0.17768817597252151</c:v>
                </c:pt>
                <c:pt idx="11">
                  <c:v>0.19928870313358177</c:v>
                </c:pt>
                <c:pt idx="12">
                  <c:v>1.0161599397250802</c:v>
                </c:pt>
                <c:pt idx="13">
                  <c:v>5.2507304751705723E-2</c:v>
                </c:pt>
                <c:pt idx="14">
                  <c:v>0.12570532507911256</c:v>
                </c:pt>
                <c:pt idx="15">
                  <c:v>1.6218515456286471</c:v>
                </c:pt>
                <c:pt idx="16">
                  <c:v>0.20364556510883586</c:v>
                </c:pt>
                <c:pt idx="17">
                  <c:v>0.17577091078599988</c:v>
                </c:pt>
                <c:pt idx="18">
                  <c:v>0.71532911594796544</c:v>
                </c:pt>
                <c:pt idx="19">
                  <c:v>2.476628610890929E-2</c:v>
                </c:pt>
                <c:pt idx="20">
                  <c:v>7.4426851863863344E-2</c:v>
                </c:pt>
                <c:pt idx="21">
                  <c:v>0.22060743484546511</c:v>
                </c:pt>
                <c:pt idx="22">
                  <c:v>1.3005727888437013</c:v>
                </c:pt>
                <c:pt idx="23">
                  <c:v>0.42717341745968063</c:v>
                </c:pt>
                <c:pt idx="24">
                  <c:v>0.76171761875065513</c:v>
                </c:pt>
                <c:pt idx="25">
                  <c:v>0.12997911151910468</c:v>
                </c:pt>
                <c:pt idx="26">
                  <c:v>1.1398433384497797</c:v>
                </c:pt>
                <c:pt idx="27">
                  <c:v>5.2003234386375469E-2</c:v>
                </c:pt>
                <c:pt idx="28">
                  <c:v>0.1471876950645645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再エネ比較シート!$BE$13:$BE$42</c:f>
              <c:numCache>
                <c:formatCode>#,##0_);[Red]\(#,##0\)</c:formatCode>
                <c:ptCount val="30"/>
                <c:pt idx="0">
                  <c:v>5291.82</c:v>
                </c:pt>
                <c:pt idx="1">
                  <c:v>2266.6040000000012</c:v>
                </c:pt>
                <c:pt idx="2">
                  <c:v>8208.980000000005</c:v>
                </c:pt>
                <c:pt idx="3">
                  <c:v>7242.2690000000002</c:v>
                </c:pt>
                <c:pt idx="4">
                  <c:v>838.89999999999986</c:v>
                </c:pt>
                <c:pt idx="5">
                  <c:v>5690.9000000000051</c:v>
                </c:pt>
                <c:pt idx="6">
                  <c:v>8743.99999999996</c:v>
                </c:pt>
                <c:pt idx="7">
                  <c:v>7553.5999999999776</c:v>
                </c:pt>
                <c:pt idx="8">
                  <c:v>8691.6839999999829</c:v>
                </c:pt>
                <c:pt idx="9">
                  <c:v>7245.8</c:v>
                </c:pt>
                <c:pt idx="10">
                  <c:v>5842.8000000000065</c:v>
                </c:pt>
                <c:pt idx="11">
                  <c:v>8075.763999999991</c:v>
                </c:pt>
                <c:pt idx="12">
                  <c:v>5671.6630000000041</c:v>
                </c:pt>
                <c:pt idx="13">
                  <c:v>2990.0870000000009</c:v>
                </c:pt>
                <c:pt idx="14">
                  <c:v>3588.4330000000018</c:v>
                </c:pt>
                <c:pt idx="15">
                  <c:v>7296.2559999999967</c:v>
                </c:pt>
                <c:pt idx="16">
                  <c:v>3611.2000000000053</c:v>
                </c:pt>
                <c:pt idx="17">
                  <c:v>3292.8000000000038</c:v>
                </c:pt>
                <c:pt idx="18">
                  <c:v>6915.9350000000031</c:v>
                </c:pt>
                <c:pt idx="19">
                  <c:v>1811.1</c:v>
                </c:pt>
                <c:pt idx="20">
                  <c:v>2832.7000000000035</c:v>
                </c:pt>
                <c:pt idx="21">
                  <c:v>5668.6000000000031</c:v>
                </c:pt>
                <c:pt idx="22">
                  <c:v>5099.1000000000049</c:v>
                </c:pt>
                <c:pt idx="23">
                  <c:v>4500.8210000000036</c:v>
                </c:pt>
                <c:pt idx="24">
                  <c:v>2201.9580000000005</c:v>
                </c:pt>
                <c:pt idx="25">
                  <c:v>5345.1000000000031</c:v>
                </c:pt>
                <c:pt idx="26">
                  <c:v>7221.0780000000077</c:v>
                </c:pt>
                <c:pt idx="27">
                  <c:v>2723.8000000000025</c:v>
                </c:pt>
                <c:pt idx="28">
                  <c:v>3738.1000000000085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再エネ比較シート!$BF$13:$BF$42</c:f>
              <c:numCache>
                <c:formatCode>#,##0_);[Red]\(#,##0\)</c:formatCode>
                <c:ptCount val="30"/>
                <c:pt idx="0">
                  <c:v>7784.7600000000011</c:v>
                </c:pt>
                <c:pt idx="1">
                  <c:v>15909.8</c:v>
                </c:pt>
                <c:pt idx="2">
                  <c:v>62247.899999999972</c:v>
                </c:pt>
                <c:pt idx="3">
                  <c:v>34703.400000000067</c:v>
                </c:pt>
                <c:pt idx="4">
                  <c:v>3078</c:v>
                </c:pt>
                <c:pt idx="5">
                  <c:v>2914.5999999999995</c:v>
                </c:pt>
                <c:pt idx="6">
                  <c:v>119448.79999999989</c:v>
                </c:pt>
                <c:pt idx="7">
                  <c:v>71370.699999999924</c:v>
                </c:pt>
                <c:pt idx="8">
                  <c:v>20761.882000000012</c:v>
                </c:pt>
                <c:pt idx="9">
                  <c:v>26535.80000000001</c:v>
                </c:pt>
                <c:pt idx="10">
                  <c:v>14180.400000000005</c:v>
                </c:pt>
                <c:pt idx="11">
                  <c:v>14289.772000000004</c:v>
                </c:pt>
                <c:pt idx="12">
                  <c:v>19474.952000000005</c:v>
                </c:pt>
                <c:pt idx="13">
                  <c:v>6058.2999999999993</c:v>
                </c:pt>
                <c:pt idx="14">
                  <c:v>19205.100000000013</c:v>
                </c:pt>
                <c:pt idx="15">
                  <c:v>183595.75999999995</c:v>
                </c:pt>
                <c:pt idx="16">
                  <c:v>25509.200000000001</c:v>
                </c:pt>
                <c:pt idx="17">
                  <c:v>11111.300000000007</c:v>
                </c:pt>
                <c:pt idx="18">
                  <c:v>98377.309000000008</c:v>
                </c:pt>
                <c:pt idx="19">
                  <c:v>242.7</c:v>
                </c:pt>
                <c:pt idx="20">
                  <c:v>6069.4000000000015</c:v>
                </c:pt>
                <c:pt idx="21">
                  <c:v>34590.200000000019</c:v>
                </c:pt>
                <c:pt idx="22">
                  <c:v>163889.50000000032</c:v>
                </c:pt>
                <c:pt idx="23">
                  <c:v>48364.74</c:v>
                </c:pt>
                <c:pt idx="24">
                  <c:v>15970.838000000003</c:v>
                </c:pt>
                <c:pt idx="25">
                  <c:v>13107.46</c:v>
                </c:pt>
                <c:pt idx="26">
                  <c:v>88437.59999999986</c:v>
                </c:pt>
                <c:pt idx="27">
                  <c:v>1776.6</c:v>
                </c:pt>
                <c:pt idx="28">
                  <c:v>27677.000000000015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19.8</c:v>
                </c:pt>
                <c:pt idx="8">
                  <c:v>0</c:v>
                </c:pt>
                <c:pt idx="9">
                  <c:v>0</c:v>
                </c:pt>
                <c:pt idx="10">
                  <c:v>0</c:v>
                </c:pt>
                <c:pt idx="11">
                  <c:v>0</c:v>
                </c:pt>
                <c:pt idx="12">
                  <c:v>0</c:v>
                </c:pt>
                <c:pt idx="13">
                  <c:v>0</c:v>
                </c:pt>
                <c:pt idx="14">
                  <c:v>35.5</c:v>
                </c:pt>
                <c:pt idx="15">
                  <c:v>18009.8</c:v>
                </c:pt>
                <c:pt idx="16">
                  <c:v>0</c:v>
                </c:pt>
                <c:pt idx="17">
                  <c:v>0</c:v>
                </c:pt>
                <c:pt idx="18">
                  <c:v>0</c:v>
                </c:pt>
                <c:pt idx="19">
                  <c:v>0</c:v>
                </c:pt>
                <c:pt idx="20">
                  <c:v>0</c:v>
                </c:pt>
                <c:pt idx="21">
                  <c:v>0</c:v>
                </c:pt>
                <c:pt idx="22">
                  <c:v>0</c:v>
                </c:pt>
                <c:pt idx="23">
                  <c:v>0</c:v>
                </c:pt>
                <c:pt idx="24">
                  <c:v>44000</c:v>
                </c:pt>
                <c:pt idx="25">
                  <c:v>19</c:v>
                </c:pt>
                <c:pt idx="26">
                  <c:v>36340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再エネ比較シート!$BH$13:$BH$42</c:f>
              <c:numCache>
                <c:formatCode>#,##0_);[Red]\(#,##0\)</c:formatCode>
                <c:ptCount val="30"/>
                <c:pt idx="0">
                  <c:v>0</c:v>
                </c:pt>
                <c:pt idx="1">
                  <c:v>0</c:v>
                </c:pt>
                <c:pt idx="2">
                  <c:v>11546</c:v>
                </c:pt>
                <c:pt idx="3">
                  <c:v>0</c:v>
                </c:pt>
                <c:pt idx="4">
                  <c:v>0</c:v>
                </c:pt>
                <c:pt idx="5">
                  <c:v>0</c:v>
                </c:pt>
                <c:pt idx="6">
                  <c:v>40</c:v>
                </c:pt>
                <c:pt idx="7">
                  <c:v>0</c:v>
                </c:pt>
                <c:pt idx="8">
                  <c:v>0</c:v>
                </c:pt>
                <c:pt idx="9">
                  <c:v>5154.3999999999996</c:v>
                </c:pt>
                <c:pt idx="10">
                  <c:v>0</c:v>
                </c:pt>
                <c:pt idx="11">
                  <c:v>0</c:v>
                </c:pt>
                <c:pt idx="12">
                  <c:v>0</c:v>
                </c:pt>
                <c:pt idx="13">
                  <c:v>1828.6</c:v>
                </c:pt>
                <c:pt idx="14">
                  <c:v>449</c:v>
                </c:pt>
                <c:pt idx="15">
                  <c:v>375</c:v>
                </c:pt>
                <c:pt idx="16">
                  <c:v>59.2</c:v>
                </c:pt>
                <c:pt idx="17">
                  <c:v>0</c:v>
                </c:pt>
                <c:pt idx="18">
                  <c:v>1232</c:v>
                </c:pt>
                <c:pt idx="19">
                  <c:v>0</c:v>
                </c:pt>
                <c:pt idx="20">
                  <c:v>0</c:v>
                </c:pt>
                <c:pt idx="21">
                  <c:v>0</c:v>
                </c:pt>
                <c:pt idx="22">
                  <c:v>0</c:v>
                </c:pt>
                <c:pt idx="23">
                  <c:v>0</c:v>
                </c:pt>
                <c:pt idx="24">
                  <c:v>0</c:v>
                </c:pt>
                <c:pt idx="25">
                  <c:v>0</c:v>
                </c:pt>
                <c:pt idx="26">
                  <c:v>170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再エネ比較シート!$BJ$13:$BJ$42</c:f>
              <c:numCache>
                <c:formatCode>#,##0_);[Red]\(#,##0\)</c:formatCode>
                <c:ptCount val="30"/>
                <c:pt idx="0">
                  <c:v>0</c:v>
                </c:pt>
                <c:pt idx="1">
                  <c:v>21895</c:v>
                </c:pt>
                <c:pt idx="2">
                  <c:v>18000</c:v>
                </c:pt>
                <c:pt idx="3">
                  <c:v>0</c:v>
                </c:pt>
                <c:pt idx="4">
                  <c:v>6800</c:v>
                </c:pt>
                <c:pt idx="5">
                  <c:v>0</c:v>
                </c:pt>
                <c:pt idx="6">
                  <c:v>44439.360000000001</c:v>
                </c:pt>
                <c:pt idx="7">
                  <c:v>0</c:v>
                </c:pt>
                <c:pt idx="8">
                  <c:v>0</c:v>
                </c:pt>
                <c:pt idx="9">
                  <c:v>0</c:v>
                </c:pt>
                <c:pt idx="10">
                  <c:v>45</c:v>
                </c:pt>
                <c:pt idx="11">
                  <c:v>0</c:v>
                </c:pt>
                <c:pt idx="12">
                  <c:v>30000</c:v>
                </c:pt>
                <c:pt idx="13">
                  <c:v>0</c:v>
                </c:pt>
                <c:pt idx="14">
                  <c:v>0</c:v>
                </c:pt>
                <c:pt idx="15">
                  <c:v>0</c:v>
                </c:pt>
                <c:pt idx="16">
                  <c:v>0</c:v>
                </c:pt>
                <c:pt idx="17">
                  <c:v>100</c:v>
                </c:pt>
                <c:pt idx="18">
                  <c:v>0</c:v>
                </c:pt>
                <c:pt idx="19">
                  <c:v>0</c:v>
                </c:pt>
                <c:pt idx="20">
                  <c:v>0</c:v>
                </c:pt>
                <c:pt idx="21">
                  <c:v>0</c:v>
                </c:pt>
                <c:pt idx="22">
                  <c:v>0</c:v>
                </c:pt>
                <c:pt idx="23">
                  <c:v>763.25800000000004</c:v>
                </c:pt>
                <c:pt idx="24">
                  <c:v>0</c:v>
                </c:pt>
                <c:pt idx="25">
                  <c:v>0</c:v>
                </c:pt>
                <c:pt idx="26">
                  <c:v>0</c:v>
                </c:pt>
                <c:pt idx="27">
                  <c:v>0</c:v>
                </c:pt>
                <c:pt idx="28">
                  <c:v>1612</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再エネ比較シート!$BK$13:$BK$42</c:f>
              <c:numCache>
                <c:formatCode>#,##0_);[Red]\(#,##0\)</c:formatCode>
                <c:ptCount val="30"/>
                <c:pt idx="0">
                  <c:v>13076.580000000002</c:v>
                </c:pt>
                <c:pt idx="1">
                  <c:v>40071.404000000002</c:v>
                </c:pt>
                <c:pt idx="2">
                  <c:v>100002.87999999998</c:v>
                </c:pt>
                <c:pt idx="3">
                  <c:v>41945.669000000067</c:v>
                </c:pt>
                <c:pt idx="4">
                  <c:v>10716.9</c:v>
                </c:pt>
                <c:pt idx="5">
                  <c:v>8605.5000000000036</c:v>
                </c:pt>
                <c:pt idx="6">
                  <c:v>172672.15999999986</c:v>
                </c:pt>
                <c:pt idx="7">
                  <c:v>78944.099999999904</c:v>
                </c:pt>
                <c:pt idx="8">
                  <c:v>29453.565999999995</c:v>
                </c:pt>
                <c:pt idx="9">
                  <c:v>38936.000000000015</c:v>
                </c:pt>
                <c:pt idx="10">
                  <c:v>20068.200000000012</c:v>
                </c:pt>
                <c:pt idx="11">
                  <c:v>22365.535999999996</c:v>
                </c:pt>
                <c:pt idx="12">
                  <c:v>55146.615000000005</c:v>
                </c:pt>
                <c:pt idx="13">
                  <c:v>10876.987000000001</c:v>
                </c:pt>
                <c:pt idx="14">
                  <c:v>23278.033000000014</c:v>
                </c:pt>
                <c:pt idx="15">
                  <c:v>209276.81599999993</c:v>
                </c:pt>
                <c:pt idx="16">
                  <c:v>29179.600000000006</c:v>
                </c:pt>
                <c:pt idx="17">
                  <c:v>14504.100000000009</c:v>
                </c:pt>
                <c:pt idx="18">
                  <c:v>106525.24400000001</c:v>
                </c:pt>
                <c:pt idx="19">
                  <c:v>2053.7999999999997</c:v>
                </c:pt>
                <c:pt idx="20">
                  <c:v>8902.1000000000058</c:v>
                </c:pt>
                <c:pt idx="21">
                  <c:v>40258.800000000025</c:v>
                </c:pt>
                <c:pt idx="22">
                  <c:v>168988.60000000033</c:v>
                </c:pt>
                <c:pt idx="23">
                  <c:v>53628.819000000003</c:v>
                </c:pt>
                <c:pt idx="24">
                  <c:v>62172.796000000002</c:v>
                </c:pt>
                <c:pt idx="25">
                  <c:v>18471.560000000001</c:v>
                </c:pt>
                <c:pt idx="26">
                  <c:v>132168.67799999987</c:v>
                </c:pt>
                <c:pt idx="27">
                  <c:v>4500.4000000000024</c:v>
                </c:pt>
                <c:pt idx="28">
                  <c:v>33027.10000000002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再エネ比較シート!$BO$13:$BO$42</c:f>
              <c:numCache>
                <c:formatCode>#,##0_);[Red]\(#,##0\)</c:formatCode>
                <c:ptCount val="30"/>
                <c:pt idx="0">
                  <c:v>6350.8190183999995</c:v>
                </c:pt>
                <c:pt idx="1">
                  <c:v>2720.196792480001</c:v>
                </c:pt>
                <c:pt idx="2">
                  <c:v>9851.7610776000056</c:v>
                </c:pt>
                <c:pt idx="3">
                  <c:v>8691.5918722799997</c:v>
                </c:pt>
                <c:pt idx="4">
                  <c:v>1006.7806679999998</c:v>
                </c:pt>
                <c:pt idx="5">
                  <c:v>6829.7629080000052</c:v>
                </c:pt>
                <c:pt idx="6">
                  <c:v>10493.849279999951</c:v>
                </c:pt>
                <c:pt idx="7">
                  <c:v>9065.2264319999722</c:v>
                </c:pt>
                <c:pt idx="8">
                  <c:v>10431.063802079978</c:v>
                </c:pt>
                <c:pt idx="9">
                  <c:v>8695.8294959999985</c:v>
                </c:pt>
                <c:pt idx="10">
                  <c:v>7012.0611360000075</c:v>
                </c:pt>
                <c:pt idx="11">
                  <c:v>9691.8858916799891</c:v>
                </c:pt>
                <c:pt idx="12">
                  <c:v>6806.6761995600054</c:v>
                </c:pt>
                <c:pt idx="13">
                  <c:v>3588.4632104400016</c:v>
                </c:pt>
                <c:pt idx="14">
                  <c:v>4306.5502119600023</c:v>
                </c:pt>
                <c:pt idx="15">
                  <c:v>8756.3827507199967</c:v>
                </c:pt>
                <c:pt idx="16">
                  <c:v>4333.873344000006</c:v>
                </c:pt>
                <c:pt idx="17">
                  <c:v>3951.7551360000048</c:v>
                </c:pt>
                <c:pt idx="18">
                  <c:v>8299.951912200002</c:v>
                </c:pt>
                <c:pt idx="19">
                  <c:v>2173.5373319999999</c:v>
                </c:pt>
                <c:pt idx="20">
                  <c:v>3399.5799240000038</c:v>
                </c:pt>
                <c:pt idx="21">
                  <c:v>6803.000232000004</c:v>
                </c:pt>
                <c:pt idx="22">
                  <c:v>6119.5318920000045</c:v>
                </c:pt>
                <c:pt idx="23">
                  <c:v>5401.5252985200041</c:v>
                </c:pt>
                <c:pt idx="24">
                  <c:v>2642.6138349600005</c:v>
                </c:pt>
                <c:pt idx="25">
                  <c:v>6414.7614120000035</c:v>
                </c:pt>
                <c:pt idx="26">
                  <c:v>8666.1601293600088</c:v>
                </c:pt>
                <c:pt idx="27">
                  <c:v>3268.8868560000028</c:v>
                </c:pt>
                <c:pt idx="28">
                  <c:v>4486.1685720000105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再エネ比較シート!$BP$13:$BP$42</c:f>
              <c:numCache>
                <c:formatCode>#,##0_);[Red]\(#,##0\)</c:formatCode>
                <c:ptCount val="30"/>
                <c:pt idx="0">
                  <c:v>10297.369137600001</c:v>
                </c:pt>
                <c:pt idx="1">
                  <c:v>21044.847047999996</c:v>
                </c:pt>
                <c:pt idx="2">
                  <c:v>82339.032203999959</c:v>
                </c:pt>
                <c:pt idx="3">
                  <c:v>45904.269384000094</c:v>
                </c:pt>
                <c:pt idx="4">
                  <c:v>4071.4552799999997</c:v>
                </c:pt>
                <c:pt idx="5">
                  <c:v>3855.3162959999991</c:v>
                </c:pt>
                <c:pt idx="6">
                  <c:v>158002.09468799984</c:v>
                </c:pt>
                <c:pt idx="7">
                  <c:v>94406.3071319999</c:v>
                </c:pt>
                <c:pt idx="8">
                  <c:v>27462.987034320016</c:v>
                </c:pt>
                <c:pt idx="9">
                  <c:v>35100.49480800001</c:v>
                </c:pt>
                <c:pt idx="10">
                  <c:v>18757.265904000007</c:v>
                </c:pt>
                <c:pt idx="11">
                  <c:v>18901.938810720003</c:v>
                </c:pt>
                <c:pt idx="12">
                  <c:v>25760.687507520008</c:v>
                </c:pt>
                <c:pt idx="13">
                  <c:v>8013.6769079999985</c:v>
                </c:pt>
                <c:pt idx="14">
                  <c:v>25403.738076000016</c:v>
                </c:pt>
                <c:pt idx="15">
                  <c:v>242853.12749759995</c:v>
                </c:pt>
                <c:pt idx="16">
                  <c:v>33742.549392000001</c:v>
                </c:pt>
                <c:pt idx="17">
                  <c:v>14697.583188000008</c:v>
                </c:pt>
                <c:pt idx="18">
                  <c:v>130129.56925284001</c:v>
                </c:pt>
                <c:pt idx="19">
                  <c:v>321.03385199999997</c:v>
                </c:pt>
                <c:pt idx="20">
                  <c:v>8028.3595440000017</c:v>
                </c:pt>
                <c:pt idx="21">
                  <c:v>45754.532952000023</c:v>
                </c:pt>
                <c:pt idx="22">
                  <c:v>216786.47502000042</c:v>
                </c:pt>
                <c:pt idx="23">
                  <c:v>63974.943482399991</c:v>
                </c:pt>
                <c:pt idx="24">
                  <c:v>21125.585672880006</c:v>
                </c:pt>
                <c:pt idx="25">
                  <c:v>17338.0237896</c:v>
                </c:pt>
                <c:pt idx="26">
                  <c:v>116981.71977599981</c:v>
                </c:pt>
                <c:pt idx="27">
                  <c:v>2350.0154159999997</c:v>
                </c:pt>
                <c:pt idx="28">
                  <c:v>36610.028520000022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43.015104000000001</c:v>
                </c:pt>
                <c:pt idx="8">
                  <c:v>0</c:v>
                </c:pt>
                <c:pt idx="9">
                  <c:v>0</c:v>
                </c:pt>
                <c:pt idx="10">
                  <c:v>0</c:v>
                </c:pt>
                <c:pt idx="11">
                  <c:v>0</c:v>
                </c:pt>
                <c:pt idx="12">
                  <c:v>0</c:v>
                </c:pt>
                <c:pt idx="13">
                  <c:v>0</c:v>
                </c:pt>
                <c:pt idx="14">
                  <c:v>77.123040000000003</c:v>
                </c:pt>
                <c:pt idx="15">
                  <c:v>39125.930304000009</c:v>
                </c:pt>
                <c:pt idx="16">
                  <c:v>0</c:v>
                </c:pt>
                <c:pt idx="17">
                  <c:v>0</c:v>
                </c:pt>
                <c:pt idx="18">
                  <c:v>0</c:v>
                </c:pt>
                <c:pt idx="19">
                  <c:v>0</c:v>
                </c:pt>
                <c:pt idx="20">
                  <c:v>0</c:v>
                </c:pt>
                <c:pt idx="21">
                  <c:v>0</c:v>
                </c:pt>
                <c:pt idx="22">
                  <c:v>0</c:v>
                </c:pt>
                <c:pt idx="23">
                  <c:v>0</c:v>
                </c:pt>
                <c:pt idx="24">
                  <c:v>95589.119999999995</c:v>
                </c:pt>
                <c:pt idx="25">
                  <c:v>41.277119999999996</c:v>
                </c:pt>
                <c:pt idx="26">
                  <c:v>78947.923200000005</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再エネ比較シート!$BR$13:$BR$42</c:f>
              <c:numCache>
                <c:formatCode>#,##0_);[Red]\(#,##0\)</c:formatCode>
                <c:ptCount val="30"/>
                <c:pt idx="0">
                  <c:v>0</c:v>
                </c:pt>
                <c:pt idx="1">
                  <c:v>0</c:v>
                </c:pt>
                <c:pt idx="2">
                  <c:v>60685.775999999998</c:v>
                </c:pt>
                <c:pt idx="3">
                  <c:v>0</c:v>
                </c:pt>
                <c:pt idx="4">
                  <c:v>0</c:v>
                </c:pt>
                <c:pt idx="5">
                  <c:v>0</c:v>
                </c:pt>
                <c:pt idx="6">
                  <c:v>210.24</c:v>
                </c:pt>
                <c:pt idx="7">
                  <c:v>0</c:v>
                </c:pt>
                <c:pt idx="8">
                  <c:v>0</c:v>
                </c:pt>
                <c:pt idx="9">
                  <c:v>27091.526399999999</c:v>
                </c:pt>
                <c:pt idx="10">
                  <c:v>0</c:v>
                </c:pt>
                <c:pt idx="11">
                  <c:v>0</c:v>
                </c:pt>
                <c:pt idx="12">
                  <c:v>0</c:v>
                </c:pt>
                <c:pt idx="13">
                  <c:v>9611.1216000000022</c:v>
                </c:pt>
                <c:pt idx="14">
                  <c:v>2359.944</c:v>
                </c:pt>
                <c:pt idx="15">
                  <c:v>1971</c:v>
                </c:pt>
                <c:pt idx="16">
                  <c:v>311.15520000000004</c:v>
                </c:pt>
                <c:pt idx="17">
                  <c:v>0</c:v>
                </c:pt>
                <c:pt idx="18">
                  <c:v>6475.3919999999998</c:v>
                </c:pt>
                <c:pt idx="19">
                  <c:v>0</c:v>
                </c:pt>
                <c:pt idx="20">
                  <c:v>0</c:v>
                </c:pt>
                <c:pt idx="21">
                  <c:v>0</c:v>
                </c:pt>
                <c:pt idx="22">
                  <c:v>0</c:v>
                </c:pt>
                <c:pt idx="23">
                  <c:v>0</c:v>
                </c:pt>
                <c:pt idx="24">
                  <c:v>0</c:v>
                </c:pt>
                <c:pt idx="25">
                  <c:v>0</c:v>
                </c:pt>
                <c:pt idx="26">
                  <c:v>893.52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再エネ比較シート!$BT$13:$BT$42</c:f>
              <c:numCache>
                <c:formatCode>#,##0_);[Red]\(#,##0\)</c:formatCode>
                <c:ptCount val="30"/>
                <c:pt idx="0">
                  <c:v>0</c:v>
                </c:pt>
                <c:pt idx="1">
                  <c:v>153440.16</c:v>
                </c:pt>
                <c:pt idx="2">
                  <c:v>126144</c:v>
                </c:pt>
                <c:pt idx="3">
                  <c:v>0</c:v>
                </c:pt>
                <c:pt idx="4">
                  <c:v>47654.400000000001</c:v>
                </c:pt>
                <c:pt idx="5">
                  <c:v>0</c:v>
                </c:pt>
                <c:pt idx="6">
                  <c:v>311431.03487999999</c:v>
                </c:pt>
                <c:pt idx="7">
                  <c:v>0</c:v>
                </c:pt>
                <c:pt idx="8">
                  <c:v>0</c:v>
                </c:pt>
                <c:pt idx="9">
                  <c:v>0</c:v>
                </c:pt>
                <c:pt idx="10">
                  <c:v>315.36</c:v>
                </c:pt>
                <c:pt idx="11">
                  <c:v>0</c:v>
                </c:pt>
                <c:pt idx="12">
                  <c:v>210240</c:v>
                </c:pt>
                <c:pt idx="13">
                  <c:v>0</c:v>
                </c:pt>
                <c:pt idx="14">
                  <c:v>0</c:v>
                </c:pt>
                <c:pt idx="15">
                  <c:v>0</c:v>
                </c:pt>
                <c:pt idx="16">
                  <c:v>0</c:v>
                </c:pt>
                <c:pt idx="17">
                  <c:v>700.8</c:v>
                </c:pt>
                <c:pt idx="18">
                  <c:v>0</c:v>
                </c:pt>
                <c:pt idx="19">
                  <c:v>0</c:v>
                </c:pt>
                <c:pt idx="20">
                  <c:v>0</c:v>
                </c:pt>
                <c:pt idx="21">
                  <c:v>0</c:v>
                </c:pt>
                <c:pt idx="22">
                  <c:v>0</c:v>
                </c:pt>
                <c:pt idx="23">
                  <c:v>5348.9120640000001</c:v>
                </c:pt>
                <c:pt idx="24">
                  <c:v>0</c:v>
                </c:pt>
                <c:pt idx="25">
                  <c:v>0</c:v>
                </c:pt>
                <c:pt idx="26">
                  <c:v>0</c:v>
                </c:pt>
                <c:pt idx="27">
                  <c:v>0</c:v>
                </c:pt>
                <c:pt idx="28">
                  <c:v>11296.896000000001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新宮町</c:v>
                </c:pt>
                <c:pt idx="1">
                  <c:v>網走市</c:v>
                </c:pt>
                <c:pt idx="2">
                  <c:v>豊後大野市</c:v>
                </c:pt>
                <c:pt idx="3">
                  <c:v>浅口市</c:v>
                </c:pt>
                <c:pt idx="4">
                  <c:v>新庄市</c:v>
                </c:pt>
                <c:pt idx="5">
                  <c:v>大治町</c:v>
                </c:pt>
                <c:pt idx="6">
                  <c:v>相馬市</c:v>
                </c:pt>
                <c:pt idx="7">
                  <c:v>亘理町</c:v>
                </c:pt>
                <c:pt idx="8">
                  <c:v>東温市</c:v>
                </c:pt>
                <c:pt idx="9">
                  <c:v>本巣市</c:v>
                </c:pt>
                <c:pt idx="10">
                  <c:v>紫波町</c:v>
                </c:pt>
                <c:pt idx="11">
                  <c:v>香南市</c:v>
                </c:pt>
                <c:pt idx="12">
                  <c:v>境港市</c:v>
                </c:pt>
                <c:pt idx="13">
                  <c:v>滑川市</c:v>
                </c:pt>
                <c:pt idx="14">
                  <c:v>大田市</c:v>
                </c:pt>
                <c:pt idx="15">
                  <c:v>南九州市</c:v>
                </c:pt>
                <c:pt idx="16">
                  <c:v>久慈市</c:v>
                </c:pt>
                <c:pt idx="17">
                  <c:v>八重瀬町</c:v>
                </c:pt>
                <c:pt idx="18">
                  <c:v>庄原市</c:v>
                </c:pt>
                <c:pt idx="19">
                  <c:v>葉山町</c:v>
                </c:pt>
                <c:pt idx="20">
                  <c:v>毛呂山町</c:v>
                </c:pt>
                <c:pt idx="21">
                  <c:v>海津市</c:v>
                </c:pt>
                <c:pt idx="22">
                  <c:v>行方市</c:v>
                </c:pt>
                <c:pt idx="23">
                  <c:v>四万十市</c:v>
                </c:pt>
                <c:pt idx="24">
                  <c:v>伊達市</c:v>
                </c:pt>
                <c:pt idx="25">
                  <c:v>大川市</c:v>
                </c:pt>
                <c:pt idx="26">
                  <c:v>南さつま市</c:v>
                </c:pt>
                <c:pt idx="27">
                  <c:v>大磯町</c:v>
                </c:pt>
                <c:pt idx="28">
                  <c:v>寄居町</c:v>
                </c:pt>
              </c:strCache>
            </c:strRef>
          </c:cat>
          <c:val>
            <c:numRef>
              <c:f>再エネ比較シート!$BU$13:$BU$42</c:f>
              <c:numCache>
                <c:formatCode>#,##0_);[Red]\(#,##0\)</c:formatCode>
                <c:ptCount val="30"/>
                <c:pt idx="0">
                  <c:v>16648.188156</c:v>
                </c:pt>
                <c:pt idx="1">
                  <c:v>177205.20384048001</c:v>
                </c:pt>
                <c:pt idx="2">
                  <c:v>279020.56928159995</c:v>
                </c:pt>
                <c:pt idx="3">
                  <c:v>54595.861256280092</c:v>
                </c:pt>
                <c:pt idx="4">
                  <c:v>52732.635948000003</c:v>
                </c:pt>
                <c:pt idx="5">
                  <c:v>10685.079204000005</c:v>
                </c:pt>
                <c:pt idx="6">
                  <c:v>480137.21884799976</c:v>
                </c:pt>
                <c:pt idx="7">
                  <c:v>103514.54866799987</c:v>
                </c:pt>
                <c:pt idx="8">
                  <c:v>37894.050836399998</c:v>
                </c:pt>
                <c:pt idx="9">
                  <c:v>70887.850704000011</c:v>
                </c:pt>
                <c:pt idx="10">
                  <c:v>26084.687040000015</c:v>
                </c:pt>
                <c:pt idx="11">
                  <c:v>28593.824702399994</c:v>
                </c:pt>
                <c:pt idx="12">
                  <c:v>242807.36370708002</c:v>
                </c:pt>
                <c:pt idx="13">
                  <c:v>21213.261718440001</c:v>
                </c:pt>
                <c:pt idx="14">
                  <c:v>32147.355327960016</c:v>
                </c:pt>
                <c:pt idx="15">
                  <c:v>292706.44055231998</c:v>
                </c:pt>
                <c:pt idx="16">
                  <c:v>38387.577936000009</c:v>
                </c:pt>
                <c:pt idx="17">
                  <c:v>19350.13832400001</c:v>
                </c:pt>
                <c:pt idx="18">
                  <c:v>144904.91316503999</c:v>
                </c:pt>
                <c:pt idx="19">
                  <c:v>2494.5711839999999</c:v>
                </c:pt>
                <c:pt idx="20">
                  <c:v>11427.939468000006</c:v>
                </c:pt>
                <c:pt idx="21">
                  <c:v>52557.533184000029</c:v>
                </c:pt>
                <c:pt idx="22">
                  <c:v>222906.00691200042</c:v>
                </c:pt>
                <c:pt idx="23">
                  <c:v>74725.380844920001</c:v>
                </c:pt>
                <c:pt idx="24">
                  <c:v>119357.31950784</c:v>
                </c:pt>
                <c:pt idx="25">
                  <c:v>23794.062321600002</c:v>
                </c:pt>
                <c:pt idx="26">
                  <c:v>205489.32310535983</c:v>
                </c:pt>
                <c:pt idx="27">
                  <c:v>5618.902272000003</c:v>
                </c:pt>
                <c:pt idx="28">
                  <c:v>52393.093092000032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①CO2排出量の現状把握!$AX$43:$AX$45</c:f>
              <c:numCache>
                <c:formatCode>0%</c:formatCode>
                <c:ptCount val="3"/>
                <c:pt idx="0">
                  <c:v>0.44203583680298503</c:v>
                </c:pt>
                <c:pt idx="1">
                  <c:v>0.46259988086831244</c:v>
                </c:pt>
                <c:pt idx="2">
                  <c:v>0.40644787415729322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①CO2排出量の現状把握!$AY$43:$AY$45</c:f>
              <c:numCache>
                <c:formatCode>0%</c:formatCode>
                <c:ptCount val="3"/>
                <c:pt idx="0">
                  <c:v>0.19220740382343474</c:v>
                </c:pt>
                <c:pt idx="1">
                  <c:v>0.18354951007828149</c:v>
                </c:pt>
                <c:pt idx="2">
                  <c:v>0.17509407418662604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①CO2排出量の現状把握!$AZ$43:$AZ$45</c:f>
              <c:numCache>
                <c:formatCode>0%</c:formatCode>
                <c:ptCount val="3"/>
                <c:pt idx="0">
                  <c:v>0.1618007278049024</c:v>
                </c:pt>
                <c:pt idx="1">
                  <c:v>0.12323382082043358</c:v>
                </c:pt>
                <c:pt idx="2">
                  <c:v>0.10704153417244711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①CO2排出量の現状把握!$BA$43:$BA$45</c:f>
              <c:numCache>
                <c:formatCode>0%</c:formatCode>
                <c:ptCount val="3"/>
                <c:pt idx="0">
                  <c:v>0.18830241870300451</c:v>
                </c:pt>
                <c:pt idx="1">
                  <c:v>0.21509095874250078</c:v>
                </c:pt>
                <c:pt idx="2">
                  <c:v>0.28347431373446536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①CO2排出量の現状把握!$BB$43:$BB$45</c:f>
              <c:numCache>
                <c:formatCode>0%</c:formatCode>
                <c:ptCount val="3"/>
                <c:pt idx="0">
                  <c:v>1.5653612865673284E-2</c:v>
                </c:pt>
                <c:pt idx="1">
                  <c:v>1.5525829490471642E-2</c:v>
                </c:pt>
                <c:pt idx="2">
                  <c:v>2.7942203749168271E-2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11427</c:v>
                </c:pt>
                <c:pt idx="1">
                  <c:v>11994</c:v>
                </c:pt>
                <c:pt idx="2">
                  <c:v>11994</c:v>
                </c:pt>
                <c:pt idx="3">
                  <c:v>11994</c:v>
                </c:pt>
                <c:pt idx="4">
                  <c:v>11994</c:v>
                </c:pt>
                <c:pt idx="5">
                  <c:v>11994</c:v>
                </c:pt>
                <c:pt idx="6">
                  <c:v>11475</c:v>
                </c:pt>
                <c:pt idx="7">
                  <c:v>11475</c:v>
                </c:pt>
                <c:pt idx="8">
                  <c:v>11475</c:v>
                </c:pt>
                <c:pt idx="9">
                  <c:v>11475</c:v>
                </c:pt>
                <c:pt idx="10">
                  <c:v>11475</c:v>
                </c:pt>
                <c:pt idx="11">
                  <c:v>11475</c:v>
                </c:pt>
                <c:pt idx="12">
                  <c:v>12526</c:v>
                </c:pt>
                <c:pt idx="13">
                  <c:v>12526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7.0109776582979917</c:v>
                </c:pt>
                <c:pt idx="1">
                  <c:v>6.0481229423213421</c:v>
                </c:pt>
                <c:pt idx="2">
                  <c:v>6.7960013664633871</c:v>
                </c:pt>
                <c:pt idx="3">
                  <c:v>6.3685021202835292</c:v>
                </c:pt>
                <c:pt idx="4">
                  <c:v>5.7832802435414292</c:v>
                </c:pt>
                <c:pt idx="5">
                  <c:v>5.9983402284847616</c:v>
                </c:pt>
                <c:pt idx="6">
                  <c:v>5.7674994793349166</c:v>
                </c:pt>
                <c:pt idx="7">
                  <c:v>4.9797867705124208</c:v>
                </c:pt>
                <c:pt idx="8">
                  <c:v>4.8977809581319312</c:v>
                </c:pt>
                <c:pt idx="9">
                  <c:v>4.5870005236956564</c:v>
                </c:pt>
                <c:pt idx="10">
                  <c:v>6.0090523669326483</c:v>
                </c:pt>
                <c:pt idx="11">
                  <c:v>5.0823963775416718</c:v>
                </c:pt>
                <c:pt idx="12">
                  <c:v>5.992859290612679</c:v>
                </c:pt>
                <c:pt idx="13">
                  <c:v>6.200389105300423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43399</c:v>
                </c:pt>
                <c:pt idx="1">
                  <c:v>35747</c:v>
                </c:pt>
                <c:pt idx="2">
                  <c:v>41981</c:v>
                </c:pt>
                <c:pt idx="3">
                  <c:v>29358</c:v>
                </c:pt>
                <c:pt idx="4">
                  <c:v>29280</c:v>
                </c:pt>
                <c:pt idx="5">
                  <c:v>31822</c:v>
                </c:pt>
                <c:pt idx="6">
                  <c:v>30058</c:v>
                </c:pt>
                <c:pt idx="7">
                  <c:v>27302</c:v>
                </c:pt>
                <c:pt idx="8">
                  <c:v>28993.942677347011</c:v>
                </c:pt>
                <c:pt idx="9">
                  <c:v>23949</c:v>
                </c:pt>
                <c:pt idx="10">
                  <c:v>23360</c:v>
                </c:pt>
                <c:pt idx="11">
                  <c:v>23360</c:v>
                </c:pt>
                <c:pt idx="12">
                  <c:v>23424.000000000004</c:v>
                </c:pt>
                <c:pt idx="13">
                  <c:v>23360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38805</c:v>
                </c:pt>
                <c:pt idx="1">
                  <c:v>38375</c:v>
                </c:pt>
                <c:pt idx="2">
                  <c:v>37943</c:v>
                </c:pt>
                <c:pt idx="3">
                  <c:v>37408</c:v>
                </c:pt>
                <c:pt idx="4">
                  <c:v>37106</c:v>
                </c:pt>
                <c:pt idx="5">
                  <c:v>36750</c:v>
                </c:pt>
                <c:pt idx="6">
                  <c:v>36177</c:v>
                </c:pt>
                <c:pt idx="7">
                  <c:v>35714</c:v>
                </c:pt>
                <c:pt idx="8">
                  <c:v>35283</c:v>
                </c:pt>
                <c:pt idx="9">
                  <c:v>34844</c:v>
                </c:pt>
                <c:pt idx="10">
                  <c:v>34363</c:v>
                </c:pt>
                <c:pt idx="11">
                  <c:v>33940</c:v>
                </c:pt>
                <c:pt idx="12">
                  <c:v>33375</c:v>
                </c:pt>
                <c:pt idx="13">
                  <c:v>32852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大川市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1699</v>
      </c>
      <c r="B9" s="80">
        <v>154</v>
      </c>
      <c r="C9" s="80">
        <v>1</v>
      </c>
      <c r="D9" s="80">
        <v>10</v>
      </c>
      <c r="E9" s="80">
        <v>1990</v>
      </c>
      <c r="F9" s="80" t="s">
        <v>562</v>
      </c>
      <c r="G9" s="80" t="s">
        <v>1700</v>
      </c>
      <c r="H9" s="80" t="s">
        <v>1701</v>
      </c>
      <c r="I9" s="177"/>
      <c r="J9" s="81">
        <v>162.60664649141606</v>
      </c>
      <c r="K9" s="81">
        <v>2.4654694772939569</v>
      </c>
      <c r="L9" s="81">
        <v>0.10806733253342592</v>
      </c>
      <c r="M9" s="81">
        <v>14.577303304411181</v>
      </c>
      <c r="N9" s="81">
        <v>11.460895192611108</v>
      </c>
      <c r="O9" s="81">
        <v>12.839411279450541</v>
      </c>
      <c r="P9" s="81">
        <v>14.875761849197104</v>
      </c>
      <c r="Q9" s="81">
        <v>0.95420204643841078</v>
      </c>
      <c r="R9" s="81">
        <v>0</v>
      </c>
      <c r="S9" s="81">
        <v>0.98156042307396507</v>
      </c>
      <c r="T9" s="82"/>
      <c r="U9" s="81">
        <v>4297618</v>
      </c>
      <c r="V9" s="81">
        <v>599</v>
      </c>
      <c r="W9" s="81">
        <v>1</v>
      </c>
      <c r="X9" s="81">
        <v>5231</v>
      </c>
      <c r="Y9" s="81">
        <v>5025</v>
      </c>
      <c r="Z9" s="81">
        <v>5281</v>
      </c>
      <c r="AA9" s="81">
        <v>3612</v>
      </c>
      <c r="AB9" s="81">
        <v>15493</v>
      </c>
      <c r="AC9" s="81">
        <v>0</v>
      </c>
      <c r="AD9" s="81">
        <v>0.98156042307396507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1702</v>
      </c>
      <c r="B10" s="80">
        <v>155</v>
      </c>
      <c r="C10" s="80">
        <v>2</v>
      </c>
      <c r="D10" s="80">
        <v>10</v>
      </c>
      <c r="E10" s="80">
        <v>2005</v>
      </c>
      <c r="F10" s="80" t="s">
        <v>565</v>
      </c>
      <c r="G10" s="80" t="s">
        <v>1700</v>
      </c>
      <c r="H10" s="80" t="s">
        <v>1701</v>
      </c>
      <c r="I10" s="177"/>
      <c r="J10" s="81">
        <v>230.75904173937781</v>
      </c>
      <c r="K10" s="81">
        <v>1.0430014498401743</v>
      </c>
      <c r="L10" s="81">
        <v>0</v>
      </c>
      <c r="M10" s="81">
        <v>38.817300800370361</v>
      </c>
      <c r="N10" s="81">
        <v>23.423618689071553</v>
      </c>
      <c r="O10" s="81">
        <v>26.539707778364075</v>
      </c>
      <c r="P10" s="81">
        <v>26.033390981093159</v>
      </c>
      <c r="Q10" s="81">
        <v>1.3832606571380239</v>
      </c>
      <c r="R10" s="81">
        <v>0</v>
      </c>
      <c r="S10" s="81">
        <v>2.9511889321361768</v>
      </c>
      <c r="T10" s="82"/>
      <c r="U10" s="81">
        <v>8901233</v>
      </c>
      <c r="V10" s="81">
        <v>502</v>
      </c>
      <c r="W10" s="81">
        <v>0</v>
      </c>
      <c r="X10" s="81">
        <v>8611</v>
      </c>
      <c r="Y10" s="81">
        <v>8516</v>
      </c>
      <c r="Z10" s="81">
        <v>12632</v>
      </c>
      <c r="AA10" s="81">
        <v>5177</v>
      </c>
      <c r="AB10" s="81">
        <v>23479</v>
      </c>
      <c r="AC10" s="81">
        <v>0</v>
      </c>
      <c r="AD10" s="81">
        <v>2.9511889321361768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1703</v>
      </c>
      <c r="B11" s="80">
        <v>156</v>
      </c>
      <c r="C11" s="80">
        <v>3</v>
      </c>
      <c r="D11" s="80">
        <v>10</v>
      </c>
      <c r="E11" s="80">
        <v>2006</v>
      </c>
      <c r="F11" s="80" t="s">
        <v>566</v>
      </c>
      <c r="G11" s="80" t="s">
        <v>1700</v>
      </c>
      <c r="H11" s="80" t="s">
        <v>1701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1704</v>
      </c>
      <c r="B12" s="80">
        <v>157</v>
      </c>
      <c r="C12" s="80">
        <v>4</v>
      </c>
      <c r="D12" s="80">
        <v>10</v>
      </c>
      <c r="E12" s="80">
        <v>2007</v>
      </c>
      <c r="F12" s="80" t="s">
        <v>567</v>
      </c>
      <c r="G12" s="80" t="s">
        <v>1700</v>
      </c>
      <c r="H12" s="80" t="s">
        <v>1701</v>
      </c>
      <c r="I12" s="177"/>
      <c r="J12" s="81">
        <v>212.48001858936669</v>
      </c>
      <c r="K12" s="81">
        <v>1.1887263070910792</v>
      </c>
      <c r="L12" s="81">
        <v>1.6355035152354211</v>
      </c>
      <c r="M12" s="81">
        <v>36.851346935649268</v>
      </c>
      <c r="N12" s="81">
        <v>23.966417347656002</v>
      </c>
      <c r="O12" s="81">
        <v>26.312104776773978</v>
      </c>
      <c r="P12" s="81">
        <v>25.169945451801389</v>
      </c>
      <c r="Q12" s="81">
        <v>1.4837018925733143</v>
      </c>
      <c r="R12" s="81">
        <v>0</v>
      </c>
      <c r="S12" s="81">
        <v>3.1978265814155176</v>
      </c>
      <c r="T12" s="82"/>
      <c r="U12" s="81">
        <v>9077775</v>
      </c>
      <c r="V12" s="81">
        <v>532</v>
      </c>
      <c r="W12" s="81">
        <v>23</v>
      </c>
      <c r="X12" s="81">
        <v>9738</v>
      </c>
      <c r="Y12" s="81">
        <v>8826</v>
      </c>
      <c r="Z12" s="81">
        <v>13019</v>
      </c>
      <c r="AA12" s="81">
        <v>4929</v>
      </c>
      <c r="AB12" s="81">
        <v>23852</v>
      </c>
      <c r="AC12" s="81">
        <v>0</v>
      </c>
      <c r="AD12" s="81">
        <v>3.1978265814155176</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1705</v>
      </c>
      <c r="B13" s="80">
        <v>158</v>
      </c>
      <c r="C13" s="80">
        <v>5</v>
      </c>
      <c r="D13" s="80">
        <v>10</v>
      </c>
      <c r="E13" s="80">
        <v>2008</v>
      </c>
      <c r="F13" s="80" t="s">
        <v>84</v>
      </c>
      <c r="G13" s="80" t="s">
        <v>1700</v>
      </c>
      <c r="H13" s="80" t="s">
        <v>1701</v>
      </c>
      <c r="I13" s="177"/>
      <c r="J13" s="81">
        <v>212.80158269421025</v>
      </c>
      <c r="K13" s="81">
        <v>0.92841878949304713</v>
      </c>
      <c r="L13" s="81">
        <v>1.4200944453673356</v>
      </c>
      <c r="M13" s="81">
        <v>38.5646280126346</v>
      </c>
      <c r="N13" s="81">
        <v>22.822056454382786</v>
      </c>
      <c r="O13" s="81">
        <v>25.564397246225809</v>
      </c>
      <c r="P13" s="81">
        <v>24.901528528860904</v>
      </c>
      <c r="Q13" s="81">
        <v>1.4731181591530151</v>
      </c>
      <c r="R13" s="81">
        <v>0</v>
      </c>
      <c r="S13" s="81">
        <v>2.98388267678695</v>
      </c>
      <c r="T13" s="82"/>
      <c r="U13" s="81">
        <v>9391000</v>
      </c>
      <c r="V13" s="81">
        <v>532</v>
      </c>
      <c r="W13" s="81">
        <v>23</v>
      </c>
      <c r="X13" s="81">
        <v>9738</v>
      </c>
      <c r="Y13" s="81">
        <v>8979</v>
      </c>
      <c r="Z13" s="81">
        <v>13093</v>
      </c>
      <c r="AA13" s="81">
        <v>4882</v>
      </c>
      <c r="AB13" s="81">
        <v>24071</v>
      </c>
      <c r="AC13" s="81">
        <v>0</v>
      </c>
      <c r="AD13" s="81">
        <v>2.98388267678695</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1706</v>
      </c>
      <c r="B14" s="80">
        <v>159</v>
      </c>
      <c r="C14" s="80">
        <v>6</v>
      </c>
      <c r="D14" s="80">
        <v>10</v>
      </c>
      <c r="E14" s="80">
        <v>2009</v>
      </c>
      <c r="F14" s="80" t="s">
        <v>85</v>
      </c>
      <c r="G14" s="80" t="s">
        <v>1700</v>
      </c>
      <c r="H14" s="80" t="s">
        <v>1701</v>
      </c>
      <c r="I14" s="177"/>
      <c r="J14" s="81">
        <v>199.40173330254484</v>
      </c>
      <c r="K14" s="81">
        <v>1.1071353245807942</v>
      </c>
      <c r="L14" s="81">
        <v>1.1029648735421163</v>
      </c>
      <c r="M14" s="81">
        <v>39.474566859113246</v>
      </c>
      <c r="N14" s="81">
        <v>22.866898984097038</v>
      </c>
      <c r="O14" s="81">
        <v>26.649553133474367</v>
      </c>
      <c r="P14" s="81">
        <v>23.242441277056834</v>
      </c>
      <c r="Q14" s="81">
        <v>1.4369927670457396</v>
      </c>
      <c r="R14" s="81">
        <v>0</v>
      </c>
      <c r="S14" s="81">
        <v>3.2370489621076026</v>
      </c>
      <c r="T14" s="82"/>
      <c r="U14" s="81">
        <v>9005258</v>
      </c>
      <c r="V14" s="81">
        <v>798</v>
      </c>
      <c r="W14" s="81">
        <v>26</v>
      </c>
      <c r="X14" s="81">
        <v>10511</v>
      </c>
      <c r="Y14" s="81">
        <v>9249</v>
      </c>
      <c r="Z14" s="81">
        <v>13472</v>
      </c>
      <c r="AA14" s="81">
        <v>4678</v>
      </c>
      <c r="AB14" s="81">
        <v>24649</v>
      </c>
      <c r="AC14" s="81">
        <v>0</v>
      </c>
      <c r="AD14" s="81">
        <v>3.2370489621076026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35.167999999999999</v>
      </c>
      <c r="BJ14" s="81">
        <v>0</v>
      </c>
      <c r="BK14" s="81">
        <v>2.44</v>
      </c>
      <c r="BL14" s="81">
        <v>0</v>
      </c>
      <c r="BM14" s="82"/>
      <c r="BN14" s="81">
        <v>0</v>
      </c>
      <c r="BO14" s="81">
        <v>0</v>
      </c>
      <c r="BP14" s="81">
        <v>4</v>
      </c>
      <c r="BQ14" s="81">
        <v>0</v>
      </c>
      <c r="BR14" s="81">
        <v>1</v>
      </c>
      <c r="BS14" s="81">
        <v>0</v>
      </c>
      <c r="BT14"/>
      <c r="BU14" s="80"/>
      <c r="BV14" s="80"/>
      <c r="BW14" s="80"/>
      <c r="BX14" s="80"/>
      <c r="BY14" s="80"/>
      <c r="BZ14" s="80"/>
      <c r="CA14" s="80"/>
      <c r="CB14" s="80"/>
      <c r="CC14" s="80"/>
    </row>
    <row r="15" spans="1:81">
      <c r="A15" s="80" t="s">
        <v>1707</v>
      </c>
      <c r="B15" s="80">
        <v>160</v>
      </c>
      <c r="C15" s="80">
        <v>7</v>
      </c>
      <c r="D15" s="80">
        <v>10</v>
      </c>
      <c r="E15" s="80">
        <v>2010</v>
      </c>
      <c r="F15" s="80" t="s">
        <v>86</v>
      </c>
      <c r="G15" s="80" t="s">
        <v>1700</v>
      </c>
      <c r="H15" s="80" t="s">
        <v>1701</v>
      </c>
      <c r="I15" s="177"/>
      <c r="J15" s="81">
        <v>222.60881918472921</v>
      </c>
      <c r="K15" s="81">
        <v>1.2405504370571123</v>
      </c>
      <c r="L15" s="81">
        <v>1.0421953194248932</v>
      </c>
      <c r="M15" s="81">
        <v>41.520557447765555</v>
      </c>
      <c r="N15" s="81">
        <v>23.75095529245916</v>
      </c>
      <c r="O15" s="81">
        <v>27.120927046798844</v>
      </c>
      <c r="P15" s="81">
        <v>23.980438084589</v>
      </c>
      <c r="Q15" s="81">
        <v>1.5398926343225303</v>
      </c>
      <c r="R15" s="81">
        <v>0</v>
      </c>
      <c r="S15" s="81">
        <v>3.3437162714362385</v>
      </c>
      <c r="T15" s="82"/>
      <c r="U15" s="81">
        <v>9280608</v>
      </c>
      <c r="V15" s="81">
        <v>798</v>
      </c>
      <c r="W15" s="81">
        <v>26</v>
      </c>
      <c r="X15" s="81">
        <v>10511</v>
      </c>
      <c r="Y15" s="81">
        <v>9475</v>
      </c>
      <c r="Z15" s="81">
        <v>13774</v>
      </c>
      <c r="AA15" s="81">
        <v>4706</v>
      </c>
      <c r="AB15" s="81">
        <v>25310</v>
      </c>
      <c r="AC15" s="81">
        <v>0</v>
      </c>
      <c r="AD15" s="81">
        <v>3.3437162714362385</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35.707000000000001</v>
      </c>
      <c r="BJ15" s="81">
        <v>0</v>
      </c>
      <c r="BK15" s="81">
        <v>2.2200000000000002</v>
      </c>
      <c r="BL15" s="81">
        <v>0</v>
      </c>
      <c r="BM15" s="82"/>
      <c r="BN15" s="81">
        <v>0</v>
      </c>
      <c r="BO15" s="81">
        <v>0</v>
      </c>
      <c r="BP15" s="81">
        <v>4</v>
      </c>
      <c r="BQ15" s="81">
        <v>0</v>
      </c>
      <c r="BR15" s="81">
        <v>1</v>
      </c>
      <c r="BS15" s="81">
        <v>0</v>
      </c>
      <c r="BT15"/>
      <c r="BU15" s="80">
        <v>37.927</v>
      </c>
      <c r="BV15" s="80">
        <v>0</v>
      </c>
      <c r="BW15" s="80">
        <v>0</v>
      </c>
      <c r="BX15" s="80">
        <v>0</v>
      </c>
      <c r="BY15" s="80">
        <v>0</v>
      </c>
      <c r="BZ15" s="80">
        <v>0</v>
      </c>
      <c r="CA15" s="80">
        <v>0</v>
      </c>
      <c r="CB15" s="80">
        <v>0</v>
      </c>
      <c r="CC15" s="80">
        <v>0</v>
      </c>
    </row>
    <row r="16" spans="1:81">
      <c r="A16" s="80" t="s">
        <v>1708</v>
      </c>
      <c r="B16" s="80">
        <v>161</v>
      </c>
      <c r="C16" s="80">
        <v>8</v>
      </c>
      <c r="D16" s="80">
        <v>10</v>
      </c>
      <c r="E16" s="80">
        <v>2011</v>
      </c>
      <c r="F16" s="80" t="s">
        <v>87</v>
      </c>
      <c r="G16" s="80" t="s">
        <v>1700</v>
      </c>
      <c r="H16" s="80" t="s">
        <v>1701</v>
      </c>
      <c r="I16" s="177"/>
      <c r="J16" s="81">
        <v>190.19600692754707</v>
      </c>
      <c r="K16" s="81">
        <v>2.0109604594296075</v>
      </c>
      <c r="L16" s="81">
        <v>1.1720140896999278</v>
      </c>
      <c r="M16" s="81">
        <v>50.244505580732273</v>
      </c>
      <c r="N16" s="81">
        <v>30.032068570754866</v>
      </c>
      <c r="O16" s="81">
        <v>27.076140214455691</v>
      </c>
      <c r="P16" s="81">
        <v>23.544760706383428</v>
      </c>
      <c r="Q16" s="81">
        <v>1.8358647405717932</v>
      </c>
      <c r="R16" s="81">
        <v>0</v>
      </c>
      <c r="S16" s="81">
        <v>3.4639111263378735</v>
      </c>
      <c r="T16" s="82"/>
      <c r="U16" s="81">
        <v>7487420</v>
      </c>
      <c r="V16" s="81">
        <v>798</v>
      </c>
      <c r="W16" s="81">
        <v>26</v>
      </c>
      <c r="X16" s="81">
        <v>10511</v>
      </c>
      <c r="Y16" s="81">
        <v>9819</v>
      </c>
      <c r="Z16" s="81">
        <v>14050</v>
      </c>
      <c r="AA16" s="81">
        <v>4758</v>
      </c>
      <c r="AB16" s="81">
        <v>26160</v>
      </c>
      <c r="AC16" s="81">
        <v>0</v>
      </c>
      <c r="AD16" s="81">
        <v>3.4639111263378735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34.715000000000003</v>
      </c>
      <c r="BJ16" s="81">
        <v>0</v>
      </c>
      <c r="BK16" s="81">
        <v>1.9530000000000001</v>
      </c>
      <c r="BL16" s="81">
        <v>0</v>
      </c>
      <c r="BM16" s="82"/>
      <c r="BN16" s="81">
        <v>0</v>
      </c>
      <c r="BO16" s="81">
        <v>0</v>
      </c>
      <c r="BP16" s="81">
        <v>4</v>
      </c>
      <c r="BQ16" s="81">
        <v>0</v>
      </c>
      <c r="BR16" s="81">
        <v>1</v>
      </c>
      <c r="BS16" s="81">
        <v>0</v>
      </c>
      <c r="BT16"/>
      <c r="BU16" s="80">
        <v>36.667999999999999</v>
      </c>
      <c r="BV16" s="80">
        <v>0</v>
      </c>
      <c r="BW16" s="80">
        <v>0</v>
      </c>
      <c r="BX16" s="80">
        <v>0</v>
      </c>
      <c r="BY16" s="80">
        <v>0</v>
      </c>
      <c r="BZ16" s="80">
        <v>0</v>
      </c>
      <c r="CA16" s="80">
        <v>0</v>
      </c>
      <c r="CB16" s="80">
        <v>0</v>
      </c>
      <c r="CC16" s="80">
        <v>0</v>
      </c>
    </row>
    <row r="17" spans="1:81">
      <c r="A17" s="80" t="s">
        <v>1709</v>
      </c>
      <c r="B17" s="80">
        <v>162</v>
      </c>
      <c r="C17" s="80">
        <v>9</v>
      </c>
      <c r="D17" s="80">
        <v>10</v>
      </c>
      <c r="E17" s="80">
        <v>2012</v>
      </c>
      <c r="F17" s="80" t="s">
        <v>88</v>
      </c>
      <c r="G17" s="80" t="s">
        <v>1700</v>
      </c>
      <c r="H17" s="80" t="s">
        <v>1701</v>
      </c>
      <c r="I17" s="177"/>
      <c r="J17" s="81">
        <v>227.32776656907603</v>
      </c>
      <c r="K17" s="81">
        <v>1.8785398788266108</v>
      </c>
      <c r="L17" s="81">
        <v>1.1996199336086002</v>
      </c>
      <c r="M17" s="81">
        <v>55.740766236394954</v>
      </c>
      <c r="N17" s="81">
        <v>36.929036618078158</v>
      </c>
      <c r="O17" s="81">
        <v>27.478724784288609</v>
      </c>
      <c r="P17" s="81">
        <v>23.554306252971099</v>
      </c>
      <c r="Q17" s="81">
        <v>2.1083075304416701</v>
      </c>
      <c r="R17" s="81">
        <v>0</v>
      </c>
      <c r="S17" s="81">
        <v>4.231883537934805</v>
      </c>
      <c r="T17" s="82"/>
      <c r="U17" s="81">
        <v>8609113</v>
      </c>
      <c r="V17" s="81">
        <v>798</v>
      </c>
      <c r="W17" s="81">
        <v>26</v>
      </c>
      <c r="X17" s="81">
        <v>10511</v>
      </c>
      <c r="Y17" s="81">
        <v>10446</v>
      </c>
      <c r="Z17" s="81">
        <v>14372</v>
      </c>
      <c r="AA17" s="81">
        <v>4733</v>
      </c>
      <c r="AB17" s="81">
        <v>27651</v>
      </c>
      <c r="AC17" s="81">
        <v>0</v>
      </c>
      <c r="AD17" s="81">
        <v>4.231883537934805</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40.273000000000003</v>
      </c>
      <c r="BJ17" s="81">
        <v>0</v>
      </c>
      <c r="BK17" s="81">
        <v>2.6019999999999999</v>
      </c>
      <c r="BL17" s="81">
        <v>0</v>
      </c>
      <c r="BM17" s="82"/>
      <c r="BN17" s="81">
        <v>0</v>
      </c>
      <c r="BO17" s="81">
        <v>0</v>
      </c>
      <c r="BP17" s="81">
        <v>4</v>
      </c>
      <c r="BQ17" s="81">
        <v>0</v>
      </c>
      <c r="BR17" s="81">
        <v>1</v>
      </c>
      <c r="BS17" s="81">
        <v>0</v>
      </c>
      <c r="BT17"/>
      <c r="BU17" s="80">
        <v>42.875</v>
      </c>
      <c r="BV17" s="80">
        <v>0</v>
      </c>
      <c r="BW17" s="80">
        <v>0</v>
      </c>
      <c r="BX17" s="80">
        <v>0</v>
      </c>
      <c r="BY17" s="80">
        <v>0</v>
      </c>
      <c r="BZ17" s="80">
        <v>0</v>
      </c>
      <c r="CA17" s="80">
        <v>0</v>
      </c>
      <c r="CB17" s="80">
        <v>0</v>
      </c>
      <c r="CC17" s="80">
        <v>0</v>
      </c>
    </row>
    <row r="18" spans="1:81">
      <c r="A18" s="80" t="s">
        <v>1710</v>
      </c>
      <c r="B18" s="80">
        <v>163</v>
      </c>
      <c r="C18" s="80">
        <v>10</v>
      </c>
      <c r="D18" s="80">
        <v>10</v>
      </c>
      <c r="E18" s="80">
        <v>2013</v>
      </c>
      <c r="F18" s="80" t="s">
        <v>89</v>
      </c>
      <c r="G18" s="80" t="s">
        <v>1700</v>
      </c>
      <c r="H18" s="80" t="s">
        <v>1701</v>
      </c>
      <c r="I18" s="177"/>
      <c r="J18" s="81">
        <v>232.34006486503651</v>
      </c>
      <c r="K18" s="81">
        <v>1.5644960071607925</v>
      </c>
      <c r="L18" s="81">
        <v>1.1528251448668481</v>
      </c>
      <c r="M18" s="81">
        <v>55.22496555996559</v>
      </c>
      <c r="N18" s="81">
        <v>36.165040439790005</v>
      </c>
      <c r="O18" s="81">
        <v>27.444529634618529</v>
      </c>
      <c r="P18" s="81">
        <v>23.673028527633146</v>
      </c>
      <c r="Q18" s="81">
        <v>2.1929713569184606</v>
      </c>
      <c r="R18" s="81">
        <v>0</v>
      </c>
      <c r="S18" s="81">
        <v>3.9206088916604478</v>
      </c>
      <c r="T18" s="82"/>
      <c r="U18" s="81">
        <v>8838027</v>
      </c>
      <c r="V18" s="81">
        <v>798</v>
      </c>
      <c r="W18" s="81">
        <v>26</v>
      </c>
      <c r="X18" s="81">
        <v>10511</v>
      </c>
      <c r="Y18" s="81">
        <v>10735</v>
      </c>
      <c r="Z18" s="81">
        <v>14995</v>
      </c>
      <c r="AA18" s="81">
        <v>4739</v>
      </c>
      <c r="AB18" s="81">
        <v>28349</v>
      </c>
      <c r="AC18" s="81">
        <v>0</v>
      </c>
      <c r="AD18" s="81">
        <v>3.9206088916604478</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43.78</v>
      </c>
      <c r="BJ18" s="81">
        <v>0</v>
      </c>
      <c r="BK18" s="81">
        <v>0</v>
      </c>
      <c r="BL18" s="81">
        <v>0</v>
      </c>
      <c r="BM18" s="82"/>
      <c r="BN18" s="81">
        <v>0</v>
      </c>
      <c r="BO18" s="81">
        <v>0</v>
      </c>
      <c r="BP18" s="81">
        <v>4</v>
      </c>
      <c r="BQ18" s="81">
        <v>0</v>
      </c>
      <c r="BR18" s="81">
        <v>0</v>
      </c>
      <c r="BS18" s="81">
        <v>0</v>
      </c>
      <c r="BT18"/>
      <c r="BU18" s="80">
        <v>43.78</v>
      </c>
      <c r="BV18" s="80">
        <v>0</v>
      </c>
      <c r="BW18" s="80">
        <v>0</v>
      </c>
      <c r="BX18" s="80">
        <v>0</v>
      </c>
      <c r="BY18" s="80">
        <v>0</v>
      </c>
      <c r="BZ18" s="80">
        <v>0</v>
      </c>
      <c r="CA18" s="80">
        <v>0</v>
      </c>
      <c r="CB18" s="80">
        <v>0</v>
      </c>
      <c r="CC18" s="80">
        <v>0</v>
      </c>
    </row>
    <row r="19" spans="1:81">
      <c r="A19" s="80" t="s">
        <v>1711</v>
      </c>
      <c r="B19" s="80">
        <v>164</v>
      </c>
      <c r="C19" s="80">
        <v>11</v>
      </c>
      <c r="D19" s="80">
        <v>10</v>
      </c>
      <c r="E19" s="80">
        <v>2014</v>
      </c>
      <c r="F19" s="80" t="s">
        <v>90</v>
      </c>
      <c r="G19" s="80" t="s">
        <v>1700</v>
      </c>
      <c r="H19" s="80" t="s">
        <v>1701</v>
      </c>
      <c r="I19" s="177"/>
      <c r="J19" s="81">
        <v>236.38937020910618</v>
      </c>
      <c r="K19" s="81">
        <v>1.8431298217841141</v>
      </c>
      <c r="L19" s="81">
        <v>0.91521823936667579</v>
      </c>
      <c r="M19" s="81">
        <v>54.889121366097228</v>
      </c>
      <c r="N19" s="81">
        <v>33.383434948718296</v>
      </c>
      <c r="O19" s="81">
        <v>27.083242039458892</v>
      </c>
      <c r="P19" s="81">
        <v>23.108229693019037</v>
      </c>
      <c r="Q19" s="81">
        <v>2.2064803098886445</v>
      </c>
      <c r="R19" s="81">
        <v>0</v>
      </c>
      <c r="S19" s="81">
        <v>4.4553921851482965</v>
      </c>
      <c r="T19" s="82"/>
      <c r="U19" s="81">
        <v>9173219</v>
      </c>
      <c r="V19" s="81">
        <v>721</v>
      </c>
      <c r="W19" s="81">
        <v>21</v>
      </c>
      <c r="X19" s="81">
        <v>10680</v>
      </c>
      <c r="Y19" s="81">
        <v>11333</v>
      </c>
      <c r="Z19" s="81">
        <v>15585</v>
      </c>
      <c r="AA19" s="81">
        <v>4602</v>
      </c>
      <c r="AB19" s="81">
        <v>29729</v>
      </c>
      <c r="AC19" s="81">
        <v>0</v>
      </c>
      <c r="AD19" s="81">
        <v>4.4553921851482965</v>
      </c>
      <c r="AE19" s="82"/>
      <c r="AF19" s="81">
        <v>118063658.97725734</v>
      </c>
      <c r="AG19" s="81">
        <v>1531285.1158885923</v>
      </c>
      <c r="AH19" s="81">
        <v>199166.52942849885</v>
      </c>
      <c r="AI19" s="81">
        <v>67713362.263224781</v>
      </c>
      <c r="AJ19" s="81">
        <v>45407615.398602702</v>
      </c>
      <c r="AK19" s="81">
        <v>0</v>
      </c>
      <c r="AL19" s="81">
        <v>0</v>
      </c>
      <c r="AM19" s="81">
        <v>4081347.4531622306</v>
      </c>
      <c r="AN19" s="81">
        <v>0</v>
      </c>
      <c r="AO19" s="81">
        <v>0</v>
      </c>
      <c r="AP19" s="82"/>
      <c r="AQ19" s="81">
        <v>895</v>
      </c>
      <c r="AR19" s="81">
        <v>67</v>
      </c>
      <c r="AS19" s="81">
        <v>0</v>
      </c>
      <c r="AT19" s="81">
        <v>0</v>
      </c>
      <c r="AU19" s="81">
        <v>0</v>
      </c>
      <c r="AV19" s="81">
        <v>0</v>
      </c>
      <c r="AW19" s="81" t="s">
        <v>564</v>
      </c>
      <c r="AX19" s="82"/>
      <c r="AY19" s="81">
        <v>3507.88</v>
      </c>
      <c r="AZ19" s="81">
        <v>2755.46</v>
      </c>
      <c r="BA19" s="81">
        <v>0</v>
      </c>
      <c r="BB19" s="81">
        <v>0</v>
      </c>
      <c r="BC19" s="81">
        <v>0</v>
      </c>
      <c r="BD19" s="81">
        <v>0</v>
      </c>
      <c r="BE19" s="81" t="s">
        <v>564</v>
      </c>
      <c r="BF19" s="82"/>
      <c r="BG19" s="81">
        <v>0</v>
      </c>
      <c r="BH19" s="81">
        <v>0</v>
      </c>
      <c r="BI19" s="81">
        <v>42.521999999999998</v>
      </c>
      <c r="BJ19" s="81">
        <v>0</v>
      </c>
      <c r="BK19" s="81">
        <v>0</v>
      </c>
      <c r="BL19" s="81">
        <v>0</v>
      </c>
      <c r="BM19" s="82"/>
      <c r="BN19" s="81">
        <v>0</v>
      </c>
      <c r="BO19" s="81">
        <v>0</v>
      </c>
      <c r="BP19" s="81">
        <v>4</v>
      </c>
      <c r="BQ19" s="81">
        <v>0</v>
      </c>
      <c r="BR19" s="81">
        <v>0</v>
      </c>
      <c r="BS19" s="81">
        <v>0</v>
      </c>
      <c r="BT19"/>
      <c r="BU19" s="80">
        <v>42.521999999999998</v>
      </c>
      <c r="BV19" s="80">
        <v>0</v>
      </c>
      <c r="BW19" s="80">
        <v>0</v>
      </c>
      <c r="BX19" s="80">
        <v>0</v>
      </c>
      <c r="BY19" s="80">
        <v>0</v>
      </c>
      <c r="BZ19" s="80">
        <v>0</v>
      </c>
      <c r="CA19" s="80">
        <v>0</v>
      </c>
      <c r="CB19" s="80">
        <v>0</v>
      </c>
      <c r="CC19" s="80">
        <v>0</v>
      </c>
    </row>
    <row r="20" spans="1:81">
      <c r="A20" s="80" t="s">
        <v>1712</v>
      </c>
      <c r="B20" s="80">
        <v>165</v>
      </c>
      <c r="C20" s="80">
        <v>12</v>
      </c>
      <c r="D20" s="80">
        <v>10</v>
      </c>
      <c r="E20" s="80">
        <v>2015</v>
      </c>
      <c r="F20" s="80" t="s">
        <v>91</v>
      </c>
      <c r="G20" s="80" t="s">
        <v>1700</v>
      </c>
      <c r="H20" s="80" t="s">
        <v>1701</v>
      </c>
      <c r="I20" s="177"/>
      <c r="J20" s="81">
        <v>222.4307254172264</v>
      </c>
      <c r="K20" s="81">
        <v>1.6549153939034384</v>
      </c>
      <c r="L20" s="81">
        <v>0.91542657275500128</v>
      </c>
      <c r="M20" s="81">
        <v>52.529794370149894</v>
      </c>
      <c r="N20" s="81">
        <v>31.172395352845765</v>
      </c>
      <c r="O20" s="81">
        <v>27.902258356279415</v>
      </c>
      <c r="P20" s="81">
        <v>23.131436931821188</v>
      </c>
      <c r="Q20" s="81">
        <v>2.2624817548408669</v>
      </c>
      <c r="R20" s="81">
        <v>0</v>
      </c>
      <c r="S20" s="81">
        <v>4.9047453112643939</v>
      </c>
      <c r="T20" s="82"/>
      <c r="U20" s="81">
        <v>9852976</v>
      </c>
      <c r="V20" s="81">
        <v>721</v>
      </c>
      <c r="W20" s="81">
        <v>21</v>
      </c>
      <c r="X20" s="81">
        <v>10680</v>
      </c>
      <c r="Y20" s="81">
        <v>11939</v>
      </c>
      <c r="Z20" s="81">
        <v>16211</v>
      </c>
      <c r="AA20" s="81">
        <v>4603</v>
      </c>
      <c r="AB20" s="81">
        <v>31139</v>
      </c>
      <c r="AC20" s="81">
        <v>0</v>
      </c>
      <c r="AD20" s="81">
        <v>4.9047453112643939</v>
      </c>
      <c r="AE20" s="82"/>
      <c r="AF20" s="81">
        <v>113056043.63675033</v>
      </c>
      <c r="AG20" s="81">
        <v>1327226.9891239905</v>
      </c>
      <c r="AH20" s="81">
        <v>171940.99591100929</v>
      </c>
      <c r="AI20" s="81">
        <v>66018603.63513764</v>
      </c>
      <c r="AJ20" s="81">
        <v>46522793.952297248</v>
      </c>
      <c r="AK20" s="81">
        <v>0</v>
      </c>
      <c r="AL20" s="81">
        <v>0</v>
      </c>
      <c r="AM20" s="81">
        <v>4267469.3268078323</v>
      </c>
      <c r="AN20" s="81">
        <v>0</v>
      </c>
      <c r="AO20" s="81">
        <v>0</v>
      </c>
      <c r="AP20" s="82"/>
      <c r="AQ20" s="81">
        <v>981</v>
      </c>
      <c r="AR20" s="81">
        <v>82</v>
      </c>
      <c r="AS20" s="81">
        <v>0</v>
      </c>
      <c r="AT20" s="81">
        <v>0</v>
      </c>
      <c r="AU20" s="81">
        <v>0</v>
      </c>
      <c r="AV20" s="81">
        <v>0</v>
      </c>
      <c r="AW20" s="81" t="s">
        <v>564</v>
      </c>
      <c r="AX20" s="82"/>
      <c r="AY20" s="81">
        <v>3916.7799999999997</v>
      </c>
      <c r="AZ20" s="81">
        <v>4974.5599999999995</v>
      </c>
      <c r="BA20" s="81">
        <v>0</v>
      </c>
      <c r="BB20" s="81">
        <v>0</v>
      </c>
      <c r="BC20" s="81">
        <v>0</v>
      </c>
      <c r="BD20" s="81">
        <v>0</v>
      </c>
      <c r="BE20" s="81" t="s">
        <v>564</v>
      </c>
      <c r="BF20" s="82"/>
      <c r="BG20" s="81">
        <v>0</v>
      </c>
      <c r="BH20" s="81">
        <v>0</v>
      </c>
      <c r="BI20" s="81">
        <v>41.204999999999998</v>
      </c>
      <c r="BJ20" s="81">
        <v>0</v>
      </c>
      <c r="BK20" s="81">
        <v>0</v>
      </c>
      <c r="BL20" s="81">
        <v>0</v>
      </c>
      <c r="BM20" s="82"/>
      <c r="BN20" s="81">
        <v>0</v>
      </c>
      <c r="BO20" s="81">
        <v>0</v>
      </c>
      <c r="BP20" s="81">
        <v>4</v>
      </c>
      <c r="BQ20" s="81">
        <v>0</v>
      </c>
      <c r="BR20" s="81">
        <v>0</v>
      </c>
      <c r="BS20" s="81">
        <v>0</v>
      </c>
      <c r="BT20"/>
      <c r="BU20" s="80">
        <v>41.204999999999998</v>
      </c>
      <c r="BV20" s="80">
        <v>0</v>
      </c>
      <c r="BW20" s="80">
        <v>0</v>
      </c>
      <c r="BX20" s="80">
        <v>0</v>
      </c>
      <c r="BY20" s="80">
        <v>0</v>
      </c>
      <c r="BZ20" s="80">
        <v>0</v>
      </c>
      <c r="CA20" s="80">
        <v>0</v>
      </c>
      <c r="CB20" s="80">
        <v>0</v>
      </c>
      <c r="CC20" s="80">
        <v>0</v>
      </c>
    </row>
    <row r="21" spans="1:81">
      <c r="A21" s="80" t="s">
        <v>1713</v>
      </c>
      <c r="B21" s="80">
        <v>166</v>
      </c>
      <c r="C21" s="80">
        <v>13</v>
      </c>
      <c r="D21" s="80">
        <v>10</v>
      </c>
      <c r="E21" s="80">
        <v>2016</v>
      </c>
      <c r="F21" s="80" t="s">
        <v>92</v>
      </c>
      <c r="G21" s="80" t="s">
        <v>1700</v>
      </c>
      <c r="H21" s="80" t="s">
        <v>1701</v>
      </c>
      <c r="I21" s="177"/>
      <c r="J21" s="81">
        <v>203.82140689626792</v>
      </c>
      <c r="K21" s="81">
        <v>1.6097669446221099</v>
      </c>
      <c r="L21" s="81">
        <v>0.86420366725744491</v>
      </c>
      <c r="M21" s="81">
        <v>42.718563704297843</v>
      </c>
      <c r="N21" s="81">
        <v>31.936885099521376</v>
      </c>
      <c r="O21" s="81">
        <v>28.508790952646965</v>
      </c>
      <c r="P21" s="81">
        <v>23.049776855184049</v>
      </c>
      <c r="Q21" s="81">
        <v>2.2566932898492293</v>
      </c>
      <c r="R21" s="81">
        <v>0</v>
      </c>
      <c r="S21" s="81">
        <v>4.5837868420899062</v>
      </c>
      <c r="T21" s="82"/>
      <c r="U21" s="81">
        <v>9549745</v>
      </c>
      <c r="V21" s="81">
        <v>721</v>
      </c>
      <c r="W21" s="81">
        <v>21</v>
      </c>
      <c r="X21" s="81">
        <v>10680</v>
      </c>
      <c r="Y21" s="81">
        <v>12301</v>
      </c>
      <c r="Z21" s="81">
        <v>16767</v>
      </c>
      <c r="AA21" s="81">
        <v>4744</v>
      </c>
      <c r="AB21" s="81">
        <v>31950</v>
      </c>
      <c r="AC21" s="81">
        <v>0</v>
      </c>
      <c r="AD21" s="81">
        <v>4.5837868420899062</v>
      </c>
      <c r="AE21" s="82"/>
      <c r="AF21" s="81">
        <v>106756962.134516</v>
      </c>
      <c r="AG21" s="81">
        <v>1337372.617568386</v>
      </c>
      <c r="AH21" s="81">
        <v>127526.2840893909</v>
      </c>
      <c r="AI21" s="81">
        <v>68641711.474459052</v>
      </c>
      <c r="AJ21" s="81">
        <v>51781978.286364682</v>
      </c>
      <c r="AK21" s="81">
        <v>0</v>
      </c>
      <c r="AL21" s="81">
        <v>0</v>
      </c>
      <c r="AM21" s="81">
        <v>4382015.2278349949</v>
      </c>
      <c r="AN21" s="81">
        <v>0</v>
      </c>
      <c r="AO21" s="81">
        <v>0</v>
      </c>
      <c r="AP21" s="82"/>
      <c r="AQ21" s="81">
        <v>1031</v>
      </c>
      <c r="AR21" s="81">
        <v>92</v>
      </c>
      <c r="AS21" s="81">
        <v>0</v>
      </c>
      <c r="AT21" s="81">
        <v>0</v>
      </c>
      <c r="AU21" s="81">
        <v>0</v>
      </c>
      <c r="AV21" s="81">
        <v>0</v>
      </c>
      <c r="AW21" s="81" t="s">
        <v>564</v>
      </c>
      <c r="AX21" s="82"/>
      <c r="AY21" s="81">
        <v>4172.08</v>
      </c>
      <c r="AZ21" s="81">
        <v>7208.86</v>
      </c>
      <c r="BA21" s="81">
        <v>0</v>
      </c>
      <c r="BB21" s="81">
        <v>0</v>
      </c>
      <c r="BC21" s="81">
        <v>0</v>
      </c>
      <c r="BD21" s="81">
        <v>0</v>
      </c>
      <c r="BE21" s="81" t="s">
        <v>564</v>
      </c>
      <c r="BF21" s="82"/>
      <c r="BG21" s="81">
        <v>0</v>
      </c>
      <c r="BH21" s="81">
        <v>0</v>
      </c>
      <c r="BI21" s="81">
        <v>39.210999999999999</v>
      </c>
      <c r="BJ21" s="81">
        <v>0</v>
      </c>
      <c r="BK21" s="81">
        <v>0</v>
      </c>
      <c r="BL21" s="81">
        <v>0</v>
      </c>
      <c r="BM21" s="82"/>
      <c r="BN21" s="81">
        <v>0</v>
      </c>
      <c r="BO21" s="81">
        <v>0</v>
      </c>
      <c r="BP21" s="81">
        <v>5</v>
      </c>
      <c r="BQ21" s="81">
        <v>0</v>
      </c>
      <c r="BR21" s="81">
        <v>0</v>
      </c>
      <c r="BS21" s="81">
        <v>0</v>
      </c>
      <c r="BT21"/>
      <c r="BU21" s="80">
        <v>39.210999999999999</v>
      </c>
      <c r="BV21" s="80">
        <v>0</v>
      </c>
      <c r="BW21" s="80">
        <v>0</v>
      </c>
      <c r="BX21" s="80">
        <v>0</v>
      </c>
      <c r="BY21" s="80">
        <v>0</v>
      </c>
      <c r="BZ21" s="80">
        <v>0</v>
      </c>
      <c r="CA21" s="80">
        <v>0</v>
      </c>
      <c r="CB21" s="80">
        <v>0</v>
      </c>
      <c r="CC21" s="80">
        <v>0</v>
      </c>
    </row>
    <row r="22" spans="1:81">
      <c r="A22" s="80" t="s">
        <v>1714</v>
      </c>
      <c r="B22" s="80">
        <v>167</v>
      </c>
      <c r="C22" s="80">
        <v>14</v>
      </c>
      <c r="D22" s="80">
        <v>10</v>
      </c>
      <c r="E22" s="80">
        <v>2017</v>
      </c>
      <c r="F22" s="80" t="s">
        <v>71</v>
      </c>
      <c r="G22" s="80" t="s">
        <v>1700</v>
      </c>
      <c r="H22" s="80" t="s">
        <v>1701</v>
      </c>
      <c r="I22" s="177"/>
      <c r="J22" s="81">
        <v>206.87439867924294</v>
      </c>
      <c r="K22" s="81">
        <v>1.6539138511534097</v>
      </c>
      <c r="L22" s="81">
        <v>0.85722465433699513</v>
      </c>
      <c r="M22" s="81">
        <v>39.77375525471237</v>
      </c>
      <c r="N22" s="81">
        <v>30.464638745360713</v>
      </c>
      <c r="O22" s="81">
        <v>28.774498448912325</v>
      </c>
      <c r="P22" s="81">
        <v>22.778238214278847</v>
      </c>
      <c r="Q22" s="81">
        <v>2.2241426552945041</v>
      </c>
      <c r="R22" s="81">
        <v>0</v>
      </c>
      <c r="S22" s="81">
        <v>5.8021887855887302</v>
      </c>
      <c r="T22" s="82"/>
      <c r="U22" s="81">
        <v>10424671</v>
      </c>
      <c r="V22" s="81">
        <v>721</v>
      </c>
      <c r="W22" s="81">
        <v>21</v>
      </c>
      <c r="X22" s="81">
        <v>10680</v>
      </c>
      <c r="Y22" s="81">
        <v>12678</v>
      </c>
      <c r="Z22" s="81">
        <v>17204</v>
      </c>
      <c r="AA22" s="81">
        <v>4718</v>
      </c>
      <c r="AB22" s="81">
        <v>32564</v>
      </c>
      <c r="AC22" s="81">
        <v>0</v>
      </c>
      <c r="AD22" s="81">
        <v>5.8021887855887302</v>
      </c>
      <c r="AE22" s="82"/>
      <c r="AF22" s="81">
        <v>110980784.9286859</v>
      </c>
      <c r="AG22" s="81">
        <v>1353879.142562005</v>
      </c>
      <c r="AH22" s="81">
        <v>171129.06754764111</v>
      </c>
      <c r="AI22" s="81">
        <v>65219626.354540043</v>
      </c>
      <c r="AJ22" s="81">
        <v>53134507.557739452</v>
      </c>
      <c r="AK22" s="81">
        <v>0</v>
      </c>
      <c r="AL22" s="81">
        <v>0</v>
      </c>
      <c r="AM22" s="81">
        <v>4473215.1511606723</v>
      </c>
      <c r="AN22" s="81">
        <v>0</v>
      </c>
      <c r="AO22" s="81">
        <v>0</v>
      </c>
      <c r="AP22" s="82"/>
      <c r="AQ22" s="81">
        <v>1063</v>
      </c>
      <c r="AR22" s="81">
        <v>98</v>
      </c>
      <c r="AS22" s="81">
        <v>0</v>
      </c>
      <c r="AT22" s="81">
        <v>0</v>
      </c>
      <c r="AU22" s="81">
        <v>0</v>
      </c>
      <c r="AV22" s="81">
        <v>0</v>
      </c>
      <c r="AW22" s="81" t="s">
        <v>564</v>
      </c>
      <c r="AX22" s="82"/>
      <c r="AY22" s="81">
        <v>4350.7299999999996</v>
      </c>
      <c r="AZ22" s="81">
        <v>7311.96</v>
      </c>
      <c r="BA22" s="81">
        <v>0</v>
      </c>
      <c r="BB22" s="81">
        <v>0</v>
      </c>
      <c r="BC22" s="81">
        <v>0</v>
      </c>
      <c r="BD22" s="81">
        <v>0</v>
      </c>
      <c r="BE22" s="81" t="s">
        <v>564</v>
      </c>
      <c r="BF22" s="82"/>
      <c r="BG22" s="81">
        <v>0</v>
      </c>
      <c r="BH22" s="81">
        <v>0</v>
      </c>
      <c r="BI22" s="81">
        <v>33.259</v>
      </c>
      <c r="BJ22" s="81">
        <v>0</v>
      </c>
      <c r="BK22" s="81">
        <v>0</v>
      </c>
      <c r="BL22" s="81">
        <v>0</v>
      </c>
      <c r="BM22" s="82"/>
      <c r="BN22" s="81">
        <v>0</v>
      </c>
      <c r="BO22" s="81">
        <v>0</v>
      </c>
      <c r="BP22" s="81">
        <v>4</v>
      </c>
      <c r="BQ22" s="81">
        <v>0</v>
      </c>
      <c r="BR22" s="81">
        <v>0</v>
      </c>
      <c r="BS22" s="81">
        <v>0</v>
      </c>
      <c r="BT22"/>
      <c r="BU22" s="80">
        <v>33.259</v>
      </c>
      <c r="BV22" s="80">
        <v>0</v>
      </c>
      <c r="BW22" s="80">
        <v>0</v>
      </c>
      <c r="BX22" s="80">
        <v>0</v>
      </c>
      <c r="BY22" s="80">
        <v>0</v>
      </c>
      <c r="BZ22" s="80">
        <v>0</v>
      </c>
      <c r="CA22" s="80">
        <v>0</v>
      </c>
      <c r="CB22" s="80">
        <v>0</v>
      </c>
      <c r="CC22" s="80">
        <v>0</v>
      </c>
    </row>
    <row r="23" spans="1:81">
      <c r="A23" s="80" t="s">
        <v>1715</v>
      </c>
      <c r="B23" s="80">
        <v>168</v>
      </c>
      <c r="C23" s="80">
        <v>15</v>
      </c>
      <c r="D23" s="80">
        <v>10</v>
      </c>
      <c r="E23" s="80">
        <v>2018</v>
      </c>
      <c r="F23" s="80" t="s">
        <v>93</v>
      </c>
      <c r="G23" s="80" t="s">
        <v>1700</v>
      </c>
      <c r="H23" s="80" t="s">
        <v>1701</v>
      </c>
      <c r="I23" s="177"/>
      <c r="J23" s="81">
        <v>185.14797398469446</v>
      </c>
      <c r="K23" s="81">
        <v>1.3957370155425306</v>
      </c>
      <c r="L23" s="81">
        <v>0.77417046995779126</v>
      </c>
      <c r="M23" s="81">
        <v>36.289157583267738</v>
      </c>
      <c r="N23" s="81">
        <v>21.512592238444839</v>
      </c>
      <c r="O23" s="81">
        <v>28.942853766937638</v>
      </c>
      <c r="P23" s="81">
        <v>23.139424100235445</v>
      </c>
      <c r="Q23" s="81">
        <v>2.0870890614296562</v>
      </c>
      <c r="R23" s="81">
        <v>0</v>
      </c>
      <c r="S23" s="81">
        <v>5.9690618942539579</v>
      </c>
      <c r="T23" s="82"/>
      <c r="U23" s="81">
        <v>10296021</v>
      </c>
      <c r="V23" s="81">
        <v>721</v>
      </c>
      <c r="W23" s="81">
        <v>21</v>
      </c>
      <c r="X23" s="81">
        <v>10680</v>
      </c>
      <c r="Y23" s="81">
        <v>12951</v>
      </c>
      <c r="Z23" s="81">
        <v>17636</v>
      </c>
      <c r="AA23" s="81">
        <v>4841</v>
      </c>
      <c r="AB23" s="81">
        <v>32930</v>
      </c>
      <c r="AC23" s="81">
        <v>0</v>
      </c>
      <c r="AD23" s="81">
        <v>5.9690618942539579</v>
      </c>
      <c r="AE23" s="82"/>
      <c r="AF23" s="81">
        <v>100585298.2699772</v>
      </c>
      <c r="AG23" s="81">
        <v>1224746.443471269</v>
      </c>
      <c r="AH23" s="81">
        <v>162528.19196348509</v>
      </c>
      <c r="AI23" s="81">
        <v>62641507.778290451</v>
      </c>
      <c r="AJ23" s="81">
        <v>45823331.142765738</v>
      </c>
      <c r="AK23" s="81">
        <v>0</v>
      </c>
      <c r="AL23" s="81">
        <v>0</v>
      </c>
      <c r="AM23" s="81">
        <v>4532851.0757345967</v>
      </c>
      <c r="AN23" s="81">
        <v>0</v>
      </c>
      <c r="AO23" s="81">
        <v>0</v>
      </c>
      <c r="AP23" s="82"/>
      <c r="AQ23" s="81">
        <v>1104</v>
      </c>
      <c r="AR23" s="81">
        <v>104</v>
      </c>
      <c r="AS23" s="81">
        <v>0</v>
      </c>
      <c r="AT23" s="81">
        <v>0</v>
      </c>
      <c r="AU23" s="81">
        <v>0</v>
      </c>
      <c r="AV23" s="81">
        <v>0</v>
      </c>
      <c r="AW23" s="81" t="s">
        <v>564</v>
      </c>
      <c r="AX23" s="82"/>
      <c r="AY23" s="81">
        <v>4565.51</v>
      </c>
      <c r="AZ23" s="81">
        <v>7672.36</v>
      </c>
      <c r="BA23" s="81">
        <v>0</v>
      </c>
      <c r="BB23" s="81">
        <v>0</v>
      </c>
      <c r="BC23" s="81">
        <v>0</v>
      </c>
      <c r="BD23" s="81">
        <v>0</v>
      </c>
      <c r="BE23" s="81" t="s">
        <v>564</v>
      </c>
      <c r="BF23" s="82"/>
      <c r="BG23" s="81">
        <v>0</v>
      </c>
      <c r="BH23" s="81">
        <v>0</v>
      </c>
      <c r="BI23" s="81">
        <v>31.428000000000001</v>
      </c>
      <c r="BJ23" s="81">
        <v>0</v>
      </c>
      <c r="BK23" s="81">
        <v>0</v>
      </c>
      <c r="BL23" s="81">
        <v>0</v>
      </c>
      <c r="BM23" s="82"/>
      <c r="BN23" s="81">
        <v>0</v>
      </c>
      <c r="BO23" s="81">
        <v>0</v>
      </c>
      <c r="BP23" s="81">
        <v>4</v>
      </c>
      <c r="BQ23" s="81">
        <v>0</v>
      </c>
      <c r="BR23" s="81">
        <v>0</v>
      </c>
      <c r="BS23" s="81">
        <v>0</v>
      </c>
      <c r="BT23"/>
      <c r="BU23" s="80">
        <v>31.428000000000001</v>
      </c>
      <c r="BV23" s="80">
        <v>0</v>
      </c>
      <c r="BW23" s="80">
        <v>0</v>
      </c>
      <c r="BX23" s="80">
        <v>0</v>
      </c>
      <c r="BY23" s="80">
        <v>0</v>
      </c>
      <c r="BZ23" s="80">
        <v>0</v>
      </c>
      <c r="CA23" s="80">
        <v>0</v>
      </c>
      <c r="CB23" s="80">
        <v>0</v>
      </c>
      <c r="CC23" s="80">
        <v>0</v>
      </c>
    </row>
    <row r="24" spans="1:81">
      <c r="A24" s="80" t="s">
        <v>1716</v>
      </c>
      <c r="B24" s="80">
        <v>169</v>
      </c>
      <c r="C24" s="80">
        <v>16</v>
      </c>
      <c r="D24" s="80">
        <v>10</v>
      </c>
      <c r="E24" s="80">
        <v>2019</v>
      </c>
      <c r="F24" s="80" t="s">
        <v>73</v>
      </c>
      <c r="G24" s="80" t="s">
        <v>1700</v>
      </c>
      <c r="H24" s="80" t="s">
        <v>1701</v>
      </c>
      <c r="I24" s="177"/>
      <c r="J24" s="81">
        <v>180.86780781091099</v>
      </c>
      <c r="K24" s="81">
        <v>1.3262020504453906</v>
      </c>
      <c r="L24" s="81">
        <v>0.78727139924471967</v>
      </c>
      <c r="M24" s="81">
        <v>38.109205143716139</v>
      </c>
      <c r="N24" s="81">
        <v>21.70066770487216</v>
      </c>
      <c r="O24" s="81">
        <v>28.87703080361776</v>
      </c>
      <c r="P24" s="81">
        <v>23.371707057550363</v>
      </c>
      <c r="Q24" s="81">
        <v>2.0590989020769754</v>
      </c>
      <c r="R24" s="81">
        <v>0</v>
      </c>
      <c r="S24" s="81">
        <v>5.0646952288808977</v>
      </c>
      <c r="T24" s="82"/>
      <c r="U24" s="81">
        <v>10036943</v>
      </c>
      <c r="V24" s="81">
        <v>721</v>
      </c>
      <c r="W24" s="81">
        <v>21</v>
      </c>
      <c r="X24" s="81">
        <v>10680</v>
      </c>
      <c r="Y24" s="81">
        <v>13311</v>
      </c>
      <c r="Z24" s="81">
        <v>18079</v>
      </c>
      <c r="AA24" s="81">
        <v>4853</v>
      </c>
      <c r="AB24" s="81">
        <v>33368</v>
      </c>
      <c r="AC24" s="81">
        <v>0</v>
      </c>
      <c r="AD24" s="81">
        <v>5.0646952288808977</v>
      </c>
      <c r="AE24" s="82"/>
      <c r="AF24" s="81">
        <v>100365121.0126695</v>
      </c>
      <c r="AG24" s="81">
        <v>1186926.521534984</v>
      </c>
      <c r="AH24" s="81">
        <v>172717.47779530261</v>
      </c>
      <c r="AI24" s="81">
        <v>64045815.112456538</v>
      </c>
      <c r="AJ24" s="81">
        <v>43152756.938526727</v>
      </c>
      <c r="AK24" s="81">
        <v>0</v>
      </c>
      <c r="AL24" s="81">
        <v>0</v>
      </c>
      <c r="AM24" s="81">
        <v>4544470.4058304885</v>
      </c>
      <c r="AN24" s="81">
        <v>0</v>
      </c>
      <c r="AO24" s="81">
        <v>0</v>
      </c>
      <c r="AP24" s="82"/>
      <c r="AQ24" s="81">
        <v>1146</v>
      </c>
      <c r="AR24" s="81">
        <v>110</v>
      </c>
      <c r="AS24" s="81">
        <v>0</v>
      </c>
      <c r="AT24" s="81">
        <v>0</v>
      </c>
      <c r="AU24" s="81">
        <v>0</v>
      </c>
      <c r="AV24" s="81">
        <v>0</v>
      </c>
      <c r="AW24" s="81" t="s">
        <v>564</v>
      </c>
      <c r="AX24" s="82"/>
      <c r="AY24" s="81">
        <v>4793.3700000000008</v>
      </c>
      <c r="AZ24" s="81">
        <v>7777.86</v>
      </c>
      <c r="BA24" s="81">
        <v>0</v>
      </c>
      <c r="BB24" s="81">
        <v>0</v>
      </c>
      <c r="BC24" s="81">
        <v>0</v>
      </c>
      <c r="BD24" s="81">
        <v>0</v>
      </c>
      <c r="BE24" s="81" t="s">
        <v>564</v>
      </c>
      <c r="BF24" s="82"/>
      <c r="BG24" s="81">
        <v>0</v>
      </c>
      <c r="BH24" s="81">
        <v>3.056</v>
      </c>
      <c r="BI24" s="81">
        <v>22.256</v>
      </c>
      <c r="BJ24" s="81">
        <v>0</v>
      </c>
      <c r="BK24" s="81">
        <v>0</v>
      </c>
      <c r="BL24" s="81">
        <v>0</v>
      </c>
      <c r="BM24" s="82"/>
      <c r="BN24" s="81">
        <v>0</v>
      </c>
      <c r="BO24" s="81">
        <v>1</v>
      </c>
      <c r="BP24" s="81">
        <v>3</v>
      </c>
      <c r="BQ24" s="81">
        <v>0</v>
      </c>
      <c r="BR24" s="81">
        <v>0</v>
      </c>
      <c r="BS24" s="81">
        <v>0</v>
      </c>
      <c r="BT24"/>
      <c r="BU24" s="80">
        <v>25.312000000000001</v>
      </c>
      <c r="BV24" s="80">
        <v>0</v>
      </c>
      <c r="BW24" s="80">
        <v>0</v>
      </c>
      <c r="BX24" s="80">
        <v>0</v>
      </c>
      <c r="BY24" s="80">
        <v>0</v>
      </c>
      <c r="BZ24" s="80">
        <v>0</v>
      </c>
      <c r="CA24" s="80">
        <v>0</v>
      </c>
      <c r="CB24" s="80">
        <v>0</v>
      </c>
      <c r="CC24" s="80">
        <v>0</v>
      </c>
    </row>
    <row r="25" spans="1:81">
      <c r="A25" s="80" t="s">
        <v>1717</v>
      </c>
      <c r="B25" s="80">
        <v>170</v>
      </c>
      <c r="C25" s="80">
        <v>17</v>
      </c>
      <c r="D25" s="80">
        <v>10</v>
      </c>
      <c r="E25" s="80">
        <v>2020</v>
      </c>
      <c r="F25" s="80" t="s">
        <v>218</v>
      </c>
      <c r="G25" s="80" t="s">
        <v>1700</v>
      </c>
      <c r="H25" s="80" t="s">
        <v>1701</v>
      </c>
      <c r="I25" s="177"/>
      <c r="J25" s="81">
        <v>176.53553899825789</v>
      </c>
      <c r="K25" s="81">
        <v>1.217172926927568</v>
      </c>
      <c r="L25" s="81">
        <v>0.79381953192449328</v>
      </c>
      <c r="M25" s="81">
        <v>44.983853222770577</v>
      </c>
      <c r="N25" s="81">
        <v>25.570727691549379</v>
      </c>
      <c r="O25" s="81">
        <v>25.767776043707212</v>
      </c>
      <c r="P25" s="81">
        <v>21.724104119589324</v>
      </c>
      <c r="Q25" s="81">
        <v>1.9864692327485522</v>
      </c>
      <c r="R25" s="81">
        <v>0</v>
      </c>
      <c r="S25" s="81">
        <v>5.8141439113285598</v>
      </c>
      <c r="T25" s="82"/>
      <c r="U25" s="81">
        <v>9965703</v>
      </c>
      <c r="V25" s="81">
        <v>654</v>
      </c>
      <c r="W25" s="81">
        <v>28</v>
      </c>
      <c r="X25" s="81">
        <v>13275</v>
      </c>
      <c r="Y25" s="81">
        <v>13522</v>
      </c>
      <c r="Z25" s="81">
        <v>18413</v>
      </c>
      <c r="AA25" s="81">
        <v>4901</v>
      </c>
      <c r="AB25" s="81">
        <v>33690</v>
      </c>
      <c r="AC25" s="81">
        <v>0</v>
      </c>
      <c r="AD25" s="81">
        <v>5.8141439113285598</v>
      </c>
      <c r="AE25" s="82"/>
      <c r="AF25" s="81">
        <v>101332646.4077469</v>
      </c>
      <c r="AG25" s="81">
        <v>982864.33450820332</v>
      </c>
      <c r="AH25" s="81">
        <v>180635.58618347105</v>
      </c>
      <c r="AI25" s="81">
        <v>74912820.172933742</v>
      </c>
      <c r="AJ25" s="81">
        <v>49466052.971205555</v>
      </c>
      <c r="AK25" s="81"/>
      <c r="AL25" s="81"/>
      <c r="AM25" s="81">
        <v>4396919.3037068695</v>
      </c>
      <c r="AN25" s="81"/>
      <c r="AO25" s="81"/>
      <c r="AP25" s="82"/>
      <c r="AQ25" s="81">
        <v>1178</v>
      </c>
      <c r="AR25" s="81">
        <v>111</v>
      </c>
      <c r="AS25" s="81">
        <v>0</v>
      </c>
      <c r="AT25" s="81">
        <v>0</v>
      </c>
      <c r="AU25" s="81">
        <v>0</v>
      </c>
      <c r="AV25" s="81">
        <v>0</v>
      </c>
      <c r="AW25" s="81">
        <v>0</v>
      </c>
      <c r="AX25" s="82"/>
      <c r="AY25" s="81">
        <v>4962.0199999999986</v>
      </c>
      <c r="AZ25" s="81">
        <v>7788.8600000000006</v>
      </c>
      <c r="BA25" s="81">
        <v>0</v>
      </c>
      <c r="BB25" s="81">
        <v>0</v>
      </c>
      <c r="BC25" s="81">
        <v>0</v>
      </c>
      <c r="BD25" s="81">
        <v>0</v>
      </c>
      <c r="BE25" s="81">
        <v>0</v>
      </c>
      <c r="BF25" s="82"/>
      <c r="BG25" s="81">
        <v>0</v>
      </c>
      <c r="BH25" s="81">
        <v>0</v>
      </c>
      <c r="BI25" s="81">
        <v>25.759</v>
      </c>
      <c r="BJ25" s="81">
        <v>0</v>
      </c>
      <c r="BK25" s="81">
        <v>0</v>
      </c>
      <c r="BL25" s="81">
        <v>0</v>
      </c>
      <c r="BM25" s="82"/>
      <c r="BN25" s="81">
        <v>0</v>
      </c>
      <c r="BO25" s="81">
        <v>0</v>
      </c>
      <c r="BP25" s="81">
        <v>4</v>
      </c>
      <c r="BQ25" s="81">
        <v>0</v>
      </c>
      <c r="BR25" s="81">
        <v>0</v>
      </c>
      <c r="BS25" s="81">
        <v>0</v>
      </c>
      <c r="BT25"/>
      <c r="BU25" s="80">
        <v>25.759</v>
      </c>
      <c r="BV25" s="80">
        <v>0</v>
      </c>
      <c r="BW25" s="80">
        <v>0</v>
      </c>
      <c r="BX25" s="80">
        <v>0</v>
      </c>
      <c r="BY25" s="80">
        <v>0</v>
      </c>
      <c r="BZ25" s="80">
        <v>0</v>
      </c>
      <c r="CA25" s="80">
        <v>0</v>
      </c>
      <c r="CB25" s="80">
        <v>0</v>
      </c>
      <c r="CC25" s="80">
        <v>0</v>
      </c>
    </row>
    <row r="26" spans="1:81">
      <c r="A26" s="80" t="s">
        <v>1718</v>
      </c>
      <c r="B26" s="80">
        <v>170</v>
      </c>
      <c r="C26" s="80">
        <v>18</v>
      </c>
      <c r="D26" s="80">
        <v>10</v>
      </c>
      <c r="E26" s="80">
        <v>2021</v>
      </c>
      <c r="F26" s="80" t="s">
        <v>75</v>
      </c>
      <c r="G26" s="174" t="s">
        <v>1700</v>
      </c>
      <c r="H26" s="80" t="s">
        <v>1701</v>
      </c>
      <c r="I26" s="177"/>
      <c r="J26" s="81">
        <v>157.71001985591207</v>
      </c>
      <c r="K26" s="81">
        <v>1.3155793538877485</v>
      </c>
      <c r="L26" s="81">
        <v>0.72131285739647688</v>
      </c>
      <c r="M26" s="81">
        <v>41.176730504963977</v>
      </c>
      <c r="N26" s="81">
        <v>23.186870262989451</v>
      </c>
      <c r="O26" s="81">
        <v>25.54271720545951</v>
      </c>
      <c r="P26" s="81">
        <v>22.781003061844444</v>
      </c>
      <c r="Q26" s="81">
        <v>2.0058331660960609</v>
      </c>
      <c r="R26" s="81">
        <v>0</v>
      </c>
      <c r="S26" s="81">
        <v>6.664880463692568</v>
      </c>
      <c r="T26" s="82"/>
      <c r="U26" s="81">
        <v>9706178</v>
      </c>
      <c r="V26" s="81">
        <v>654</v>
      </c>
      <c r="W26" s="81">
        <v>28</v>
      </c>
      <c r="X26" s="81">
        <v>13275</v>
      </c>
      <c r="Y26" s="81">
        <v>13567</v>
      </c>
      <c r="Z26" s="81">
        <v>18794</v>
      </c>
      <c r="AA26" s="81">
        <v>5012</v>
      </c>
      <c r="AB26" s="81">
        <v>33615</v>
      </c>
      <c r="AC26" s="81">
        <v>0</v>
      </c>
      <c r="AD26" s="81">
        <v>6.664880463692568</v>
      </c>
      <c r="AE26" s="82"/>
      <c r="AF26" s="81">
        <v>94135559.614929959</v>
      </c>
      <c r="AG26" s="81">
        <v>1095926.3614683212</v>
      </c>
      <c r="AH26" s="81">
        <v>161669.64379149233</v>
      </c>
      <c r="AI26" s="81">
        <v>79196251.853434101</v>
      </c>
      <c r="AJ26" s="81">
        <v>51744827.92741853</v>
      </c>
      <c r="AK26" s="81">
        <v>0</v>
      </c>
      <c r="AL26" s="81">
        <v>0</v>
      </c>
      <c r="AM26" s="81">
        <v>4412435.5886592949</v>
      </c>
      <c r="AN26" s="81">
        <v>0</v>
      </c>
      <c r="AO26" s="81">
        <v>0</v>
      </c>
      <c r="AP26" s="82"/>
      <c r="AQ26" s="81">
        <v>1208</v>
      </c>
      <c r="AR26" s="81">
        <v>111</v>
      </c>
      <c r="AS26" s="81">
        <v>0</v>
      </c>
      <c r="AT26" s="81">
        <v>0</v>
      </c>
      <c r="AU26" s="81">
        <v>0</v>
      </c>
      <c r="AV26" s="81">
        <v>0</v>
      </c>
      <c r="AW26" s="81"/>
      <c r="AX26" s="82"/>
      <c r="AY26" s="81">
        <v>5106.7099999999991</v>
      </c>
      <c r="AZ26" s="81">
        <v>7784.7600000000011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1719</v>
      </c>
      <c r="B27" s="80">
        <v>170</v>
      </c>
      <c r="C27" s="80">
        <v>19</v>
      </c>
      <c r="D27" s="80">
        <v>10</v>
      </c>
      <c r="E27" s="80">
        <v>2022</v>
      </c>
      <c r="F27" s="80" t="s">
        <v>568</v>
      </c>
      <c r="G27" s="174" t="s">
        <v>1700</v>
      </c>
      <c r="H27" s="80" t="s">
        <v>1701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1244</v>
      </c>
      <c r="AR27" s="81">
        <v>111</v>
      </c>
      <c r="AS27" s="81">
        <v>0</v>
      </c>
      <c r="AT27" s="81">
        <v>0</v>
      </c>
      <c r="AU27" s="81">
        <v>0</v>
      </c>
      <c r="AV27" s="81">
        <v>0</v>
      </c>
      <c r="AW27" s="81"/>
      <c r="AX27" s="82"/>
      <c r="AY27" s="81">
        <v>5291.82</v>
      </c>
      <c r="AZ27" s="81">
        <v>7784.7600000000011</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1720</v>
      </c>
      <c r="B28" s="80">
        <v>324</v>
      </c>
      <c r="C28" s="80">
        <v>1</v>
      </c>
      <c r="D28" s="80">
        <v>20</v>
      </c>
      <c r="E28" s="80">
        <v>1990</v>
      </c>
      <c r="F28" s="80" t="s">
        <v>562</v>
      </c>
      <c r="G28" s="80" t="s">
        <v>1687</v>
      </c>
      <c r="H28" s="80" t="s">
        <v>1688</v>
      </c>
      <c r="I28" s="177"/>
      <c r="J28" s="81">
        <v>123.26554039376585</v>
      </c>
      <c r="K28" s="81">
        <v>14.647201899925502</v>
      </c>
      <c r="L28" s="81">
        <v>54.289667728181982</v>
      </c>
      <c r="M28" s="81">
        <v>45.382732174848805</v>
      </c>
      <c r="N28" s="81">
        <v>74.034861685972913</v>
      </c>
      <c r="O28" s="81">
        <v>34.698746029221383</v>
      </c>
      <c r="P28" s="81">
        <v>39.289802890736539</v>
      </c>
      <c r="Q28" s="81">
        <v>2.7355475437041537</v>
      </c>
      <c r="R28" s="81">
        <v>7.3900733177196782</v>
      </c>
      <c r="S28" s="81">
        <v>2.2275897612448121</v>
      </c>
      <c r="T28" s="82"/>
      <c r="U28" s="81">
        <v>3460859</v>
      </c>
      <c r="V28" s="81">
        <v>2680</v>
      </c>
      <c r="W28" s="81">
        <v>635</v>
      </c>
      <c r="X28" s="81">
        <v>15218</v>
      </c>
      <c r="Y28" s="81">
        <v>15838</v>
      </c>
      <c r="Z28" s="81">
        <v>14272</v>
      </c>
      <c r="AA28" s="81">
        <v>9540</v>
      </c>
      <c r="AB28" s="81">
        <v>44416</v>
      </c>
      <c r="AC28" s="81">
        <v>1279974</v>
      </c>
      <c r="AD28" s="81">
        <v>2.2275897612448121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1721</v>
      </c>
      <c r="B29" s="80">
        <v>325</v>
      </c>
      <c r="C29" s="80">
        <v>2</v>
      </c>
      <c r="D29" s="80">
        <v>20</v>
      </c>
      <c r="E29" s="80">
        <v>2005</v>
      </c>
      <c r="F29" s="80" t="s">
        <v>565</v>
      </c>
      <c r="G29" s="80" t="s">
        <v>1687</v>
      </c>
      <c r="H29" s="80" t="s">
        <v>1688</v>
      </c>
      <c r="I29" s="177"/>
      <c r="J29" s="81">
        <v>127.93724760082686</v>
      </c>
      <c r="K29" s="81">
        <v>6.4352884952090532</v>
      </c>
      <c r="L29" s="81">
        <v>42.568116359190107</v>
      </c>
      <c r="M29" s="81">
        <v>74.853545543312137</v>
      </c>
      <c r="N29" s="81">
        <v>89.877120193670549</v>
      </c>
      <c r="O29" s="81">
        <v>48.095866882703483</v>
      </c>
      <c r="P29" s="81">
        <v>37.337826547154087</v>
      </c>
      <c r="Q29" s="81">
        <v>2.3998944958693897</v>
      </c>
      <c r="R29" s="81">
        <v>4.6111986369861286</v>
      </c>
      <c r="S29" s="81">
        <v>0</v>
      </c>
      <c r="T29" s="82"/>
      <c r="U29" s="81">
        <v>3951390</v>
      </c>
      <c r="V29" s="81">
        <v>1963</v>
      </c>
      <c r="W29" s="81">
        <v>378</v>
      </c>
      <c r="X29" s="81">
        <v>12156</v>
      </c>
      <c r="Y29" s="81">
        <v>18324</v>
      </c>
      <c r="Z29" s="81">
        <v>22892</v>
      </c>
      <c r="AA29" s="81">
        <v>7425</v>
      </c>
      <c r="AB29" s="81">
        <v>40735</v>
      </c>
      <c r="AC29" s="81">
        <v>815395</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1722</v>
      </c>
      <c r="B30" s="80">
        <v>326</v>
      </c>
      <c r="C30" s="80">
        <v>3</v>
      </c>
      <c r="D30" s="80">
        <v>20</v>
      </c>
      <c r="E30" s="80">
        <v>2006</v>
      </c>
      <c r="F30" s="80" t="s">
        <v>566</v>
      </c>
      <c r="G30" s="80" t="s">
        <v>1687</v>
      </c>
      <c r="H30" s="80" t="s">
        <v>1688</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1723</v>
      </c>
      <c r="B31" s="80">
        <v>327</v>
      </c>
      <c r="C31" s="80">
        <v>4</v>
      </c>
      <c r="D31" s="80">
        <v>20</v>
      </c>
      <c r="E31" s="80">
        <v>2007</v>
      </c>
      <c r="F31" s="80" t="s">
        <v>567</v>
      </c>
      <c r="G31" s="80" t="s">
        <v>1687</v>
      </c>
      <c r="H31" s="80" t="s">
        <v>1688</v>
      </c>
      <c r="I31" s="177"/>
      <c r="J31" s="81">
        <v>122.87081798874438</v>
      </c>
      <c r="K31" s="81">
        <v>5.6143991680602126</v>
      </c>
      <c r="L31" s="81">
        <v>39.72130722233964</v>
      </c>
      <c r="M31" s="81">
        <v>75.935100387591007</v>
      </c>
      <c r="N31" s="81">
        <v>90.0863997665206</v>
      </c>
      <c r="O31" s="81">
        <v>45.922393788912991</v>
      </c>
      <c r="P31" s="81">
        <v>36.256160013753266</v>
      </c>
      <c r="Q31" s="81">
        <v>2.4856298811561746</v>
      </c>
      <c r="R31" s="81">
        <v>5.3151025471560613</v>
      </c>
      <c r="S31" s="81">
        <v>0</v>
      </c>
      <c r="T31" s="82"/>
      <c r="U31" s="81">
        <v>4035104</v>
      </c>
      <c r="V31" s="81">
        <v>1868</v>
      </c>
      <c r="W31" s="81">
        <v>484</v>
      </c>
      <c r="X31" s="81">
        <v>15446</v>
      </c>
      <c r="Y31" s="81">
        <v>18415</v>
      </c>
      <c r="Z31" s="81">
        <v>22722</v>
      </c>
      <c r="AA31" s="81">
        <v>7100</v>
      </c>
      <c r="AB31" s="81">
        <v>39959</v>
      </c>
      <c r="AC31" s="81">
        <v>966833</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1724</v>
      </c>
      <c r="B32" s="80">
        <v>328</v>
      </c>
      <c r="C32" s="80">
        <v>5</v>
      </c>
      <c r="D32" s="80">
        <v>20</v>
      </c>
      <c r="E32" s="80">
        <v>2008</v>
      </c>
      <c r="F32" s="80" t="s">
        <v>84</v>
      </c>
      <c r="G32" s="80" t="s">
        <v>1687</v>
      </c>
      <c r="H32" s="80" t="s">
        <v>1688</v>
      </c>
      <c r="I32" s="177"/>
      <c r="J32" s="81">
        <v>128.85703301583334</v>
      </c>
      <c r="K32" s="81">
        <v>4.927519394280556</v>
      </c>
      <c r="L32" s="81">
        <v>34.297849627710995</v>
      </c>
      <c r="M32" s="81">
        <v>88.851420665009584</v>
      </c>
      <c r="N32" s="81">
        <v>90.981655548067351</v>
      </c>
      <c r="O32" s="81">
        <v>44.08213523470863</v>
      </c>
      <c r="P32" s="81">
        <v>35.266113938661263</v>
      </c>
      <c r="Q32" s="81">
        <v>2.412459716414435</v>
      </c>
      <c r="R32" s="81">
        <v>4.8434284859893024</v>
      </c>
      <c r="S32" s="81">
        <v>0</v>
      </c>
      <c r="T32" s="82"/>
      <c r="U32" s="81">
        <v>4446196</v>
      </c>
      <c r="V32" s="81">
        <v>1868</v>
      </c>
      <c r="W32" s="81">
        <v>484</v>
      </c>
      <c r="X32" s="81">
        <v>15446</v>
      </c>
      <c r="Y32" s="81">
        <v>18351</v>
      </c>
      <c r="Z32" s="81">
        <v>22577</v>
      </c>
      <c r="AA32" s="81">
        <v>6914</v>
      </c>
      <c r="AB32" s="81">
        <v>39420</v>
      </c>
      <c r="AC32" s="81">
        <v>914857</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1725</v>
      </c>
      <c r="B33" s="80">
        <v>329</v>
      </c>
      <c r="C33" s="80">
        <v>6</v>
      </c>
      <c r="D33" s="80">
        <v>20</v>
      </c>
      <c r="E33" s="80">
        <v>2009</v>
      </c>
      <c r="F33" s="80" t="s">
        <v>85</v>
      </c>
      <c r="G33" s="80" t="s">
        <v>1687</v>
      </c>
      <c r="H33" s="80" t="s">
        <v>1688</v>
      </c>
      <c r="I33" s="177"/>
      <c r="J33" s="81">
        <v>110.93691697565201</v>
      </c>
      <c r="K33" s="81">
        <v>3.6484917289259973</v>
      </c>
      <c r="L33" s="81">
        <v>51.945176607078963</v>
      </c>
      <c r="M33" s="81">
        <v>69.972146195193247</v>
      </c>
      <c r="N33" s="81">
        <v>78.602456223794746</v>
      </c>
      <c r="O33" s="81">
        <v>44.67044305671898</v>
      </c>
      <c r="P33" s="81">
        <v>34.128330297585158</v>
      </c>
      <c r="Q33" s="81">
        <v>2.2960170042326022</v>
      </c>
      <c r="R33" s="81">
        <v>4.8435731957340096</v>
      </c>
      <c r="S33" s="81">
        <v>0</v>
      </c>
      <c r="T33" s="82"/>
      <c r="U33" s="81">
        <v>3865606</v>
      </c>
      <c r="V33" s="81">
        <v>1694</v>
      </c>
      <c r="W33" s="81">
        <v>840</v>
      </c>
      <c r="X33" s="81">
        <v>15362</v>
      </c>
      <c r="Y33" s="81">
        <v>18458</v>
      </c>
      <c r="Z33" s="81">
        <v>22582</v>
      </c>
      <c r="AA33" s="81">
        <v>6869</v>
      </c>
      <c r="AB33" s="81">
        <v>39384</v>
      </c>
      <c r="AC33" s="81">
        <v>892543</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16.387</v>
      </c>
      <c r="BJ33" s="81">
        <v>0</v>
      </c>
      <c r="BK33" s="81">
        <v>9.6999999999999993</v>
      </c>
      <c r="BL33" s="81">
        <v>0</v>
      </c>
      <c r="BM33" s="82"/>
      <c r="BN33" s="81">
        <v>0</v>
      </c>
      <c r="BO33" s="81">
        <v>0</v>
      </c>
      <c r="BP33" s="81">
        <v>3</v>
      </c>
      <c r="BQ33" s="81">
        <v>0</v>
      </c>
      <c r="BR33" s="81">
        <v>2</v>
      </c>
      <c r="BS33" s="81">
        <v>0</v>
      </c>
      <c r="BT33"/>
      <c r="BU33" s="80"/>
      <c r="BV33" s="80"/>
      <c r="BW33" s="80"/>
      <c r="BX33" s="80"/>
      <c r="BY33" s="80"/>
      <c r="BZ33" s="80"/>
      <c r="CA33" s="80"/>
      <c r="CB33" s="80"/>
      <c r="CC33" s="80"/>
    </row>
    <row r="34" spans="1:81">
      <c r="A34" s="80" t="s">
        <v>1726</v>
      </c>
      <c r="B34" s="80">
        <v>330</v>
      </c>
      <c r="C34" s="80">
        <v>7</v>
      </c>
      <c r="D34" s="80">
        <v>20</v>
      </c>
      <c r="E34" s="80">
        <v>2010</v>
      </c>
      <c r="F34" s="80" t="s">
        <v>86</v>
      </c>
      <c r="G34" s="80" t="s">
        <v>1687</v>
      </c>
      <c r="H34" s="80" t="s">
        <v>1688</v>
      </c>
      <c r="I34" s="177"/>
      <c r="J34" s="81">
        <v>103.44819264242655</v>
      </c>
      <c r="K34" s="81">
        <v>3.8050347345506452</v>
      </c>
      <c r="L34" s="81">
        <v>47.291005821496633</v>
      </c>
      <c r="M34" s="81">
        <v>62.63482970888775</v>
      </c>
      <c r="N34" s="81">
        <v>77.311266619751322</v>
      </c>
      <c r="O34" s="81">
        <v>44.308278011769588</v>
      </c>
      <c r="P34" s="81">
        <v>35.155342614870271</v>
      </c>
      <c r="Q34" s="81">
        <v>2.3756692094978997</v>
      </c>
      <c r="R34" s="81">
        <v>5.4052554069651571</v>
      </c>
      <c r="S34" s="81">
        <v>0</v>
      </c>
      <c r="T34" s="82"/>
      <c r="U34" s="81">
        <v>4035118</v>
      </c>
      <c r="V34" s="81">
        <v>1694</v>
      </c>
      <c r="W34" s="81">
        <v>840</v>
      </c>
      <c r="X34" s="81">
        <v>15362</v>
      </c>
      <c r="Y34" s="81">
        <v>18464</v>
      </c>
      <c r="Z34" s="81">
        <v>22503</v>
      </c>
      <c r="AA34" s="81">
        <v>6899</v>
      </c>
      <c r="AB34" s="81">
        <v>39047</v>
      </c>
      <c r="AC34" s="81">
        <v>943912</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14.23</v>
      </c>
      <c r="BJ34" s="81">
        <v>0</v>
      </c>
      <c r="BK34" s="81">
        <v>9.0120000000000005</v>
      </c>
      <c r="BL34" s="81">
        <v>0</v>
      </c>
      <c r="BM34" s="82"/>
      <c r="BN34" s="81">
        <v>0</v>
      </c>
      <c r="BO34" s="81">
        <v>0</v>
      </c>
      <c r="BP34" s="81">
        <v>3</v>
      </c>
      <c r="BQ34" s="81">
        <v>0</v>
      </c>
      <c r="BR34" s="81">
        <v>2</v>
      </c>
      <c r="BS34" s="81">
        <v>0</v>
      </c>
      <c r="BT34"/>
      <c r="BU34" s="80">
        <v>23.242000000000001</v>
      </c>
      <c r="BV34" s="80">
        <v>0</v>
      </c>
      <c r="BW34" s="80">
        <v>0</v>
      </c>
      <c r="BX34" s="80">
        <v>0</v>
      </c>
      <c r="BY34" s="80">
        <v>0</v>
      </c>
      <c r="BZ34" s="80">
        <v>0</v>
      </c>
      <c r="CA34" s="80">
        <v>0</v>
      </c>
      <c r="CB34" s="80">
        <v>0</v>
      </c>
      <c r="CC34" s="80">
        <v>0</v>
      </c>
    </row>
    <row r="35" spans="1:81">
      <c r="A35" s="80" t="s">
        <v>1727</v>
      </c>
      <c r="B35" s="80">
        <v>331</v>
      </c>
      <c r="C35" s="80">
        <v>8</v>
      </c>
      <c r="D35" s="80">
        <v>20</v>
      </c>
      <c r="E35" s="80">
        <v>2011</v>
      </c>
      <c r="F35" s="80" t="s">
        <v>87</v>
      </c>
      <c r="G35" s="80" t="s">
        <v>1687</v>
      </c>
      <c r="H35" s="80" t="s">
        <v>1688</v>
      </c>
      <c r="I35" s="177"/>
      <c r="J35" s="81">
        <v>113.37681668600794</v>
      </c>
      <c r="K35" s="81">
        <v>5.331561424572282</v>
      </c>
      <c r="L35" s="81">
        <v>44.125954283081398</v>
      </c>
      <c r="M35" s="81">
        <v>79.125399358005637</v>
      </c>
      <c r="N35" s="81">
        <v>92.478334383065757</v>
      </c>
      <c r="O35" s="81">
        <v>43.54537112354739</v>
      </c>
      <c r="P35" s="81">
        <v>33.520850993073005</v>
      </c>
      <c r="Q35" s="81">
        <v>2.7052337163440932</v>
      </c>
      <c r="R35" s="81">
        <v>5.8456146042264647</v>
      </c>
      <c r="S35" s="81">
        <v>0</v>
      </c>
      <c r="T35" s="82"/>
      <c r="U35" s="81">
        <v>4164996</v>
      </c>
      <c r="V35" s="81">
        <v>1694</v>
      </c>
      <c r="W35" s="81">
        <v>840</v>
      </c>
      <c r="X35" s="81">
        <v>15362</v>
      </c>
      <c r="Y35" s="81">
        <v>18349</v>
      </c>
      <c r="Z35" s="81">
        <v>22596</v>
      </c>
      <c r="AA35" s="81">
        <v>6774</v>
      </c>
      <c r="AB35" s="81">
        <v>38548</v>
      </c>
      <c r="AC35" s="81">
        <v>1019123</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13.212</v>
      </c>
      <c r="BJ35" s="81">
        <v>0</v>
      </c>
      <c r="BK35" s="81">
        <v>7.8759999999999994</v>
      </c>
      <c r="BL35" s="81">
        <v>0</v>
      </c>
      <c r="BM35" s="82"/>
      <c r="BN35" s="81">
        <v>0</v>
      </c>
      <c r="BO35" s="81">
        <v>0</v>
      </c>
      <c r="BP35" s="81">
        <v>3</v>
      </c>
      <c r="BQ35" s="81">
        <v>0</v>
      </c>
      <c r="BR35" s="81">
        <v>2</v>
      </c>
      <c r="BS35" s="81">
        <v>0</v>
      </c>
      <c r="BT35"/>
      <c r="BU35" s="80">
        <v>21.088000000000001</v>
      </c>
      <c r="BV35" s="80">
        <v>0</v>
      </c>
      <c r="BW35" s="80">
        <v>0</v>
      </c>
      <c r="BX35" s="80">
        <v>0</v>
      </c>
      <c r="BY35" s="80">
        <v>0</v>
      </c>
      <c r="BZ35" s="80">
        <v>0</v>
      </c>
      <c r="CA35" s="80">
        <v>0</v>
      </c>
      <c r="CB35" s="80">
        <v>0</v>
      </c>
      <c r="CC35" s="80">
        <v>0</v>
      </c>
    </row>
    <row r="36" spans="1:81">
      <c r="A36" s="80" t="s">
        <v>1728</v>
      </c>
      <c r="B36" s="80">
        <v>332</v>
      </c>
      <c r="C36" s="80">
        <v>9</v>
      </c>
      <c r="D36" s="80">
        <v>20</v>
      </c>
      <c r="E36" s="80">
        <v>2012</v>
      </c>
      <c r="F36" s="80" t="s">
        <v>88</v>
      </c>
      <c r="G36" s="80" t="s">
        <v>1687</v>
      </c>
      <c r="H36" s="80" t="s">
        <v>1688</v>
      </c>
      <c r="I36" s="177"/>
      <c r="J36" s="81">
        <v>89.028263195992579</v>
      </c>
      <c r="K36" s="81">
        <v>6.0062101483839854</v>
      </c>
      <c r="L36" s="81">
        <v>44.521775751349473</v>
      </c>
      <c r="M36" s="81">
        <v>98.273494594589749</v>
      </c>
      <c r="N36" s="81">
        <v>101.87624589555081</v>
      </c>
      <c r="O36" s="81">
        <v>43.499058416876579</v>
      </c>
      <c r="P36" s="81">
        <v>34.074864761059182</v>
      </c>
      <c r="Q36" s="81">
        <v>2.9140864889497737</v>
      </c>
      <c r="R36" s="81">
        <v>4.5291892951297976</v>
      </c>
      <c r="S36" s="81">
        <v>0</v>
      </c>
      <c r="T36" s="82"/>
      <c r="U36" s="81">
        <v>3133615</v>
      </c>
      <c r="V36" s="81">
        <v>1694</v>
      </c>
      <c r="W36" s="81">
        <v>840</v>
      </c>
      <c r="X36" s="81">
        <v>15362</v>
      </c>
      <c r="Y36" s="81">
        <v>18401</v>
      </c>
      <c r="Z36" s="81">
        <v>22751</v>
      </c>
      <c r="AA36" s="81">
        <v>6847</v>
      </c>
      <c r="AB36" s="81">
        <v>38219</v>
      </c>
      <c r="AC36" s="81">
        <v>769166</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15.531000000000001</v>
      </c>
      <c r="BJ36" s="81">
        <v>0</v>
      </c>
      <c r="BK36" s="81">
        <v>8.4420000000000002</v>
      </c>
      <c r="BL36" s="81">
        <v>0</v>
      </c>
      <c r="BM36" s="82"/>
      <c r="BN36" s="81">
        <v>0</v>
      </c>
      <c r="BO36" s="81">
        <v>0</v>
      </c>
      <c r="BP36" s="81">
        <v>3</v>
      </c>
      <c r="BQ36" s="81">
        <v>0</v>
      </c>
      <c r="BR36" s="81">
        <v>2</v>
      </c>
      <c r="BS36" s="81">
        <v>0</v>
      </c>
      <c r="BT36"/>
      <c r="BU36" s="80">
        <v>23.972999999999999</v>
      </c>
      <c r="BV36" s="80">
        <v>0</v>
      </c>
      <c r="BW36" s="80">
        <v>0</v>
      </c>
      <c r="BX36" s="80">
        <v>0</v>
      </c>
      <c r="BY36" s="80">
        <v>0</v>
      </c>
      <c r="BZ36" s="80">
        <v>0</v>
      </c>
      <c r="CA36" s="80">
        <v>0</v>
      </c>
      <c r="CB36" s="80">
        <v>0</v>
      </c>
      <c r="CC36" s="80">
        <v>0</v>
      </c>
    </row>
    <row r="37" spans="1:81">
      <c r="A37" s="80" t="s">
        <v>1729</v>
      </c>
      <c r="B37" s="80">
        <v>333</v>
      </c>
      <c r="C37" s="80">
        <v>10</v>
      </c>
      <c r="D37" s="80">
        <v>20</v>
      </c>
      <c r="E37" s="80">
        <v>2013</v>
      </c>
      <c r="F37" s="80" t="s">
        <v>89</v>
      </c>
      <c r="G37" s="80" t="s">
        <v>1687</v>
      </c>
      <c r="H37" s="80" t="s">
        <v>1688</v>
      </c>
      <c r="I37" s="177"/>
      <c r="J37" s="81">
        <v>117.81371023946691</v>
      </c>
      <c r="K37" s="81">
        <v>4.9641531746215311</v>
      </c>
      <c r="L37" s="81">
        <v>39.316238602665507</v>
      </c>
      <c r="M37" s="81">
        <v>91.396699515445036</v>
      </c>
      <c r="N37" s="81">
        <v>99.681336570899376</v>
      </c>
      <c r="O37" s="81">
        <v>41.786332516703943</v>
      </c>
      <c r="P37" s="81">
        <v>33.963477729347488</v>
      </c>
      <c r="Q37" s="81">
        <v>2.9581016857230216</v>
      </c>
      <c r="R37" s="81">
        <v>4.5395052466204113</v>
      </c>
      <c r="S37" s="81">
        <v>0</v>
      </c>
      <c r="T37" s="82"/>
      <c r="U37" s="81">
        <v>4222299</v>
      </c>
      <c r="V37" s="81">
        <v>1694</v>
      </c>
      <c r="W37" s="81">
        <v>840</v>
      </c>
      <c r="X37" s="81">
        <v>15362</v>
      </c>
      <c r="Y37" s="81">
        <v>18578</v>
      </c>
      <c r="Z37" s="81">
        <v>22831</v>
      </c>
      <c r="AA37" s="81">
        <v>6799</v>
      </c>
      <c r="AB37" s="81">
        <v>38240</v>
      </c>
      <c r="AC37" s="81">
        <v>752522</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18.321999999999999</v>
      </c>
      <c r="BJ37" s="81">
        <v>0</v>
      </c>
      <c r="BK37" s="81">
        <v>9.4550000000000001</v>
      </c>
      <c r="BL37" s="81">
        <v>0</v>
      </c>
      <c r="BM37" s="82"/>
      <c r="BN37" s="81">
        <v>0</v>
      </c>
      <c r="BO37" s="81">
        <v>0</v>
      </c>
      <c r="BP37" s="81">
        <v>3</v>
      </c>
      <c r="BQ37" s="81">
        <v>0</v>
      </c>
      <c r="BR37" s="81">
        <v>2</v>
      </c>
      <c r="BS37" s="81">
        <v>0</v>
      </c>
      <c r="BT37"/>
      <c r="BU37" s="80">
        <v>27.777000000000001</v>
      </c>
      <c r="BV37" s="80">
        <v>0</v>
      </c>
      <c r="BW37" s="80">
        <v>0</v>
      </c>
      <c r="BX37" s="80">
        <v>0</v>
      </c>
      <c r="BY37" s="80">
        <v>0</v>
      </c>
      <c r="BZ37" s="80">
        <v>0</v>
      </c>
      <c r="CA37" s="80">
        <v>0</v>
      </c>
      <c r="CB37" s="80">
        <v>0</v>
      </c>
      <c r="CC37" s="80">
        <v>0</v>
      </c>
    </row>
    <row r="38" spans="1:81">
      <c r="A38" s="80" t="s">
        <v>1730</v>
      </c>
      <c r="B38" s="80">
        <v>334</v>
      </c>
      <c r="C38" s="80">
        <v>11</v>
      </c>
      <c r="D38" s="80">
        <v>20</v>
      </c>
      <c r="E38" s="80">
        <v>2014</v>
      </c>
      <c r="F38" s="80" t="s">
        <v>90</v>
      </c>
      <c r="G38" s="80" t="s">
        <v>1687</v>
      </c>
      <c r="H38" s="80" t="s">
        <v>1688</v>
      </c>
      <c r="I38" s="177"/>
      <c r="J38" s="81">
        <v>123.3174837257291</v>
      </c>
      <c r="K38" s="81">
        <v>4.7757031652224669</v>
      </c>
      <c r="L38" s="81">
        <v>39.250221014308558</v>
      </c>
      <c r="M38" s="81">
        <v>95.14105096067901</v>
      </c>
      <c r="N38" s="81">
        <v>105.07242757735452</v>
      </c>
      <c r="O38" s="81">
        <v>39.534408495199862</v>
      </c>
      <c r="P38" s="81">
        <v>34.280722319478691</v>
      </c>
      <c r="Q38" s="81">
        <v>2.8010550941907715</v>
      </c>
      <c r="R38" s="81">
        <v>4.2337245258618754</v>
      </c>
      <c r="S38" s="81">
        <v>0</v>
      </c>
      <c r="T38" s="82"/>
      <c r="U38" s="81">
        <v>4908421</v>
      </c>
      <c r="V38" s="81">
        <v>1416</v>
      </c>
      <c r="W38" s="81">
        <v>856</v>
      </c>
      <c r="X38" s="81">
        <v>15203</v>
      </c>
      <c r="Y38" s="81">
        <v>18494</v>
      </c>
      <c r="Z38" s="81">
        <v>22750</v>
      </c>
      <c r="AA38" s="81">
        <v>6827</v>
      </c>
      <c r="AB38" s="81">
        <v>37740</v>
      </c>
      <c r="AC38" s="81">
        <v>704039</v>
      </c>
      <c r="AD38" s="81">
        <v>0</v>
      </c>
      <c r="AE38" s="82"/>
      <c r="AF38" s="81">
        <v>39974933.577172346</v>
      </c>
      <c r="AG38" s="81">
        <v>3351085.3162995633</v>
      </c>
      <c r="AH38" s="81">
        <v>6384052.5013738517</v>
      </c>
      <c r="AI38" s="81">
        <v>100118045.34587365</v>
      </c>
      <c r="AJ38" s="81">
        <v>79542247.824081078</v>
      </c>
      <c r="AK38" s="81">
        <v>0</v>
      </c>
      <c r="AL38" s="81">
        <v>0</v>
      </c>
      <c r="AM38" s="81">
        <v>5181138.0430671247</v>
      </c>
      <c r="AN38" s="81">
        <v>0</v>
      </c>
      <c r="AO38" s="81">
        <v>0</v>
      </c>
      <c r="AP38" s="82"/>
      <c r="AQ38" s="81">
        <v>288</v>
      </c>
      <c r="AR38" s="81">
        <v>58</v>
      </c>
      <c r="AS38" s="81">
        <v>0</v>
      </c>
      <c r="AT38" s="81">
        <v>0</v>
      </c>
      <c r="AU38" s="81">
        <v>0</v>
      </c>
      <c r="AV38" s="81">
        <v>0</v>
      </c>
      <c r="AW38" s="81" t="s">
        <v>564</v>
      </c>
      <c r="AX38" s="82"/>
      <c r="AY38" s="81">
        <v>1469.9950000000001</v>
      </c>
      <c r="AZ38" s="81">
        <v>5141.0320000000002</v>
      </c>
      <c r="BA38" s="81">
        <v>0</v>
      </c>
      <c r="BB38" s="81">
        <v>0</v>
      </c>
      <c r="BC38" s="81">
        <v>0</v>
      </c>
      <c r="BD38" s="81">
        <v>0</v>
      </c>
      <c r="BE38" s="81" t="s">
        <v>564</v>
      </c>
      <c r="BF38" s="82"/>
      <c r="BG38" s="81">
        <v>0</v>
      </c>
      <c r="BH38" s="81">
        <v>0</v>
      </c>
      <c r="BI38" s="81">
        <v>18.846</v>
      </c>
      <c r="BJ38" s="81">
        <v>0</v>
      </c>
      <c r="BK38" s="81">
        <v>9.1280000000000001</v>
      </c>
      <c r="BL38" s="81">
        <v>0</v>
      </c>
      <c r="BM38" s="82"/>
      <c r="BN38" s="81">
        <v>0</v>
      </c>
      <c r="BO38" s="81">
        <v>0</v>
      </c>
      <c r="BP38" s="81">
        <v>3</v>
      </c>
      <c r="BQ38" s="81">
        <v>0</v>
      </c>
      <c r="BR38" s="81">
        <v>2</v>
      </c>
      <c r="BS38" s="81">
        <v>0</v>
      </c>
      <c r="BT38"/>
      <c r="BU38" s="80">
        <v>27.974</v>
      </c>
      <c r="BV38" s="80">
        <v>0</v>
      </c>
      <c r="BW38" s="80">
        <v>0</v>
      </c>
      <c r="BX38" s="80">
        <v>0</v>
      </c>
      <c r="BY38" s="80">
        <v>0</v>
      </c>
      <c r="BZ38" s="80">
        <v>0</v>
      </c>
      <c r="CA38" s="80">
        <v>0</v>
      </c>
      <c r="CB38" s="80">
        <v>0</v>
      </c>
      <c r="CC38" s="80">
        <v>0</v>
      </c>
    </row>
    <row r="39" spans="1:81">
      <c r="A39" s="80" t="s">
        <v>1731</v>
      </c>
      <c r="B39" s="80">
        <v>335</v>
      </c>
      <c r="C39" s="80">
        <v>12</v>
      </c>
      <c r="D39" s="80">
        <v>20</v>
      </c>
      <c r="E39" s="80">
        <v>2015</v>
      </c>
      <c r="F39" s="80" t="s">
        <v>91</v>
      </c>
      <c r="G39" s="80" t="s">
        <v>1687</v>
      </c>
      <c r="H39" s="80" t="s">
        <v>1688</v>
      </c>
      <c r="I39" s="177"/>
      <c r="J39" s="81">
        <v>132.31936228778275</v>
      </c>
      <c r="K39" s="81">
        <v>4.5794028877897217</v>
      </c>
      <c r="L39" s="81">
        <v>41.314952347140107</v>
      </c>
      <c r="M39" s="81">
        <v>92.055897029827051</v>
      </c>
      <c r="N39" s="81">
        <v>96.807940081011722</v>
      </c>
      <c r="O39" s="81">
        <v>39.16230241073503</v>
      </c>
      <c r="P39" s="81">
        <v>34.116733723687609</v>
      </c>
      <c r="Q39" s="81">
        <v>2.7139027748744677</v>
      </c>
      <c r="R39" s="81">
        <v>4.1006102742090595</v>
      </c>
      <c r="S39" s="81">
        <v>0</v>
      </c>
      <c r="T39" s="82"/>
      <c r="U39" s="81">
        <v>5280473</v>
      </c>
      <c r="V39" s="81">
        <v>1416</v>
      </c>
      <c r="W39" s="81">
        <v>856</v>
      </c>
      <c r="X39" s="81">
        <v>15203</v>
      </c>
      <c r="Y39" s="81">
        <v>18513</v>
      </c>
      <c r="Z39" s="81">
        <v>22753</v>
      </c>
      <c r="AA39" s="81">
        <v>6789</v>
      </c>
      <c r="AB39" s="81">
        <v>37352</v>
      </c>
      <c r="AC39" s="81">
        <v>702446</v>
      </c>
      <c r="AD39" s="81">
        <v>0</v>
      </c>
      <c r="AE39" s="82"/>
      <c r="AF39" s="81">
        <v>40750997.283243082</v>
      </c>
      <c r="AG39" s="81">
        <v>3050889.1864819615</v>
      </c>
      <c r="AH39" s="81">
        <v>5342100.3654803131</v>
      </c>
      <c r="AI39" s="81">
        <v>96692313.939657778</v>
      </c>
      <c r="AJ39" s="81">
        <v>76413420.383012384</v>
      </c>
      <c r="AK39" s="81">
        <v>0</v>
      </c>
      <c r="AL39" s="81">
        <v>0</v>
      </c>
      <c r="AM39" s="81">
        <v>5118934.9142530644</v>
      </c>
      <c r="AN39" s="81">
        <v>0</v>
      </c>
      <c r="AO39" s="81">
        <v>0</v>
      </c>
      <c r="AP39" s="82"/>
      <c r="AQ39" s="81">
        <v>313</v>
      </c>
      <c r="AR39" s="81">
        <v>72</v>
      </c>
      <c r="AS39" s="81">
        <v>0</v>
      </c>
      <c r="AT39" s="81">
        <v>0</v>
      </c>
      <c r="AU39" s="81">
        <v>0</v>
      </c>
      <c r="AV39" s="81">
        <v>0</v>
      </c>
      <c r="AW39" s="81" t="s">
        <v>564</v>
      </c>
      <c r="AX39" s="82"/>
      <c r="AY39" s="81">
        <v>1620.595</v>
      </c>
      <c r="AZ39" s="81">
        <v>8476.4320000000007</v>
      </c>
      <c r="BA39" s="81">
        <v>0</v>
      </c>
      <c r="BB39" s="81">
        <v>0</v>
      </c>
      <c r="BC39" s="81">
        <v>0</v>
      </c>
      <c r="BD39" s="81">
        <v>0</v>
      </c>
      <c r="BE39" s="81" t="s">
        <v>564</v>
      </c>
      <c r="BF39" s="82"/>
      <c r="BG39" s="81">
        <v>0</v>
      </c>
      <c r="BH39" s="81">
        <v>0</v>
      </c>
      <c r="BI39" s="81">
        <v>18.198</v>
      </c>
      <c r="BJ39" s="81">
        <v>0</v>
      </c>
      <c r="BK39" s="81">
        <v>9.3410000000000011</v>
      </c>
      <c r="BL39" s="81">
        <v>0</v>
      </c>
      <c r="BM39" s="82"/>
      <c r="BN39" s="81">
        <v>0</v>
      </c>
      <c r="BO39" s="81">
        <v>0</v>
      </c>
      <c r="BP39" s="81">
        <v>3</v>
      </c>
      <c r="BQ39" s="81">
        <v>0</v>
      </c>
      <c r="BR39" s="81">
        <v>2</v>
      </c>
      <c r="BS39" s="81">
        <v>0</v>
      </c>
      <c r="BT39"/>
      <c r="BU39" s="80">
        <v>27.539000000000001</v>
      </c>
      <c r="BV39" s="80">
        <v>0</v>
      </c>
      <c r="BW39" s="80">
        <v>0</v>
      </c>
      <c r="BX39" s="80">
        <v>0</v>
      </c>
      <c r="BY39" s="80">
        <v>0</v>
      </c>
      <c r="BZ39" s="80">
        <v>0</v>
      </c>
      <c r="CA39" s="80">
        <v>0</v>
      </c>
      <c r="CB39" s="80">
        <v>0</v>
      </c>
      <c r="CC39" s="80">
        <v>0</v>
      </c>
    </row>
    <row r="40" spans="1:81">
      <c r="A40" s="80" t="s">
        <v>1732</v>
      </c>
      <c r="B40" s="80">
        <v>336</v>
      </c>
      <c r="C40" s="80">
        <v>13</v>
      </c>
      <c r="D40" s="80">
        <v>20</v>
      </c>
      <c r="E40" s="80">
        <v>2016</v>
      </c>
      <c r="F40" s="80" t="s">
        <v>92</v>
      </c>
      <c r="G40" s="80" t="s">
        <v>1687</v>
      </c>
      <c r="H40" s="80" t="s">
        <v>1688</v>
      </c>
      <c r="I40" s="177"/>
      <c r="J40" s="81">
        <v>136.41093464022316</v>
      </c>
      <c r="K40" s="81">
        <v>4.3196502631726776</v>
      </c>
      <c r="L40" s="81">
        <v>44.427958562831122</v>
      </c>
      <c r="M40" s="81">
        <v>78.92725563960829</v>
      </c>
      <c r="N40" s="81">
        <v>98.213298673636402</v>
      </c>
      <c r="O40" s="81">
        <v>38.734345243171141</v>
      </c>
      <c r="P40" s="81">
        <v>36.382109842246663</v>
      </c>
      <c r="Q40" s="81">
        <v>2.6071694120474098</v>
      </c>
      <c r="R40" s="81">
        <v>5.1517562743510172</v>
      </c>
      <c r="S40" s="81">
        <v>0</v>
      </c>
      <c r="T40" s="82"/>
      <c r="U40" s="81">
        <v>5181720</v>
      </c>
      <c r="V40" s="81">
        <v>1416</v>
      </c>
      <c r="W40" s="81">
        <v>856</v>
      </c>
      <c r="X40" s="81">
        <v>15203</v>
      </c>
      <c r="Y40" s="81">
        <v>18469</v>
      </c>
      <c r="Z40" s="81">
        <v>22781</v>
      </c>
      <c r="AA40" s="81">
        <v>7488</v>
      </c>
      <c r="AB40" s="81">
        <v>36912</v>
      </c>
      <c r="AC40" s="81">
        <v>879869.26044905791</v>
      </c>
      <c r="AD40" s="81">
        <v>0</v>
      </c>
      <c r="AE40" s="82"/>
      <c r="AF40" s="81">
        <v>42746577.868040748</v>
      </c>
      <c r="AG40" s="81">
        <v>2908121.334335987</v>
      </c>
      <c r="AH40" s="81">
        <v>4527693.2949609319</v>
      </c>
      <c r="AI40" s="81">
        <v>96518207.587353006</v>
      </c>
      <c r="AJ40" s="81">
        <v>79346429.172793195</v>
      </c>
      <c r="AK40" s="81">
        <v>0</v>
      </c>
      <c r="AL40" s="81">
        <v>0</v>
      </c>
      <c r="AM40" s="81">
        <v>5062564.8228433589</v>
      </c>
      <c r="AN40" s="81">
        <v>0</v>
      </c>
      <c r="AO40" s="81">
        <v>0</v>
      </c>
      <c r="AP40" s="82"/>
      <c r="AQ40" s="81">
        <v>331</v>
      </c>
      <c r="AR40" s="81">
        <v>82</v>
      </c>
      <c r="AS40" s="81">
        <v>0</v>
      </c>
      <c r="AT40" s="81">
        <v>0</v>
      </c>
      <c r="AU40" s="81">
        <v>0</v>
      </c>
      <c r="AV40" s="81">
        <v>0</v>
      </c>
      <c r="AW40" s="81" t="s">
        <v>564</v>
      </c>
      <c r="AX40" s="82"/>
      <c r="AY40" s="81">
        <v>1758.895</v>
      </c>
      <c r="AZ40" s="81">
        <v>10734.332</v>
      </c>
      <c r="BA40" s="81">
        <v>0</v>
      </c>
      <c r="BB40" s="81">
        <v>0</v>
      </c>
      <c r="BC40" s="81">
        <v>0</v>
      </c>
      <c r="BD40" s="81">
        <v>0</v>
      </c>
      <c r="BE40" s="81" t="s">
        <v>564</v>
      </c>
      <c r="BF40" s="82"/>
      <c r="BG40" s="81">
        <v>0</v>
      </c>
      <c r="BH40" s="81">
        <v>0</v>
      </c>
      <c r="BI40" s="81">
        <v>17.850000000000001</v>
      </c>
      <c r="BJ40" s="81">
        <v>0</v>
      </c>
      <c r="BK40" s="81">
        <v>9.1869999999999994</v>
      </c>
      <c r="BL40" s="81">
        <v>0</v>
      </c>
      <c r="BM40" s="82"/>
      <c r="BN40" s="81">
        <v>0</v>
      </c>
      <c r="BO40" s="81">
        <v>0</v>
      </c>
      <c r="BP40" s="81">
        <v>3</v>
      </c>
      <c r="BQ40" s="81">
        <v>0</v>
      </c>
      <c r="BR40" s="81">
        <v>2</v>
      </c>
      <c r="BS40" s="81">
        <v>0</v>
      </c>
      <c r="BT40"/>
      <c r="BU40" s="80">
        <v>27.036999999999999</v>
      </c>
      <c r="BV40" s="80">
        <v>0</v>
      </c>
      <c r="BW40" s="80">
        <v>0</v>
      </c>
      <c r="BX40" s="80">
        <v>0</v>
      </c>
      <c r="BY40" s="80">
        <v>0</v>
      </c>
      <c r="BZ40" s="80">
        <v>0</v>
      </c>
      <c r="CA40" s="80">
        <v>0</v>
      </c>
      <c r="CB40" s="80">
        <v>0</v>
      </c>
      <c r="CC40" s="80">
        <v>0</v>
      </c>
    </row>
    <row r="41" spans="1:81">
      <c r="A41" s="80" t="s">
        <v>1733</v>
      </c>
      <c r="B41" s="80">
        <v>337</v>
      </c>
      <c r="C41" s="80">
        <v>14</v>
      </c>
      <c r="D41" s="80">
        <v>20</v>
      </c>
      <c r="E41" s="80">
        <v>2017</v>
      </c>
      <c r="F41" s="80" t="s">
        <v>71</v>
      </c>
      <c r="G41" s="80" t="s">
        <v>1687</v>
      </c>
      <c r="H41" s="80" t="s">
        <v>1688</v>
      </c>
      <c r="I41" s="177"/>
      <c r="J41" s="81">
        <v>141.18107383080388</v>
      </c>
      <c r="K41" s="81">
        <v>4.4140357962988572</v>
      </c>
      <c r="L41" s="81">
        <v>40.105564920221397</v>
      </c>
      <c r="M41" s="81">
        <v>79.139567627831838</v>
      </c>
      <c r="N41" s="81">
        <v>95.352843895547963</v>
      </c>
      <c r="O41" s="81">
        <v>38.292963379902794</v>
      </c>
      <c r="P41" s="81">
        <v>36.06473918199724</v>
      </c>
      <c r="Q41" s="81">
        <v>2.4808165313108637</v>
      </c>
      <c r="R41" s="81">
        <v>5.0345739509292828</v>
      </c>
      <c r="S41" s="81">
        <v>0</v>
      </c>
      <c r="T41" s="82"/>
      <c r="U41" s="81">
        <v>5277012</v>
      </c>
      <c r="V41" s="81">
        <v>1416</v>
      </c>
      <c r="W41" s="81">
        <v>856</v>
      </c>
      <c r="X41" s="81">
        <v>15203</v>
      </c>
      <c r="Y41" s="81">
        <v>18324</v>
      </c>
      <c r="Z41" s="81">
        <v>22895</v>
      </c>
      <c r="AA41" s="81">
        <v>7470</v>
      </c>
      <c r="AB41" s="81">
        <v>36322</v>
      </c>
      <c r="AC41" s="81">
        <v>876916.99999999988</v>
      </c>
      <c r="AD41" s="81">
        <v>0</v>
      </c>
      <c r="AE41" s="82"/>
      <c r="AF41" s="81">
        <v>42776901.941188067</v>
      </c>
      <c r="AG41" s="81">
        <v>2916571.0209469218</v>
      </c>
      <c r="AH41" s="81">
        <v>5531056.4041170226</v>
      </c>
      <c r="AI41" s="81">
        <v>94130286.376926333</v>
      </c>
      <c r="AJ41" s="81">
        <v>68988416.422776282</v>
      </c>
      <c r="AK41" s="81">
        <v>0</v>
      </c>
      <c r="AL41" s="81">
        <v>0</v>
      </c>
      <c r="AM41" s="81">
        <v>4989439.8943759352</v>
      </c>
      <c r="AN41" s="81">
        <v>0</v>
      </c>
      <c r="AO41" s="81">
        <v>0</v>
      </c>
      <c r="AP41" s="82"/>
      <c r="AQ41" s="81">
        <v>335</v>
      </c>
      <c r="AR41" s="81">
        <v>87</v>
      </c>
      <c r="AS41" s="81">
        <v>0</v>
      </c>
      <c r="AT41" s="81">
        <v>0</v>
      </c>
      <c r="AU41" s="81">
        <v>0</v>
      </c>
      <c r="AV41" s="81">
        <v>0</v>
      </c>
      <c r="AW41" s="81" t="s">
        <v>564</v>
      </c>
      <c r="AX41" s="82"/>
      <c r="AY41" s="81">
        <v>1783.0050000000001</v>
      </c>
      <c r="AZ41" s="81">
        <v>10939.232</v>
      </c>
      <c r="BA41" s="81">
        <v>0</v>
      </c>
      <c r="BB41" s="81">
        <v>0</v>
      </c>
      <c r="BC41" s="81">
        <v>0</v>
      </c>
      <c r="BD41" s="81">
        <v>0</v>
      </c>
      <c r="BE41" s="81" t="s">
        <v>564</v>
      </c>
      <c r="BF41" s="82"/>
      <c r="BG41" s="81">
        <v>36.792999999999999</v>
      </c>
      <c r="BH41" s="81">
        <v>0</v>
      </c>
      <c r="BI41" s="81">
        <v>17.893999999999998</v>
      </c>
      <c r="BJ41" s="81">
        <v>0</v>
      </c>
      <c r="BK41" s="81">
        <v>8.6209999999999987</v>
      </c>
      <c r="BL41" s="81">
        <v>0</v>
      </c>
      <c r="BM41" s="82"/>
      <c r="BN41" s="81">
        <v>1</v>
      </c>
      <c r="BO41" s="81">
        <v>0</v>
      </c>
      <c r="BP41" s="81">
        <v>3</v>
      </c>
      <c r="BQ41" s="81">
        <v>0</v>
      </c>
      <c r="BR41" s="81">
        <v>2</v>
      </c>
      <c r="BS41" s="81">
        <v>0</v>
      </c>
      <c r="BT41"/>
      <c r="BU41" s="80">
        <v>26.515000000000001</v>
      </c>
      <c r="BV41" s="80">
        <v>0</v>
      </c>
      <c r="BW41" s="80">
        <v>0</v>
      </c>
      <c r="BX41" s="80">
        <v>1.294</v>
      </c>
      <c r="BY41" s="80">
        <v>35.499000000000002</v>
      </c>
      <c r="BZ41" s="80">
        <v>0</v>
      </c>
      <c r="CA41" s="80">
        <v>0</v>
      </c>
      <c r="CB41" s="80">
        <v>0</v>
      </c>
      <c r="CC41" s="80">
        <v>0</v>
      </c>
    </row>
    <row r="42" spans="1:81">
      <c r="A42" s="80" t="s">
        <v>1734</v>
      </c>
      <c r="B42" s="80">
        <v>338</v>
      </c>
      <c r="C42" s="80">
        <v>15</v>
      </c>
      <c r="D42" s="80">
        <v>20</v>
      </c>
      <c r="E42" s="80">
        <v>2018</v>
      </c>
      <c r="F42" s="80" t="s">
        <v>93</v>
      </c>
      <c r="G42" s="80" t="s">
        <v>1687</v>
      </c>
      <c r="H42" s="80" t="s">
        <v>1688</v>
      </c>
      <c r="I42" s="177"/>
      <c r="J42" s="81">
        <v>111.97193052384478</v>
      </c>
      <c r="K42" s="81">
        <v>4.1082717665958732</v>
      </c>
      <c r="L42" s="81">
        <v>36.791690076232882</v>
      </c>
      <c r="M42" s="81">
        <v>79.52989002006062</v>
      </c>
      <c r="N42" s="81">
        <v>87.401684068922776</v>
      </c>
      <c r="O42" s="81">
        <v>37.55054644144365</v>
      </c>
      <c r="P42" s="81">
        <v>35.423728983029307</v>
      </c>
      <c r="Q42" s="81">
        <v>2.2629039735585921</v>
      </c>
      <c r="R42" s="81">
        <v>4.6362010874902753</v>
      </c>
      <c r="S42" s="81">
        <v>0</v>
      </c>
      <c r="T42" s="82"/>
      <c r="U42" s="81">
        <v>4373085</v>
      </c>
      <c r="V42" s="81">
        <v>1416</v>
      </c>
      <c r="W42" s="81">
        <v>856</v>
      </c>
      <c r="X42" s="81">
        <v>15203</v>
      </c>
      <c r="Y42" s="81">
        <v>18243</v>
      </c>
      <c r="Z42" s="81">
        <v>22881</v>
      </c>
      <c r="AA42" s="81">
        <v>7411</v>
      </c>
      <c r="AB42" s="81">
        <v>35704</v>
      </c>
      <c r="AC42" s="81">
        <v>804364</v>
      </c>
      <c r="AD42" s="81">
        <v>0</v>
      </c>
      <c r="AE42" s="82"/>
      <c r="AF42" s="81">
        <v>35584989.37106283</v>
      </c>
      <c r="AG42" s="81">
        <v>2638799.066386492</v>
      </c>
      <c r="AH42" s="81">
        <v>5213021.3414465357</v>
      </c>
      <c r="AI42" s="81">
        <v>96220380.155059189</v>
      </c>
      <c r="AJ42" s="81">
        <v>66566469.149715297</v>
      </c>
      <c r="AK42" s="81">
        <v>0</v>
      </c>
      <c r="AL42" s="81">
        <v>0</v>
      </c>
      <c r="AM42" s="81">
        <v>4914695.2568487125</v>
      </c>
      <c r="AN42" s="81">
        <v>0</v>
      </c>
      <c r="AO42" s="81">
        <v>0</v>
      </c>
      <c r="AP42" s="82"/>
      <c r="AQ42" s="81">
        <v>348</v>
      </c>
      <c r="AR42" s="81">
        <v>96</v>
      </c>
      <c r="AS42" s="81">
        <v>0</v>
      </c>
      <c r="AT42" s="81">
        <v>0</v>
      </c>
      <c r="AU42" s="81">
        <v>0</v>
      </c>
      <c r="AV42" s="81">
        <v>2</v>
      </c>
      <c r="AW42" s="81" t="s">
        <v>564</v>
      </c>
      <c r="AX42" s="82"/>
      <c r="AY42" s="81">
        <v>1853.854</v>
      </c>
      <c r="AZ42" s="81">
        <v>11949.232</v>
      </c>
      <c r="BA42" s="81">
        <v>0</v>
      </c>
      <c r="BB42" s="81">
        <v>0</v>
      </c>
      <c r="BC42" s="81">
        <v>0</v>
      </c>
      <c r="BD42" s="81">
        <v>2095</v>
      </c>
      <c r="BE42" s="81" t="s">
        <v>564</v>
      </c>
      <c r="BF42" s="82"/>
      <c r="BG42" s="81">
        <v>41.994999999999997</v>
      </c>
      <c r="BH42" s="81">
        <v>0</v>
      </c>
      <c r="BI42" s="81">
        <v>21.702000000000002</v>
      </c>
      <c r="BJ42" s="81">
        <v>0</v>
      </c>
      <c r="BK42" s="81">
        <v>8.1320000000000014</v>
      </c>
      <c r="BL42" s="81">
        <v>0</v>
      </c>
      <c r="BM42" s="82"/>
      <c r="BN42" s="81">
        <v>1</v>
      </c>
      <c r="BO42" s="81">
        <v>0</v>
      </c>
      <c r="BP42" s="81">
        <v>4</v>
      </c>
      <c r="BQ42" s="81">
        <v>0</v>
      </c>
      <c r="BR42" s="81">
        <v>2</v>
      </c>
      <c r="BS42" s="81">
        <v>0</v>
      </c>
      <c r="BT42"/>
      <c r="BU42" s="80">
        <v>29.834</v>
      </c>
      <c r="BV42" s="80">
        <v>0</v>
      </c>
      <c r="BW42" s="80">
        <v>0</v>
      </c>
      <c r="BX42" s="80">
        <v>1.39</v>
      </c>
      <c r="BY42" s="80">
        <v>40.604999999999997</v>
      </c>
      <c r="BZ42" s="80">
        <v>0</v>
      </c>
      <c r="CA42" s="80">
        <v>0</v>
      </c>
      <c r="CB42" s="80">
        <v>0</v>
      </c>
      <c r="CC42" s="80">
        <v>0</v>
      </c>
    </row>
    <row r="43" spans="1:81">
      <c r="A43" s="80" t="s">
        <v>1735</v>
      </c>
      <c r="B43" s="80">
        <v>339</v>
      </c>
      <c r="C43" s="80">
        <v>16</v>
      </c>
      <c r="D43" s="80">
        <v>20</v>
      </c>
      <c r="E43" s="80">
        <v>2019</v>
      </c>
      <c r="F43" s="80" t="s">
        <v>73</v>
      </c>
      <c r="G43" s="80" t="s">
        <v>1687</v>
      </c>
      <c r="H43" s="80" t="s">
        <v>1688</v>
      </c>
      <c r="I43" s="177"/>
      <c r="J43" s="81">
        <v>114.84394658418765</v>
      </c>
      <c r="K43" s="81">
        <v>3.8121736859229314</v>
      </c>
      <c r="L43" s="81">
        <v>36.956529401505762</v>
      </c>
      <c r="M43" s="81">
        <v>71.345532896565587</v>
      </c>
      <c r="N43" s="81">
        <v>87.991239940526484</v>
      </c>
      <c r="O43" s="81">
        <v>36.36822359464422</v>
      </c>
      <c r="P43" s="81">
        <v>32.045196530175176</v>
      </c>
      <c r="Q43" s="81">
        <v>2.1622142900346186</v>
      </c>
      <c r="R43" s="81">
        <v>4.5478677692628455</v>
      </c>
      <c r="S43" s="81">
        <v>0</v>
      </c>
      <c r="T43" s="82"/>
      <c r="U43" s="81">
        <v>4718260</v>
      </c>
      <c r="V43" s="81">
        <v>1416</v>
      </c>
      <c r="W43" s="81">
        <v>856</v>
      </c>
      <c r="X43" s="81">
        <v>15203</v>
      </c>
      <c r="Y43" s="81">
        <v>18142</v>
      </c>
      <c r="Z43" s="81">
        <v>22769</v>
      </c>
      <c r="AA43" s="81">
        <v>6654</v>
      </c>
      <c r="AB43" s="81">
        <v>35039</v>
      </c>
      <c r="AC43" s="81">
        <v>801962</v>
      </c>
      <c r="AD43" s="81">
        <v>0</v>
      </c>
      <c r="AE43" s="82"/>
      <c r="AF43" s="81">
        <v>37674504.497642159</v>
      </c>
      <c r="AG43" s="81">
        <v>2638017.6439256342</v>
      </c>
      <c r="AH43" s="81">
        <v>5628505.9080738882</v>
      </c>
      <c r="AI43" s="81">
        <v>94287984.794926748</v>
      </c>
      <c r="AJ43" s="81">
        <v>67326099.225099951</v>
      </c>
      <c r="AK43" s="81">
        <v>0</v>
      </c>
      <c r="AL43" s="81">
        <v>0</v>
      </c>
      <c r="AM43" s="81">
        <v>4772048.0265492229</v>
      </c>
      <c r="AN43" s="81">
        <v>0</v>
      </c>
      <c r="AO43" s="81">
        <v>0</v>
      </c>
      <c r="AP43" s="82"/>
      <c r="AQ43" s="81">
        <v>354</v>
      </c>
      <c r="AR43" s="81">
        <v>111</v>
      </c>
      <c r="AS43" s="81">
        <v>0</v>
      </c>
      <c r="AT43" s="81">
        <v>0</v>
      </c>
      <c r="AU43" s="81">
        <v>0</v>
      </c>
      <c r="AV43" s="81">
        <v>2</v>
      </c>
      <c r="AW43" s="81" t="s">
        <v>564</v>
      </c>
      <c r="AX43" s="82"/>
      <c r="AY43" s="81">
        <v>1886.19</v>
      </c>
      <c r="AZ43" s="81">
        <v>12754.432000000001</v>
      </c>
      <c r="BA43" s="81">
        <v>0</v>
      </c>
      <c r="BB43" s="81">
        <v>0</v>
      </c>
      <c r="BC43" s="81">
        <v>0</v>
      </c>
      <c r="BD43" s="81">
        <v>2095</v>
      </c>
      <c r="BE43" s="81" t="s">
        <v>564</v>
      </c>
      <c r="BF43" s="82"/>
      <c r="BG43" s="81">
        <v>38.738</v>
      </c>
      <c r="BH43" s="81">
        <v>0</v>
      </c>
      <c r="BI43" s="81">
        <v>27.024999999999999</v>
      </c>
      <c r="BJ43" s="81">
        <v>0</v>
      </c>
      <c r="BK43" s="81">
        <v>8.1879999999999988</v>
      </c>
      <c r="BL43" s="81">
        <v>0</v>
      </c>
      <c r="BM43" s="82"/>
      <c r="BN43" s="81">
        <v>1</v>
      </c>
      <c r="BO43" s="81">
        <v>0</v>
      </c>
      <c r="BP43" s="81">
        <v>4</v>
      </c>
      <c r="BQ43" s="81">
        <v>0</v>
      </c>
      <c r="BR43" s="81">
        <v>2</v>
      </c>
      <c r="BS43" s="81">
        <v>0</v>
      </c>
      <c r="BT43"/>
      <c r="BU43" s="80">
        <v>35.213000000000001</v>
      </c>
      <c r="BV43" s="80">
        <v>0</v>
      </c>
      <c r="BW43" s="80">
        <v>0</v>
      </c>
      <c r="BX43" s="80">
        <v>0</v>
      </c>
      <c r="BY43" s="80">
        <v>38.738</v>
      </c>
      <c r="BZ43" s="80">
        <v>0</v>
      </c>
      <c r="CA43" s="80">
        <v>0</v>
      </c>
      <c r="CB43" s="80">
        <v>0</v>
      </c>
      <c r="CC43" s="80">
        <v>0</v>
      </c>
    </row>
    <row r="44" spans="1:81">
      <c r="A44" s="80" t="s">
        <v>1736</v>
      </c>
      <c r="B44" s="80">
        <v>340</v>
      </c>
      <c r="C44" s="80">
        <v>17</v>
      </c>
      <c r="D44" s="80">
        <v>20</v>
      </c>
      <c r="E44" s="80">
        <v>2020</v>
      </c>
      <c r="F44" s="80" t="s">
        <v>218</v>
      </c>
      <c r="G44" s="80" t="s">
        <v>1687</v>
      </c>
      <c r="H44" s="80" t="s">
        <v>1688</v>
      </c>
      <c r="I44" s="177"/>
      <c r="J44" s="81">
        <v>111.1806746031305</v>
      </c>
      <c r="K44" s="81">
        <v>3.1776199164397183</v>
      </c>
      <c r="L44" s="81">
        <v>39.842005288312322</v>
      </c>
      <c r="M44" s="81">
        <v>60.47870491181893</v>
      </c>
      <c r="N44" s="81">
        <v>81.022355026379941</v>
      </c>
      <c r="O44" s="81">
        <v>31.755953618845602</v>
      </c>
      <c r="P44" s="81">
        <v>32.996170386905305</v>
      </c>
      <c r="Q44" s="81">
        <v>2.04248424524814</v>
      </c>
      <c r="R44" s="81">
        <v>3.9479354657212116</v>
      </c>
      <c r="S44" s="81">
        <v>0</v>
      </c>
      <c r="T44" s="82"/>
      <c r="U44" s="81">
        <v>5177956</v>
      </c>
      <c r="V44" s="81">
        <v>1092</v>
      </c>
      <c r="W44" s="81">
        <v>820</v>
      </c>
      <c r="X44" s="81">
        <v>13552</v>
      </c>
      <c r="Y44" s="81">
        <v>18226</v>
      </c>
      <c r="Z44" s="81">
        <v>22692</v>
      </c>
      <c r="AA44" s="81">
        <v>7444</v>
      </c>
      <c r="AB44" s="81">
        <v>34640</v>
      </c>
      <c r="AC44" s="81">
        <v>699803</v>
      </c>
      <c r="AD44" s="81">
        <v>0</v>
      </c>
      <c r="AE44" s="82"/>
      <c r="AF44" s="81">
        <v>40429001.146347433</v>
      </c>
      <c r="AG44" s="81">
        <v>2035902.9741294275</v>
      </c>
      <c r="AH44" s="81">
        <v>5842761.8692160109</v>
      </c>
      <c r="AI44" s="81">
        <v>77811269.830087796</v>
      </c>
      <c r="AJ44" s="81">
        <v>69051373.972949788</v>
      </c>
      <c r="AK44" s="81"/>
      <c r="AL44" s="81"/>
      <c r="AM44" s="81">
        <v>4520904.8584270105</v>
      </c>
      <c r="AN44" s="81"/>
      <c r="AO44" s="81"/>
      <c r="AP44" s="82"/>
      <c r="AQ44" s="81">
        <v>365</v>
      </c>
      <c r="AR44" s="81">
        <v>123</v>
      </c>
      <c r="AS44" s="81">
        <v>0</v>
      </c>
      <c r="AT44" s="81">
        <v>0</v>
      </c>
      <c r="AU44" s="81">
        <v>0</v>
      </c>
      <c r="AV44" s="81">
        <v>2</v>
      </c>
      <c r="AW44" s="81">
        <v>0</v>
      </c>
      <c r="AX44" s="82"/>
      <c r="AY44" s="81">
        <v>1959.78</v>
      </c>
      <c r="AZ44" s="81">
        <v>14221.3</v>
      </c>
      <c r="BA44" s="81">
        <v>0</v>
      </c>
      <c r="BB44" s="81">
        <v>0</v>
      </c>
      <c r="BC44" s="81">
        <v>0</v>
      </c>
      <c r="BD44" s="81">
        <v>2095</v>
      </c>
      <c r="BE44" s="81">
        <v>0</v>
      </c>
      <c r="BF44" s="82"/>
      <c r="BG44" s="81">
        <v>0</v>
      </c>
      <c r="BH44" s="81">
        <v>0</v>
      </c>
      <c r="BI44" s="81">
        <v>24.484000000000002</v>
      </c>
      <c r="BJ44" s="81">
        <v>0</v>
      </c>
      <c r="BK44" s="81">
        <v>7.6639999999999997</v>
      </c>
      <c r="BL44" s="81">
        <v>0</v>
      </c>
      <c r="BM44" s="82"/>
      <c r="BN44" s="81">
        <v>0</v>
      </c>
      <c r="BO44" s="81">
        <v>0</v>
      </c>
      <c r="BP44" s="81">
        <v>4</v>
      </c>
      <c r="BQ44" s="81">
        <v>0</v>
      </c>
      <c r="BR44" s="81">
        <v>2</v>
      </c>
      <c r="BS44" s="81">
        <v>0</v>
      </c>
      <c r="BT44"/>
      <c r="BU44" s="80">
        <v>32.148000000000003</v>
      </c>
      <c r="BV44" s="80">
        <v>0</v>
      </c>
      <c r="BW44" s="80">
        <v>0</v>
      </c>
      <c r="BX44" s="80">
        <v>0</v>
      </c>
      <c r="BY44" s="80">
        <v>0</v>
      </c>
      <c r="BZ44" s="80">
        <v>0</v>
      </c>
      <c r="CA44" s="80">
        <v>0</v>
      </c>
      <c r="CB44" s="80">
        <v>0</v>
      </c>
      <c r="CC44" s="80">
        <v>0</v>
      </c>
    </row>
    <row r="45" spans="1:81">
      <c r="A45" s="80" t="s">
        <v>1689</v>
      </c>
      <c r="B45" s="80">
        <v>340</v>
      </c>
      <c r="C45" s="80">
        <v>18</v>
      </c>
      <c r="D45" s="80">
        <v>20</v>
      </c>
      <c r="E45" s="80">
        <v>2021</v>
      </c>
      <c r="F45" s="80" t="s">
        <v>75</v>
      </c>
      <c r="G45" s="174" t="s">
        <v>1687</v>
      </c>
      <c r="H45" s="80" t="s">
        <v>1688</v>
      </c>
      <c r="I45" s="177"/>
      <c r="J45" s="81">
        <v>122.68590770576125</v>
      </c>
      <c r="K45" s="81">
        <v>3.0609300325891238</v>
      </c>
      <c r="L45" s="81">
        <v>36.359373523092948</v>
      </c>
      <c r="M45" s="81">
        <v>61.085414866116977</v>
      </c>
      <c r="N45" s="81">
        <v>76.537267778574844</v>
      </c>
      <c r="O45" s="81">
        <v>30.731718710750794</v>
      </c>
      <c r="P45" s="81">
        <v>34.098779922178174</v>
      </c>
      <c r="Q45" s="81">
        <v>2.0297611476401491</v>
      </c>
      <c r="R45" s="81">
        <v>3.8066646326179328</v>
      </c>
      <c r="S45" s="81">
        <v>0</v>
      </c>
      <c r="T45" s="82"/>
      <c r="U45" s="81">
        <v>5867663</v>
      </c>
      <c r="V45" s="81">
        <v>1092</v>
      </c>
      <c r="W45" s="81">
        <v>820</v>
      </c>
      <c r="X45" s="81">
        <v>13552</v>
      </c>
      <c r="Y45" s="81">
        <v>18125</v>
      </c>
      <c r="Z45" s="81">
        <v>22612</v>
      </c>
      <c r="AA45" s="81">
        <v>7502</v>
      </c>
      <c r="AB45" s="81">
        <v>34016</v>
      </c>
      <c r="AC45" s="81">
        <v>654022</v>
      </c>
      <c r="AD45" s="81">
        <v>0</v>
      </c>
      <c r="AE45" s="82"/>
      <c r="AF45" s="81">
        <v>44943772.929187171</v>
      </c>
      <c r="AG45" s="81">
        <v>2071059.8228081167</v>
      </c>
      <c r="AH45" s="81">
        <v>5238376.043347423</v>
      </c>
      <c r="AI45" s="81">
        <v>84903590.804827869</v>
      </c>
      <c r="AJ45" s="81">
        <v>66919288.951961175</v>
      </c>
      <c r="AK45" s="81">
        <v>0</v>
      </c>
      <c r="AL45" s="81">
        <v>0</v>
      </c>
      <c r="AM45" s="81">
        <v>4465072.4076702241</v>
      </c>
      <c r="AN45" s="81">
        <v>0</v>
      </c>
      <c r="AO45" s="81">
        <v>0</v>
      </c>
      <c r="AP45" s="82"/>
      <c r="AQ45" s="81">
        <v>378</v>
      </c>
      <c r="AR45" s="81">
        <v>136</v>
      </c>
      <c r="AS45" s="81">
        <v>0</v>
      </c>
      <c r="AT45" s="81">
        <v>0</v>
      </c>
      <c r="AU45" s="81">
        <v>0</v>
      </c>
      <c r="AV45" s="81">
        <v>2</v>
      </c>
      <c r="AW45" s="81"/>
      <c r="AX45" s="82"/>
      <c r="AY45" s="81">
        <v>2039.704</v>
      </c>
      <c r="AZ45" s="81">
        <v>14844.4</v>
      </c>
      <c r="BA45" s="81">
        <v>0</v>
      </c>
      <c r="BB45" s="81">
        <v>0</v>
      </c>
      <c r="BC45" s="81">
        <v>0</v>
      </c>
      <c r="BD45" s="81">
        <v>2095</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1686</v>
      </c>
      <c r="B46" s="80">
        <v>340</v>
      </c>
      <c r="C46" s="80">
        <v>19</v>
      </c>
      <c r="D46" s="80">
        <v>20</v>
      </c>
      <c r="E46" s="80">
        <v>2022</v>
      </c>
      <c r="F46" s="80" t="s">
        <v>568</v>
      </c>
      <c r="G46" s="174" t="s">
        <v>1687</v>
      </c>
      <c r="H46" s="80" t="s">
        <v>1688</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413</v>
      </c>
      <c r="AR46" s="81">
        <v>144</v>
      </c>
      <c r="AS46" s="81">
        <v>0</v>
      </c>
      <c r="AT46" s="81">
        <v>0</v>
      </c>
      <c r="AU46" s="81">
        <v>0</v>
      </c>
      <c r="AV46" s="81">
        <v>4</v>
      </c>
      <c r="AW46" s="81"/>
      <c r="AX46" s="82"/>
      <c r="AY46" s="81">
        <v>2266.6040000000012</v>
      </c>
      <c r="AZ46" s="81">
        <v>15909.8</v>
      </c>
      <c r="BA46" s="81">
        <v>0</v>
      </c>
      <c r="BB46" s="81">
        <v>0</v>
      </c>
      <c r="BC46" s="81">
        <v>0</v>
      </c>
      <c r="BD46" s="81">
        <v>21895</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1737</v>
      </c>
      <c r="B47" s="80">
        <v>273</v>
      </c>
      <c r="C47" s="80">
        <v>1</v>
      </c>
      <c r="D47" s="80">
        <v>17</v>
      </c>
      <c r="E47" s="80">
        <v>1990</v>
      </c>
      <c r="F47" s="80" t="s">
        <v>562</v>
      </c>
      <c r="G47" s="80" t="s">
        <v>1738</v>
      </c>
      <c r="H47" s="80" t="s">
        <v>1739</v>
      </c>
      <c r="I47" s="177"/>
      <c r="J47" s="81">
        <v>497.97909990469395</v>
      </c>
      <c r="K47" s="81">
        <v>11.578432890984226</v>
      </c>
      <c r="L47" s="81">
        <v>9.7871057693867112</v>
      </c>
      <c r="M47" s="81">
        <v>25.170250275993027</v>
      </c>
      <c r="N47" s="81">
        <v>37.694783674029331</v>
      </c>
      <c r="O47" s="81">
        <v>31.679138225949735</v>
      </c>
      <c r="P47" s="81">
        <v>55.141632170238111</v>
      </c>
      <c r="Q47" s="81">
        <v>2.8967881657641654</v>
      </c>
      <c r="R47" s="81">
        <v>0</v>
      </c>
      <c r="S47" s="81">
        <v>2.8549060256988601</v>
      </c>
      <c r="T47" s="82"/>
      <c r="U47" s="81">
        <v>3900817</v>
      </c>
      <c r="V47" s="81">
        <v>2352</v>
      </c>
      <c r="W47" s="81">
        <v>118</v>
      </c>
      <c r="X47" s="81">
        <v>9771</v>
      </c>
      <c r="Y47" s="81">
        <v>14642</v>
      </c>
      <c r="Z47" s="81">
        <v>13030</v>
      </c>
      <c r="AA47" s="81">
        <v>13389</v>
      </c>
      <c r="AB47" s="81">
        <v>47034</v>
      </c>
      <c r="AC47" s="81">
        <v>0</v>
      </c>
      <c r="AD47" s="81">
        <v>2.8549060256988601</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1740</v>
      </c>
      <c r="B48" s="80">
        <v>274</v>
      </c>
      <c r="C48" s="80">
        <v>2</v>
      </c>
      <c r="D48" s="80">
        <v>17</v>
      </c>
      <c r="E48" s="80">
        <v>2005</v>
      </c>
      <c r="F48" s="80" t="s">
        <v>565</v>
      </c>
      <c r="G48" s="80" t="s">
        <v>1738</v>
      </c>
      <c r="H48" s="80" t="s">
        <v>1739</v>
      </c>
      <c r="I48" s="177"/>
      <c r="J48" s="81">
        <v>256.75304457894595</v>
      </c>
      <c r="K48" s="81">
        <v>6.1170137432364236</v>
      </c>
      <c r="L48" s="81">
        <v>21.699753229535659</v>
      </c>
      <c r="M48" s="81">
        <v>37.471285625968761</v>
      </c>
      <c r="N48" s="81">
        <v>48.62231704568012</v>
      </c>
      <c r="O48" s="81">
        <v>46.566346041771794</v>
      </c>
      <c r="P48" s="81">
        <v>62.762749243775112</v>
      </c>
      <c r="Q48" s="81">
        <v>2.524617133595068</v>
      </c>
      <c r="R48" s="81">
        <v>0</v>
      </c>
      <c r="S48" s="81">
        <v>3.3751589319999997</v>
      </c>
      <c r="T48" s="82"/>
      <c r="U48" s="81">
        <v>4326402</v>
      </c>
      <c r="V48" s="81">
        <v>1752</v>
      </c>
      <c r="W48" s="81">
        <v>237</v>
      </c>
      <c r="X48" s="81">
        <v>8011</v>
      </c>
      <c r="Y48" s="81">
        <v>16352</v>
      </c>
      <c r="Z48" s="81">
        <v>22164</v>
      </c>
      <c r="AA48" s="81">
        <v>12481</v>
      </c>
      <c r="AB48" s="81">
        <v>42852</v>
      </c>
      <c r="AC48" s="81">
        <v>0</v>
      </c>
      <c r="AD48" s="81">
        <v>3.3751589319999997</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1741</v>
      </c>
      <c r="B49" s="80">
        <v>275</v>
      </c>
      <c r="C49" s="80">
        <v>3</v>
      </c>
      <c r="D49" s="80">
        <v>17</v>
      </c>
      <c r="E49" s="80">
        <v>2006</v>
      </c>
      <c r="F49" s="80" t="s">
        <v>566</v>
      </c>
      <c r="G49" s="80" t="s">
        <v>1738</v>
      </c>
      <c r="H49" s="80" t="s">
        <v>1739</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1742</v>
      </c>
      <c r="B50" s="80">
        <v>276</v>
      </c>
      <c r="C50" s="80">
        <v>4</v>
      </c>
      <c r="D50" s="80">
        <v>17</v>
      </c>
      <c r="E50" s="80">
        <v>2007</v>
      </c>
      <c r="F50" s="80" t="s">
        <v>567</v>
      </c>
      <c r="G50" s="80" t="s">
        <v>1738</v>
      </c>
      <c r="H50" s="80" t="s">
        <v>1739</v>
      </c>
      <c r="I50" s="177"/>
      <c r="J50" s="81">
        <v>197.56591065289112</v>
      </c>
      <c r="K50" s="81">
        <v>4.6043010518179708</v>
      </c>
      <c r="L50" s="81">
        <v>22.828993216524314</v>
      </c>
      <c r="M50" s="81">
        <v>42.37365895904211</v>
      </c>
      <c r="N50" s="81">
        <v>47.980774902440743</v>
      </c>
      <c r="O50" s="81">
        <v>45.983025415251667</v>
      </c>
      <c r="P50" s="81">
        <v>62.416766739169887</v>
      </c>
      <c r="Q50" s="81">
        <v>2.6008948319753236</v>
      </c>
      <c r="R50" s="81">
        <v>0</v>
      </c>
      <c r="S50" s="81">
        <v>2.0606917646600005</v>
      </c>
      <c r="T50" s="82"/>
      <c r="U50" s="81">
        <v>3846150</v>
      </c>
      <c r="V50" s="81">
        <v>1600</v>
      </c>
      <c r="W50" s="81">
        <v>293</v>
      </c>
      <c r="X50" s="81">
        <v>10781</v>
      </c>
      <c r="Y50" s="81">
        <v>16405</v>
      </c>
      <c r="Z50" s="81">
        <v>22752</v>
      </c>
      <c r="AA50" s="81">
        <v>12223</v>
      </c>
      <c r="AB50" s="81">
        <v>41812</v>
      </c>
      <c r="AC50" s="81">
        <v>0</v>
      </c>
      <c r="AD50" s="81">
        <v>2.0606917646600005</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1743</v>
      </c>
      <c r="B51" s="80">
        <v>277</v>
      </c>
      <c r="C51" s="80">
        <v>5</v>
      </c>
      <c r="D51" s="80">
        <v>17</v>
      </c>
      <c r="E51" s="80">
        <v>2008</v>
      </c>
      <c r="F51" s="80" t="s">
        <v>84</v>
      </c>
      <c r="G51" s="80" t="s">
        <v>1738</v>
      </c>
      <c r="H51" s="80" t="s">
        <v>1739</v>
      </c>
      <c r="I51" s="177"/>
      <c r="J51" s="81">
        <v>154.62094043048134</v>
      </c>
      <c r="K51" s="81">
        <v>4.3240903982272485</v>
      </c>
      <c r="L51" s="81">
        <v>19.624629137788357</v>
      </c>
      <c r="M51" s="81">
        <v>45.314240345487811</v>
      </c>
      <c r="N51" s="81">
        <v>43.548079797639204</v>
      </c>
      <c r="O51" s="81">
        <v>44.162188720318902</v>
      </c>
      <c r="P51" s="81">
        <v>60.575697011215098</v>
      </c>
      <c r="Q51" s="81">
        <v>2.5297779628976027</v>
      </c>
      <c r="R51" s="81">
        <v>0</v>
      </c>
      <c r="S51" s="81">
        <v>3.5110473742800004</v>
      </c>
      <c r="T51" s="82"/>
      <c r="U51" s="81">
        <v>3453377</v>
      </c>
      <c r="V51" s="81">
        <v>1600</v>
      </c>
      <c r="W51" s="81">
        <v>293</v>
      </c>
      <c r="X51" s="81">
        <v>10781</v>
      </c>
      <c r="Y51" s="81">
        <v>16369</v>
      </c>
      <c r="Z51" s="81">
        <v>22618</v>
      </c>
      <c r="AA51" s="81">
        <v>11876</v>
      </c>
      <c r="AB51" s="81">
        <v>41337</v>
      </c>
      <c r="AC51" s="81">
        <v>0</v>
      </c>
      <c r="AD51" s="81">
        <v>3.5110473742800004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1744</v>
      </c>
      <c r="B52" s="80">
        <v>278</v>
      </c>
      <c r="C52" s="80">
        <v>6</v>
      </c>
      <c r="D52" s="80">
        <v>17</v>
      </c>
      <c r="E52" s="80">
        <v>2009</v>
      </c>
      <c r="F52" s="80" t="s">
        <v>85</v>
      </c>
      <c r="G52" s="80" t="s">
        <v>1738</v>
      </c>
      <c r="H52" s="80" t="s">
        <v>1739</v>
      </c>
      <c r="I52" s="177"/>
      <c r="J52" s="81">
        <v>188.51601330278493</v>
      </c>
      <c r="K52" s="81">
        <v>4.270926692193008</v>
      </c>
      <c r="L52" s="81">
        <v>35.070691260314405</v>
      </c>
      <c r="M52" s="81">
        <v>43.238029441789131</v>
      </c>
      <c r="N52" s="81">
        <v>41.101706889648277</v>
      </c>
      <c r="O52" s="81">
        <v>44.557688860711856</v>
      </c>
      <c r="P52" s="81">
        <v>57.897428003750171</v>
      </c>
      <c r="Q52" s="81">
        <v>2.3821817699307486</v>
      </c>
      <c r="R52" s="81">
        <v>0</v>
      </c>
      <c r="S52" s="81">
        <v>2.4037011599999998</v>
      </c>
      <c r="T52" s="82"/>
      <c r="U52" s="81">
        <v>2990772</v>
      </c>
      <c r="V52" s="81">
        <v>1374</v>
      </c>
      <c r="W52" s="81">
        <v>932</v>
      </c>
      <c r="X52" s="81">
        <v>11171</v>
      </c>
      <c r="Y52" s="81">
        <v>16372</v>
      </c>
      <c r="Z52" s="81">
        <v>22525</v>
      </c>
      <c r="AA52" s="81">
        <v>11653</v>
      </c>
      <c r="AB52" s="81">
        <v>40862</v>
      </c>
      <c r="AC52" s="81">
        <v>0</v>
      </c>
      <c r="AD52" s="81">
        <v>2.4037011599999998</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26.340000000000003</v>
      </c>
      <c r="BJ52" s="81">
        <v>0</v>
      </c>
      <c r="BK52" s="81">
        <v>0</v>
      </c>
      <c r="BL52" s="81">
        <v>0</v>
      </c>
      <c r="BM52" s="82"/>
      <c r="BN52" s="81">
        <v>0</v>
      </c>
      <c r="BO52" s="81">
        <v>0</v>
      </c>
      <c r="BP52" s="81">
        <v>4</v>
      </c>
      <c r="BQ52" s="81">
        <v>0</v>
      </c>
      <c r="BR52" s="81">
        <v>0</v>
      </c>
      <c r="BS52" s="81">
        <v>0</v>
      </c>
      <c r="BT52"/>
      <c r="BU52" s="80"/>
      <c r="BV52" s="80"/>
      <c r="BW52" s="80"/>
      <c r="BX52" s="80"/>
      <c r="BY52" s="80"/>
      <c r="BZ52" s="80"/>
      <c r="CA52" s="80"/>
      <c r="CB52" s="80"/>
      <c r="CC52" s="80"/>
    </row>
    <row r="53" spans="1:81">
      <c r="A53" s="80" t="s">
        <v>1745</v>
      </c>
      <c r="B53" s="80">
        <v>279</v>
      </c>
      <c r="C53" s="80">
        <v>7</v>
      </c>
      <c r="D53" s="80">
        <v>17</v>
      </c>
      <c r="E53" s="80">
        <v>2010</v>
      </c>
      <c r="F53" s="80" t="s">
        <v>86</v>
      </c>
      <c r="G53" s="80" t="s">
        <v>1738</v>
      </c>
      <c r="H53" s="80" t="s">
        <v>1739</v>
      </c>
      <c r="I53" s="177"/>
      <c r="J53" s="81">
        <v>152.7895695983097</v>
      </c>
      <c r="K53" s="81">
        <v>3.5282077118391144</v>
      </c>
      <c r="L53" s="81">
        <v>31.569494196124154</v>
      </c>
      <c r="M53" s="81">
        <v>46.476696484673887</v>
      </c>
      <c r="N53" s="81">
        <v>54.571878762993407</v>
      </c>
      <c r="O53" s="81">
        <v>44.668603962805172</v>
      </c>
      <c r="P53" s="81">
        <v>58.315370471745965</v>
      </c>
      <c r="Q53" s="81">
        <v>2.4561013731713248</v>
      </c>
      <c r="R53" s="81">
        <v>0</v>
      </c>
      <c r="S53" s="81">
        <v>2.3796641483999998</v>
      </c>
      <c r="T53" s="82"/>
      <c r="U53" s="81">
        <v>2787597</v>
      </c>
      <c r="V53" s="81">
        <v>1374</v>
      </c>
      <c r="W53" s="81">
        <v>932</v>
      </c>
      <c r="X53" s="81">
        <v>11171</v>
      </c>
      <c r="Y53" s="81">
        <v>16414</v>
      </c>
      <c r="Z53" s="81">
        <v>22686</v>
      </c>
      <c r="AA53" s="81">
        <v>11444</v>
      </c>
      <c r="AB53" s="81">
        <v>40369</v>
      </c>
      <c r="AC53" s="81">
        <v>0</v>
      </c>
      <c r="AD53" s="81">
        <v>2.3796641483999998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25.635999999999999</v>
      </c>
      <c r="BJ53" s="81">
        <v>0</v>
      </c>
      <c r="BK53" s="81">
        <v>0</v>
      </c>
      <c r="BL53" s="81">
        <v>0</v>
      </c>
      <c r="BM53" s="82"/>
      <c r="BN53" s="81">
        <v>0</v>
      </c>
      <c r="BO53" s="81">
        <v>0</v>
      </c>
      <c r="BP53" s="81">
        <v>4</v>
      </c>
      <c r="BQ53" s="81">
        <v>0</v>
      </c>
      <c r="BR53" s="81">
        <v>0</v>
      </c>
      <c r="BS53" s="81">
        <v>0</v>
      </c>
      <c r="BT53"/>
      <c r="BU53" s="80">
        <v>25.635999999999999</v>
      </c>
      <c r="BV53" s="80">
        <v>0</v>
      </c>
      <c r="BW53" s="80">
        <v>0</v>
      </c>
      <c r="BX53" s="80">
        <v>0</v>
      </c>
      <c r="BY53" s="80">
        <v>0</v>
      </c>
      <c r="BZ53" s="80">
        <v>0</v>
      </c>
      <c r="CA53" s="80">
        <v>0</v>
      </c>
      <c r="CB53" s="80">
        <v>0</v>
      </c>
      <c r="CC53" s="80">
        <v>0</v>
      </c>
    </row>
    <row r="54" spans="1:81">
      <c r="A54" s="80" t="s">
        <v>1746</v>
      </c>
      <c r="B54" s="80">
        <v>280</v>
      </c>
      <c r="C54" s="80">
        <v>8</v>
      </c>
      <c r="D54" s="80">
        <v>17</v>
      </c>
      <c r="E54" s="80">
        <v>2011</v>
      </c>
      <c r="F54" s="80" t="s">
        <v>87</v>
      </c>
      <c r="G54" s="80" t="s">
        <v>1738</v>
      </c>
      <c r="H54" s="80" t="s">
        <v>1739</v>
      </c>
      <c r="I54" s="177"/>
      <c r="J54" s="81">
        <v>165.39475776958071</v>
      </c>
      <c r="K54" s="81">
        <v>5.4083382995878146</v>
      </c>
      <c r="L54" s="81">
        <v>42.653554983613411</v>
      </c>
      <c r="M54" s="81">
        <v>58.131321404134496</v>
      </c>
      <c r="N54" s="81">
        <v>67.387666882035134</v>
      </c>
      <c r="O54" s="81">
        <v>43.716885463695895</v>
      </c>
      <c r="P54" s="81">
        <v>56.442106056538336</v>
      </c>
      <c r="Q54" s="81">
        <v>2.8022903270555148</v>
      </c>
      <c r="R54" s="81">
        <v>0</v>
      </c>
      <c r="S54" s="81">
        <v>2.369362572</v>
      </c>
      <c r="T54" s="82"/>
      <c r="U54" s="81">
        <v>2867734</v>
      </c>
      <c r="V54" s="81">
        <v>1374</v>
      </c>
      <c r="W54" s="81">
        <v>932</v>
      </c>
      <c r="X54" s="81">
        <v>11171</v>
      </c>
      <c r="Y54" s="81">
        <v>16434</v>
      </c>
      <c r="Z54" s="81">
        <v>22685</v>
      </c>
      <c r="AA54" s="81">
        <v>11406</v>
      </c>
      <c r="AB54" s="81">
        <v>39931</v>
      </c>
      <c r="AC54" s="81">
        <v>0</v>
      </c>
      <c r="AD54" s="81">
        <v>2.369362572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26.279</v>
      </c>
      <c r="BJ54" s="81">
        <v>0</v>
      </c>
      <c r="BK54" s="81">
        <v>0</v>
      </c>
      <c r="BL54" s="81">
        <v>0</v>
      </c>
      <c r="BM54" s="82"/>
      <c r="BN54" s="81">
        <v>0</v>
      </c>
      <c r="BO54" s="81">
        <v>0</v>
      </c>
      <c r="BP54" s="81">
        <v>4</v>
      </c>
      <c r="BQ54" s="81">
        <v>0</v>
      </c>
      <c r="BR54" s="81">
        <v>0</v>
      </c>
      <c r="BS54" s="81">
        <v>0</v>
      </c>
      <c r="BT54"/>
      <c r="BU54" s="80">
        <v>26.279</v>
      </c>
      <c r="BV54" s="80">
        <v>0</v>
      </c>
      <c r="BW54" s="80">
        <v>0</v>
      </c>
      <c r="BX54" s="80">
        <v>0</v>
      </c>
      <c r="BY54" s="80">
        <v>0</v>
      </c>
      <c r="BZ54" s="80">
        <v>0</v>
      </c>
      <c r="CA54" s="80">
        <v>0</v>
      </c>
      <c r="CB54" s="80">
        <v>0</v>
      </c>
      <c r="CC54" s="80">
        <v>0</v>
      </c>
    </row>
    <row r="55" spans="1:81">
      <c r="A55" s="80" t="s">
        <v>1747</v>
      </c>
      <c r="B55" s="80">
        <v>281</v>
      </c>
      <c r="C55" s="80">
        <v>9</v>
      </c>
      <c r="D55" s="80">
        <v>17</v>
      </c>
      <c r="E55" s="80">
        <v>2012</v>
      </c>
      <c r="F55" s="80" t="s">
        <v>88</v>
      </c>
      <c r="G55" s="80" t="s">
        <v>1738</v>
      </c>
      <c r="H55" s="80" t="s">
        <v>1739</v>
      </c>
      <c r="I55" s="177"/>
      <c r="J55" s="81">
        <v>166.50604827890146</v>
      </c>
      <c r="K55" s="81">
        <v>5.7478958791182357</v>
      </c>
      <c r="L55" s="81">
        <v>42.000938597978717</v>
      </c>
      <c r="M55" s="81">
        <v>61.849061558090767</v>
      </c>
      <c r="N55" s="81">
        <v>66.261068438118201</v>
      </c>
      <c r="O55" s="81">
        <v>43.98469688718059</v>
      </c>
      <c r="P55" s="81">
        <v>56.091397797852785</v>
      </c>
      <c r="Q55" s="81">
        <v>3.0170200235812974</v>
      </c>
      <c r="R55" s="81">
        <v>0</v>
      </c>
      <c r="S55" s="81">
        <v>2.4510884114399998</v>
      </c>
      <c r="T55" s="82"/>
      <c r="U55" s="81">
        <v>2864802</v>
      </c>
      <c r="V55" s="81">
        <v>1374</v>
      </c>
      <c r="W55" s="81">
        <v>932</v>
      </c>
      <c r="X55" s="81">
        <v>11171</v>
      </c>
      <c r="Y55" s="81">
        <v>16475</v>
      </c>
      <c r="Z55" s="81">
        <v>23005</v>
      </c>
      <c r="AA55" s="81">
        <v>11271</v>
      </c>
      <c r="AB55" s="81">
        <v>39569</v>
      </c>
      <c r="AC55" s="81">
        <v>0</v>
      </c>
      <c r="AD55" s="81">
        <v>2.4510884114399998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31.317</v>
      </c>
      <c r="BJ55" s="81">
        <v>0</v>
      </c>
      <c r="BK55" s="81">
        <v>0</v>
      </c>
      <c r="BL55" s="81">
        <v>0</v>
      </c>
      <c r="BM55" s="82"/>
      <c r="BN55" s="81">
        <v>0</v>
      </c>
      <c r="BO55" s="81">
        <v>0</v>
      </c>
      <c r="BP55" s="81">
        <v>4</v>
      </c>
      <c r="BQ55" s="81">
        <v>0</v>
      </c>
      <c r="BR55" s="81">
        <v>0</v>
      </c>
      <c r="BS55" s="81">
        <v>0</v>
      </c>
      <c r="BT55"/>
      <c r="BU55" s="80">
        <v>31.317</v>
      </c>
      <c r="BV55" s="80">
        <v>0</v>
      </c>
      <c r="BW55" s="80">
        <v>0</v>
      </c>
      <c r="BX55" s="80">
        <v>0</v>
      </c>
      <c r="BY55" s="80">
        <v>0</v>
      </c>
      <c r="BZ55" s="80">
        <v>0</v>
      </c>
      <c r="CA55" s="80">
        <v>0</v>
      </c>
      <c r="CB55" s="80">
        <v>0</v>
      </c>
      <c r="CC55" s="80">
        <v>0</v>
      </c>
    </row>
    <row r="56" spans="1:81">
      <c r="A56" s="80" t="s">
        <v>1748</v>
      </c>
      <c r="B56" s="80">
        <v>282</v>
      </c>
      <c r="C56" s="80">
        <v>10</v>
      </c>
      <c r="D56" s="80">
        <v>17</v>
      </c>
      <c r="E56" s="80">
        <v>2013</v>
      </c>
      <c r="F56" s="80" t="s">
        <v>89</v>
      </c>
      <c r="G56" s="80" t="s">
        <v>1738</v>
      </c>
      <c r="H56" s="80" t="s">
        <v>1739</v>
      </c>
      <c r="I56" s="177"/>
      <c r="J56" s="81">
        <v>172.31711488033048</v>
      </c>
      <c r="K56" s="81">
        <v>4.1086813354988347</v>
      </c>
      <c r="L56" s="81">
        <v>39.015851203719777</v>
      </c>
      <c r="M56" s="81">
        <v>60.162573409929827</v>
      </c>
      <c r="N56" s="81">
        <v>69.336595218930995</v>
      </c>
      <c r="O56" s="81">
        <v>42.571507789344913</v>
      </c>
      <c r="P56" s="81">
        <v>55.738268054722653</v>
      </c>
      <c r="Q56" s="81">
        <v>3.0316674467879428</v>
      </c>
      <c r="R56" s="81">
        <v>0</v>
      </c>
      <c r="S56" s="81">
        <v>2.4671130858399999</v>
      </c>
      <c r="T56" s="82"/>
      <c r="U56" s="81">
        <v>2971549</v>
      </c>
      <c r="V56" s="81">
        <v>1374</v>
      </c>
      <c r="W56" s="81">
        <v>932</v>
      </c>
      <c r="X56" s="81">
        <v>11171</v>
      </c>
      <c r="Y56" s="81">
        <v>16495</v>
      </c>
      <c r="Z56" s="81">
        <v>23260</v>
      </c>
      <c r="AA56" s="81">
        <v>11158</v>
      </c>
      <c r="AB56" s="81">
        <v>39191</v>
      </c>
      <c r="AC56" s="81">
        <v>0</v>
      </c>
      <c r="AD56" s="81">
        <v>2.4671130858399999</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36.042000000000002</v>
      </c>
      <c r="BJ56" s="81">
        <v>0</v>
      </c>
      <c r="BK56" s="81">
        <v>0</v>
      </c>
      <c r="BL56" s="81">
        <v>0</v>
      </c>
      <c r="BM56" s="82"/>
      <c r="BN56" s="81">
        <v>0</v>
      </c>
      <c r="BO56" s="81">
        <v>0</v>
      </c>
      <c r="BP56" s="81">
        <v>4</v>
      </c>
      <c r="BQ56" s="81">
        <v>0</v>
      </c>
      <c r="BR56" s="81">
        <v>0</v>
      </c>
      <c r="BS56" s="81">
        <v>0</v>
      </c>
      <c r="BT56"/>
      <c r="BU56" s="80">
        <v>36.042000000000002</v>
      </c>
      <c r="BV56" s="80">
        <v>0</v>
      </c>
      <c r="BW56" s="80">
        <v>0</v>
      </c>
      <c r="BX56" s="80">
        <v>0</v>
      </c>
      <c r="BY56" s="80">
        <v>0</v>
      </c>
      <c r="BZ56" s="80">
        <v>0</v>
      </c>
      <c r="CA56" s="80">
        <v>0</v>
      </c>
      <c r="CB56" s="80">
        <v>0</v>
      </c>
      <c r="CC56" s="80">
        <v>0</v>
      </c>
    </row>
    <row r="57" spans="1:81">
      <c r="A57" s="80" t="s">
        <v>1749</v>
      </c>
      <c r="B57" s="80">
        <v>283</v>
      </c>
      <c r="C57" s="80">
        <v>11</v>
      </c>
      <c r="D57" s="80">
        <v>17</v>
      </c>
      <c r="E57" s="80">
        <v>2014</v>
      </c>
      <c r="F57" s="80" t="s">
        <v>90</v>
      </c>
      <c r="G57" s="80" t="s">
        <v>1738</v>
      </c>
      <c r="H57" s="80" t="s">
        <v>1739</v>
      </c>
      <c r="I57" s="177"/>
      <c r="J57" s="81">
        <v>171.85354553796142</v>
      </c>
      <c r="K57" s="81">
        <v>4.3857994664110542</v>
      </c>
      <c r="L57" s="81">
        <v>32.645340975030123</v>
      </c>
      <c r="M57" s="81">
        <v>58.987910392470866</v>
      </c>
      <c r="N57" s="81">
        <v>62.319273564225007</v>
      </c>
      <c r="O57" s="81">
        <v>40.491923180072611</v>
      </c>
      <c r="P57" s="81">
        <v>55.96791137731207</v>
      </c>
      <c r="Q57" s="81">
        <v>2.868075569814891</v>
      </c>
      <c r="R57" s="81">
        <v>0</v>
      </c>
      <c r="S57" s="81">
        <v>3.6703575899400001</v>
      </c>
      <c r="T57" s="82"/>
      <c r="U57" s="81">
        <v>3223796</v>
      </c>
      <c r="V57" s="81">
        <v>1115</v>
      </c>
      <c r="W57" s="81">
        <v>791</v>
      </c>
      <c r="X57" s="81">
        <v>11276</v>
      </c>
      <c r="Y57" s="81">
        <v>16443</v>
      </c>
      <c r="Z57" s="81">
        <v>23301</v>
      </c>
      <c r="AA57" s="81">
        <v>11146</v>
      </c>
      <c r="AB57" s="81">
        <v>38643</v>
      </c>
      <c r="AC57" s="81">
        <v>0</v>
      </c>
      <c r="AD57" s="81">
        <v>3.6703575899400001</v>
      </c>
      <c r="AE57" s="82"/>
      <c r="AF57" s="81">
        <v>45723859.734471768</v>
      </c>
      <c r="AG57" s="81">
        <v>4140080.9594170121</v>
      </c>
      <c r="AH57" s="81">
        <v>7330309.0287710102</v>
      </c>
      <c r="AI57" s="81">
        <v>68258378.863784134</v>
      </c>
      <c r="AJ57" s="81">
        <v>86254352.513079613</v>
      </c>
      <c r="AK57" s="81">
        <v>0</v>
      </c>
      <c r="AL57" s="81">
        <v>0</v>
      </c>
      <c r="AM57" s="81">
        <v>5305106.4493440101</v>
      </c>
      <c r="AN57" s="81">
        <v>0</v>
      </c>
      <c r="AO57" s="81">
        <v>0</v>
      </c>
      <c r="AP57" s="82"/>
      <c r="AQ57" s="81">
        <v>1188</v>
      </c>
      <c r="AR57" s="81">
        <v>290</v>
      </c>
      <c r="AS57" s="81">
        <v>0</v>
      </c>
      <c r="AT57" s="81">
        <v>0</v>
      </c>
      <c r="AU57" s="81">
        <v>0</v>
      </c>
      <c r="AV57" s="81">
        <v>0</v>
      </c>
      <c r="AW57" s="81" t="s">
        <v>564</v>
      </c>
      <c r="AX57" s="82"/>
      <c r="AY57" s="81">
        <v>5603.25</v>
      </c>
      <c r="AZ57" s="81">
        <v>18869.400000000001</v>
      </c>
      <c r="BA57" s="81">
        <v>0</v>
      </c>
      <c r="BB57" s="81">
        <v>0</v>
      </c>
      <c r="BC57" s="81">
        <v>0</v>
      </c>
      <c r="BD57" s="81">
        <v>0</v>
      </c>
      <c r="BE57" s="81" t="s">
        <v>564</v>
      </c>
      <c r="BF57" s="82"/>
      <c r="BG57" s="81">
        <v>0</v>
      </c>
      <c r="BH57" s="81">
        <v>0</v>
      </c>
      <c r="BI57" s="81">
        <v>35.613999999999997</v>
      </c>
      <c r="BJ57" s="81">
        <v>0</v>
      </c>
      <c r="BK57" s="81">
        <v>0</v>
      </c>
      <c r="BL57" s="81">
        <v>0</v>
      </c>
      <c r="BM57" s="82"/>
      <c r="BN57" s="81">
        <v>0</v>
      </c>
      <c r="BO57" s="81">
        <v>0</v>
      </c>
      <c r="BP57" s="81">
        <v>4</v>
      </c>
      <c r="BQ57" s="81">
        <v>0</v>
      </c>
      <c r="BR57" s="81">
        <v>0</v>
      </c>
      <c r="BS57" s="81">
        <v>0</v>
      </c>
      <c r="BT57"/>
      <c r="BU57" s="80">
        <v>35.613999999999997</v>
      </c>
      <c r="BV57" s="80">
        <v>0</v>
      </c>
      <c r="BW57" s="80">
        <v>0</v>
      </c>
      <c r="BX57" s="80">
        <v>0</v>
      </c>
      <c r="BY57" s="80">
        <v>0</v>
      </c>
      <c r="BZ57" s="80">
        <v>0</v>
      </c>
      <c r="CA57" s="80">
        <v>0</v>
      </c>
      <c r="CB57" s="80">
        <v>0</v>
      </c>
      <c r="CC57" s="80">
        <v>0</v>
      </c>
    </row>
    <row r="58" spans="1:81">
      <c r="A58" s="80" t="s">
        <v>1750</v>
      </c>
      <c r="B58" s="80">
        <v>284</v>
      </c>
      <c r="C58" s="80">
        <v>12</v>
      </c>
      <c r="D58" s="80">
        <v>17</v>
      </c>
      <c r="E58" s="80">
        <v>2015</v>
      </c>
      <c r="F58" s="80" t="s">
        <v>91</v>
      </c>
      <c r="G58" s="80" t="s">
        <v>1738</v>
      </c>
      <c r="H58" s="80" t="s">
        <v>1739</v>
      </c>
      <c r="I58" s="177"/>
      <c r="J58" s="81">
        <v>183.79664784147954</v>
      </c>
      <c r="K58" s="81">
        <v>4.6855863942298059</v>
      </c>
      <c r="L58" s="81">
        <v>35.932488216812771</v>
      </c>
      <c r="M58" s="81">
        <v>64.28763613608379</v>
      </c>
      <c r="N58" s="81">
        <v>54.452672356181594</v>
      </c>
      <c r="O58" s="81">
        <v>39.8593855415902</v>
      </c>
      <c r="P58" s="81">
        <v>55.418962955490784</v>
      </c>
      <c r="Q58" s="81">
        <v>2.7666521166649707</v>
      </c>
      <c r="R58" s="81">
        <v>0</v>
      </c>
      <c r="S58" s="81">
        <v>4.0136350065800004</v>
      </c>
      <c r="T58" s="82"/>
      <c r="U58" s="81">
        <v>3478737</v>
      </c>
      <c r="V58" s="81">
        <v>1115</v>
      </c>
      <c r="W58" s="81">
        <v>791</v>
      </c>
      <c r="X58" s="81">
        <v>11276</v>
      </c>
      <c r="Y58" s="81">
        <v>16457</v>
      </c>
      <c r="Z58" s="81">
        <v>23158</v>
      </c>
      <c r="AA58" s="81">
        <v>11028</v>
      </c>
      <c r="AB58" s="81">
        <v>38078</v>
      </c>
      <c r="AC58" s="81">
        <v>0</v>
      </c>
      <c r="AD58" s="81">
        <v>4.0136350065800004</v>
      </c>
      <c r="AE58" s="82"/>
      <c r="AF58" s="81">
        <v>52389401.036572985</v>
      </c>
      <c r="AG58" s="81">
        <v>4537759.7829571031</v>
      </c>
      <c r="AH58" s="81">
        <v>6591097.3429593006</v>
      </c>
      <c r="AI58" s="81">
        <v>74619650.369062468</v>
      </c>
      <c r="AJ58" s="81">
        <v>83384532.238973394</v>
      </c>
      <c r="AK58" s="81">
        <v>0</v>
      </c>
      <c r="AL58" s="81">
        <v>0</v>
      </c>
      <c r="AM58" s="81">
        <v>5218430.1687976057</v>
      </c>
      <c r="AN58" s="81">
        <v>0</v>
      </c>
      <c r="AO58" s="81">
        <v>0</v>
      </c>
      <c r="AP58" s="82"/>
      <c r="AQ58" s="81">
        <v>1271</v>
      </c>
      <c r="AR58" s="81">
        <v>467</v>
      </c>
      <c r="AS58" s="81">
        <v>0</v>
      </c>
      <c r="AT58" s="81">
        <v>1</v>
      </c>
      <c r="AU58" s="81">
        <v>0</v>
      </c>
      <c r="AV58" s="81">
        <v>0</v>
      </c>
      <c r="AW58" s="81" t="s">
        <v>564</v>
      </c>
      <c r="AX58" s="82"/>
      <c r="AY58" s="81">
        <v>6080.8</v>
      </c>
      <c r="AZ58" s="81">
        <v>31649.600000000002</v>
      </c>
      <c r="BA58" s="81">
        <v>0</v>
      </c>
      <c r="BB58" s="81">
        <v>19</v>
      </c>
      <c r="BC58" s="81">
        <v>0</v>
      </c>
      <c r="BD58" s="81">
        <v>0</v>
      </c>
      <c r="BE58" s="81" t="s">
        <v>564</v>
      </c>
      <c r="BF58" s="82"/>
      <c r="BG58" s="81">
        <v>0</v>
      </c>
      <c r="BH58" s="81">
        <v>0</v>
      </c>
      <c r="BI58" s="81">
        <v>33.093000000000004</v>
      </c>
      <c r="BJ58" s="81">
        <v>0</v>
      </c>
      <c r="BK58" s="81">
        <v>0</v>
      </c>
      <c r="BL58" s="81">
        <v>0</v>
      </c>
      <c r="BM58" s="82"/>
      <c r="BN58" s="81">
        <v>0</v>
      </c>
      <c r="BO58" s="81">
        <v>0</v>
      </c>
      <c r="BP58" s="81">
        <v>4</v>
      </c>
      <c r="BQ58" s="81">
        <v>0</v>
      </c>
      <c r="BR58" s="81">
        <v>0</v>
      </c>
      <c r="BS58" s="81">
        <v>0</v>
      </c>
      <c r="BT58"/>
      <c r="BU58" s="80">
        <v>33.093000000000004</v>
      </c>
      <c r="BV58" s="80">
        <v>0</v>
      </c>
      <c r="BW58" s="80">
        <v>0</v>
      </c>
      <c r="BX58" s="80">
        <v>0</v>
      </c>
      <c r="BY58" s="80">
        <v>0</v>
      </c>
      <c r="BZ58" s="80">
        <v>0</v>
      </c>
      <c r="CA58" s="80">
        <v>0</v>
      </c>
      <c r="CB58" s="80">
        <v>0</v>
      </c>
      <c r="CC58" s="80">
        <v>0</v>
      </c>
    </row>
    <row r="59" spans="1:81">
      <c r="A59" s="80" t="s">
        <v>1751</v>
      </c>
      <c r="B59" s="80">
        <v>285</v>
      </c>
      <c r="C59" s="80">
        <v>13</v>
      </c>
      <c r="D59" s="80">
        <v>17</v>
      </c>
      <c r="E59" s="80">
        <v>2016</v>
      </c>
      <c r="F59" s="80" t="s">
        <v>92</v>
      </c>
      <c r="G59" s="80" t="s">
        <v>1738</v>
      </c>
      <c r="H59" s="80" t="s">
        <v>1739</v>
      </c>
      <c r="I59" s="177"/>
      <c r="J59" s="81">
        <v>192.91735316651869</v>
      </c>
      <c r="K59" s="81">
        <v>4.4512829646777101</v>
      </c>
      <c r="L59" s="81">
        <v>37.659007561779845</v>
      </c>
      <c r="M59" s="81">
        <v>43.849146576582989</v>
      </c>
      <c r="N59" s="81">
        <v>52.174727120705931</v>
      </c>
      <c r="O59" s="81">
        <v>39.305643254746819</v>
      </c>
      <c r="P59" s="81">
        <v>53.105830739283654</v>
      </c>
      <c r="Q59" s="81">
        <v>2.6490542045632344</v>
      </c>
      <c r="R59" s="81">
        <v>0</v>
      </c>
      <c r="S59" s="81">
        <v>3.44890127624</v>
      </c>
      <c r="T59" s="82"/>
      <c r="U59" s="81">
        <v>3324583</v>
      </c>
      <c r="V59" s="81">
        <v>1115</v>
      </c>
      <c r="W59" s="81">
        <v>791</v>
      </c>
      <c r="X59" s="81">
        <v>11276</v>
      </c>
      <c r="Y59" s="81">
        <v>16424</v>
      </c>
      <c r="Z59" s="81">
        <v>23117</v>
      </c>
      <c r="AA59" s="81">
        <v>10930</v>
      </c>
      <c r="AB59" s="81">
        <v>37505</v>
      </c>
      <c r="AC59" s="81">
        <v>0</v>
      </c>
      <c r="AD59" s="81">
        <v>3.44890127624</v>
      </c>
      <c r="AE59" s="82"/>
      <c r="AF59" s="81">
        <v>57824385.787631378</v>
      </c>
      <c r="AG59" s="81">
        <v>4511387.5332091916</v>
      </c>
      <c r="AH59" s="81">
        <v>5892596.6188791329</v>
      </c>
      <c r="AI59" s="81">
        <v>67843439.907521829</v>
      </c>
      <c r="AJ59" s="81">
        <v>84907657.689107239</v>
      </c>
      <c r="AK59" s="81">
        <v>0</v>
      </c>
      <c r="AL59" s="81">
        <v>0</v>
      </c>
      <c r="AM59" s="81">
        <v>5143896.122690185</v>
      </c>
      <c r="AN59" s="81">
        <v>0</v>
      </c>
      <c r="AO59" s="81">
        <v>0</v>
      </c>
      <c r="AP59" s="82"/>
      <c r="AQ59" s="81">
        <v>1325</v>
      </c>
      <c r="AR59" s="81">
        <v>513</v>
      </c>
      <c r="AS59" s="81">
        <v>0</v>
      </c>
      <c r="AT59" s="81">
        <v>1</v>
      </c>
      <c r="AU59" s="81">
        <v>0</v>
      </c>
      <c r="AV59" s="81">
        <v>1</v>
      </c>
      <c r="AW59" s="81" t="s">
        <v>564</v>
      </c>
      <c r="AX59" s="82"/>
      <c r="AY59" s="81">
        <v>6434.2999999999993</v>
      </c>
      <c r="AZ59" s="81">
        <v>34217.1</v>
      </c>
      <c r="BA59" s="81">
        <v>0</v>
      </c>
      <c r="BB59" s="81">
        <v>19</v>
      </c>
      <c r="BC59" s="81">
        <v>0</v>
      </c>
      <c r="BD59" s="81">
        <v>18000</v>
      </c>
      <c r="BE59" s="81" t="s">
        <v>564</v>
      </c>
      <c r="BF59" s="82"/>
      <c r="BG59" s="81">
        <v>0</v>
      </c>
      <c r="BH59" s="81">
        <v>0</v>
      </c>
      <c r="BI59" s="81">
        <v>30.550999999999998</v>
      </c>
      <c r="BJ59" s="81">
        <v>0</v>
      </c>
      <c r="BK59" s="81">
        <v>0</v>
      </c>
      <c r="BL59" s="81">
        <v>0</v>
      </c>
      <c r="BM59" s="82"/>
      <c r="BN59" s="81">
        <v>0</v>
      </c>
      <c r="BO59" s="81">
        <v>0</v>
      </c>
      <c r="BP59" s="81">
        <v>4</v>
      </c>
      <c r="BQ59" s="81">
        <v>0</v>
      </c>
      <c r="BR59" s="81">
        <v>0</v>
      </c>
      <c r="BS59" s="81">
        <v>0</v>
      </c>
      <c r="BT59"/>
      <c r="BU59" s="80">
        <v>30.550999999999998</v>
      </c>
      <c r="BV59" s="80">
        <v>0</v>
      </c>
      <c r="BW59" s="80">
        <v>0</v>
      </c>
      <c r="BX59" s="80">
        <v>0</v>
      </c>
      <c r="BY59" s="80">
        <v>0</v>
      </c>
      <c r="BZ59" s="80">
        <v>0</v>
      </c>
      <c r="CA59" s="80">
        <v>0</v>
      </c>
      <c r="CB59" s="80">
        <v>0</v>
      </c>
      <c r="CC59" s="80">
        <v>0</v>
      </c>
    </row>
    <row r="60" spans="1:81">
      <c r="A60" s="80" t="s">
        <v>1752</v>
      </c>
      <c r="B60" s="80">
        <v>286</v>
      </c>
      <c r="C60" s="80">
        <v>14</v>
      </c>
      <c r="D60" s="80">
        <v>17</v>
      </c>
      <c r="E60" s="80">
        <v>2017</v>
      </c>
      <c r="F60" s="80" t="s">
        <v>71</v>
      </c>
      <c r="G60" s="80" t="s">
        <v>1738</v>
      </c>
      <c r="H60" s="80" t="s">
        <v>1739</v>
      </c>
      <c r="I60" s="177"/>
      <c r="J60" s="81">
        <v>172.33789746546964</v>
      </c>
      <c r="K60" s="81">
        <v>4.4265375055310558</v>
      </c>
      <c r="L60" s="81">
        <v>34.016864917704353</v>
      </c>
      <c r="M60" s="81">
        <v>42.485698199751219</v>
      </c>
      <c r="N60" s="81">
        <v>50.962975560194756</v>
      </c>
      <c r="O60" s="81">
        <v>38.455200438118588</v>
      </c>
      <c r="P60" s="81">
        <v>52.66320950431404</v>
      </c>
      <c r="Q60" s="81">
        <v>2.5151034620613197</v>
      </c>
      <c r="R60" s="81">
        <v>0</v>
      </c>
      <c r="S60" s="81">
        <v>3.7137915904000005</v>
      </c>
      <c r="T60" s="82"/>
      <c r="U60" s="81">
        <v>3370990</v>
      </c>
      <c r="V60" s="81">
        <v>1115</v>
      </c>
      <c r="W60" s="81">
        <v>791</v>
      </c>
      <c r="X60" s="81">
        <v>11276</v>
      </c>
      <c r="Y60" s="81">
        <v>16360</v>
      </c>
      <c r="Z60" s="81">
        <v>22992</v>
      </c>
      <c r="AA60" s="81">
        <v>10908</v>
      </c>
      <c r="AB60" s="81">
        <v>36824</v>
      </c>
      <c r="AC60" s="81">
        <v>0</v>
      </c>
      <c r="AD60" s="81">
        <v>3.713791590400001</v>
      </c>
      <c r="AE60" s="82"/>
      <c r="AF60" s="81">
        <v>51435467.587267309</v>
      </c>
      <c r="AG60" s="81">
        <v>4018778.1717490489</v>
      </c>
      <c r="AH60" s="81">
        <v>6796414.5744700562</v>
      </c>
      <c r="AI60" s="81">
        <v>69709479.745352492</v>
      </c>
      <c r="AJ60" s="81">
        <v>90592508.956869468</v>
      </c>
      <c r="AK60" s="81">
        <v>0</v>
      </c>
      <c r="AL60" s="81">
        <v>0</v>
      </c>
      <c r="AM60" s="81">
        <v>5058398.0692280009</v>
      </c>
      <c r="AN60" s="81">
        <v>0</v>
      </c>
      <c r="AO60" s="81">
        <v>0</v>
      </c>
      <c r="AP60" s="82"/>
      <c r="AQ60" s="81">
        <v>1365</v>
      </c>
      <c r="AR60" s="81">
        <v>608</v>
      </c>
      <c r="AS60" s="81">
        <v>0</v>
      </c>
      <c r="AT60" s="81">
        <v>1</v>
      </c>
      <c r="AU60" s="81">
        <v>0</v>
      </c>
      <c r="AV60" s="81">
        <v>1</v>
      </c>
      <c r="AW60" s="81" t="s">
        <v>564</v>
      </c>
      <c r="AX60" s="82"/>
      <c r="AY60" s="81">
        <v>6678.02</v>
      </c>
      <c r="AZ60" s="81">
        <v>38581.500000000007</v>
      </c>
      <c r="BA60" s="81">
        <v>0</v>
      </c>
      <c r="BB60" s="81">
        <v>19</v>
      </c>
      <c r="BC60" s="81">
        <v>0</v>
      </c>
      <c r="BD60" s="81">
        <v>18000</v>
      </c>
      <c r="BE60" s="81" t="s">
        <v>564</v>
      </c>
      <c r="BF60" s="82"/>
      <c r="BG60" s="81">
        <v>0</v>
      </c>
      <c r="BH60" s="81">
        <v>0</v>
      </c>
      <c r="BI60" s="81">
        <v>28.257999999999999</v>
      </c>
      <c r="BJ60" s="81">
        <v>0</v>
      </c>
      <c r="BK60" s="81">
        <v>0</v>
      </c>
      <c r="BL60" s="81">
        <v>0</v>
      </c>
      <c r="BM60" s="82"/>
      <c r="BN60" s="81">
        <v>0</v>
      </c>
      <c r="BO60" s="81">
        <v>0</v>
      </c>
      <c r="BP60" s="81">
        <v>4</v>
      </c>
      <c r="BQ60" s="81">
        <v>0</v>
      </c>
      <c r="BR60" s="81">
        <v>0</v>
      </c>
      <c r="BS60" s="81">
        <v>0</v>
      </c>
      <c r="BT60"/>
      <c r="BU60" s="80">
        <v>28.257999999999999</v>
      </c>
      <c r="BV60" s="80">
        <v>0</v>
      </c>
      <c r="BW60" s="80">
        <v>0</v>
      </c>
      <c r="BX60" s="80">
        <v>0</v>
      </c>
      <c r="BY60" s="80">
        <v>0</v>
      </c>
      <c r="BZ60" s="80">
        <v>0</v>
      </c>
      <c r="CA60" s="80">
        <v>0</v>
      </c>
      <c r="CB60" s="80">
        <v>0</v>
      </c>
      <c r="CC60" s="80">
        <v>0</v>
      </c>
    </row>
    <row r="61" spans="1:81">
      <c r="A61" s="80" t="s">
        <v>1753</v>
      </c>
      <c r="B61" s="80">
        <v>287</v>
      </c>
      <c r="C61" s="80">
        <v>15</v>
      </c>
      <c r="D61" s="80">
        <v>17</v>
      </c>
      <c r="E61" s="80">
        <v>2018</v>
      </c>
      <c r="F61" s="80" t="s">
        <v>93</v>
      </c>
      <c r="G61" s="80" t="s">
        <v>1738</v>
      </c>
      <c r="H61" s="80" t="s">
        <v>1739</v>
      </c>
      <c r="I61" s="177"/>
      <c r="J61" s="81">
        <v>158.33348855315575</v>
      </c>
      <c r="K61" s="81">
        <v>3.9804164343732618</v>
      </c>
      <c r="L61" s="81">
        <v>30.259924190456768</v>
      </c>
      <c r="M61" s="81">
        <v>38.686057263678144</v>
      </c>
      <c r="N61" s="81">
        <v>36.225625592674284</v>
      </c>
      <c r="O61" s="81">
        <v>37.62932036868412</v>
      </c>
      <c r="P61" s="81">
        <v>51.350306364145709</v>
      </c>
      <c r="Q61" s="81">
        <v>2.2813474268496954</v>
      </c>
      <c r="R61" s="81">
        <v>0</v>
      </c>
      <c r="S61" s="81">
        <v>4.4407258048000005</v>
      </c>
      <c r="T61" s="82"/>
      <c r="U61" s="81">
        <v>3476848</v>
      </c>
      <c r="V61" s="81">
        <v>1115</v>
      </c>
      <c r="W61" s="81">
        <v>791</v>
      </c>
      <c r="X61" s="81">
        <v>11276</v>
      </c>
      <c r="Y61" s="81">
        <v>16173</v>
      </c>
      <c r="Z61" s="81">
        <v>22929</v>
      </c>
      <c r="AA61" s="81">
        <v>10743</v>
      </c>
      <c r="AB61" s="81">
        <v>35995</v>
      </c>
      <c r="AC61" s="81">
        <v>0</v>
      </c>
      <c r="AD61" s="81">
        <v>4.4407258047999996</v>
      </c>
      <c r="AE61" s="82"/>
      <c r="AF61" s="81">
        <v>49370872.99156516</v>
      </c>
      <c r="AG61" s="81">
        <v>4327648.2958852584</v>
      </c>
      <c r="AH61" s="81">
        <v>6172534.5259692911</v>
      </c>
      <c r="AI61" s="81">
        <v>66963134.762353383</v>
      </c>
      <c r="AJ61" s="81">
        <v>81888590.184775382</v>
      </c>
      <c r="AK61" s="81">
        <v>0</v>
      </c>
      <c r="AL61" s="81">
        <v>0</v>
      </c>
      <c r="AM61" s="81">
        <v>4954751.7300657993</v>
      </c>
      <c r="AN61" s="81">
        <v>0</v>
      </c>
      <c r="AO61" s="81">
        <v>0</v>
      </c>
      <c r="AP61" s="82"/>
      <c r="AQ61" s="81">
        <v>1407</v>
      </c>
      <c r="AR61" s="81">
        <v>730</v>
      </c>
      <c r="AS61" s="81">
        <v>0</v>
      </c>
      <c r="AT61" s="81">
        <v>2</v>
      </c>
      <c r="AU61" s="81">
        <v>0</v>
      </c>
      <c r="AV61" s="81">
        <v>1</v>
      </c>
      <c r="AW61" s="81" t="s">
        <v>564</v>
      </c>
      <c r="AX61" s="82"/>
      <c r="AY61" s="81">
        <v>6945.029999999997</v>
      </c>
      <c r="AZ61" s="81">
        <v>44189.4</v>
      </c>
      <c r="BA61" s="81">
        <v>0</v>
      </c>
      <c r="BB61" s="81">
        <v>399</v>
      </c>
      <c r="BC61" s="81">
        <v>0</v>
      </c>
      <c r="BD61" s="81">
        <v>18000</v>
      </c>
      <c r="BE61" s="81" t="s">
        <v>564</v>
      </c>
      <c r="BF61" s="82"/>
      <c r="BG61" s="81">
        <v>0</v>
      </c>
      <c r="BH61" s="81">
        <v>0</v>
      </c>
      <c r="BI61" s="81">
        <v>25.925999999999998</v>
      </c>
      <c r="BJ61" s="81">
        <v>0</v>
      </c>
      <c r="BK61" s="81">
        <v>0</v>
      </c>
      <c r="BL61" s="81">
        <v>0</v>
      </c>
      <c r="BM61" s="82"/>
      <c r="BN61" s="81">
        <v>0</v>
      </c>
      <c r="BO61" s="81">
        <v>0</v>
      </c>
      <c r="BP61" s="81">
        <v>4</v>
      </c>
      <c r="BQ61" s="81">
        <v>0</v>
      </c>
      <c r="BR61" s="81">
        <v>0</v>
      </c>
      <c r="BS61" s="81">
        <v>0</v>
      </c>
      <c r="BT61"/>
      <c r="BU61" s="80">
        <v>25.925999999999998</v>
      </c>
      <c r="BV61" s="80">
        <v>0</v>
      </c>
      <c r="BW61" s="80">
        <v>0</v>
      </c>
      <c r="BX61" s="80">
        <v>0</v>
      </c>
      <c r="BY61" s="80">
        <v>0</v>
      </c>
      <c r="BZ61" s="80">
        <v>0</v>
      </c>
      <c r="CA61" s="80">
        <v>0</v>
      </c>
      <c r="CB61" s="80">
        <v>0</v>
      </c>
      <c r="CC61" s="80">
        <v>0</v>
      </c>
    </row>
    <row r="62" spans="1:81">
      <c r="A62" s="80" t="s">
        <v>1754</v>
      </c>
      <c r="B62" s="80">
        <v>288</v>
      </c>
      <c r="C62" s="80">
        <v>16</v>
      </c>
      <c r="D62" s="80">
        <v>17</v>
      </c>
      <c r="E62" s="80">
        <v>2019</v>
      </c>
      <c r="F62" s="80" t="s">
        <v>73</v>
      </c>
      <c r="G62" s="80" t="s">
        <v>1738</v>
      </c>
      <c r="H62" s="80" t="s">
        <v>1739</v>
      </c>
      <c r="I62" s="177"/>
      <c r="J62" s="81">
        <v>143.5124320595512</v>
      </c>
      <c r="K62" s="81">
        <v>4.0383916118884331</v>
      </c>
      <c r="L62" s="81">
        <v>30.807210925656108</v>
      </c>
      <c r="M62" s="81">
        <v>44.125477682307796</v>
      </c>
      <c r="N62" s="81">
        <v>40.223085448605318</v>
      </c>
      <c r="O62" s="81">
        <v>36.342667286615125</v>
      </c>
      <c r="P62" s="81">
        <v>50.533550825237171</v>
      </c>
      <c r="Q62" s="81">
        <v>2.1830718610278463</v>
      </c>
      <c r="R62" s="81">
        <v>0</v>
      </c>
      <c r="S62" s="81">
        <v>5.111326180799999</v>
      </c>
      <c r="T62" s="82"/>
      <c r="U62" s="81">
        <v>3010472</v>
      </c>
      <c r="V62" s="81">
        <v>1115</v>
      </c>
      <c r="W62" s="81">
        <v>791</v>
      </c>
      <c r="X62" s="81">
        <v>11276</v>
      </c>
      <c r="Y62" s="81">
        <v>16060</v>
      </c>
      <c r="Z62" s="81">
        <v>22753</v>
      </c>
      <c r="AA62" s="81">
        <v>10493</v>
      </c>
      <c r="AB62" s="81">
        <v>35377</v>
      </c>
      <c r="AC62" s="81">
        <v>0</v>
      </c>
      <c r="AD62" s="81">
        <v>5.111326180799999</v>
      </c>
      <c r="AE62" s="82"/>
      <c r="AF62" s="81">
        <v>41988215.774044357</v>
      </c>
      <c r="AG62" s="81">
        <v>4290818.1356755383</v>
      </c>
      <c r="AH62" s="81">
        <v>6869799.5198555412</v>
      </c>
      <c r="AI62" s="81">
        <v>68878004.724745527</v>
      </c>
      <c r="AJ62" s="81">
        <v>83685161.059400335</v>
      </c>
      <c r="AK62" s="81">
        <v>0</v>
      </c>
      <c r="AL62" s="81">
        <v>0</v>
      </c>
      <c r="AM62" s="81">
        <v>4818081.0820865855</v>
      </c>
      <c r="AN62" s="81">
        <v>0</v>
      </c>
      <c r="AO62" s="81">
        <v>0</v>
      </c>
      <c r="AP62" s="82"/>
      <c r="AQ62" s="81">
        <v>1469</v>
      </c>
      <c r="AR62" s="81">
        <v>791</v>
      </c>
      <c r="AS62" s="81">
        <v>0</v>
      </c>
      <c r="AT62" s="81">
        <v>2</v>
      </c>
      <c r="AU62" s="81">
        <v>0</v>
      </c>
      <c r="AV62" s="81">
        <v>1</v>
      </c>
      <c r="AW62" s="81" t="s">
        <v>564</v>
      </c>
      <c r="AX62" s="82"/>
      <c r="AY62" s="81">
        <v>7296.4100000000053</v>
      </c>
      <c r="AZ62" s="81">
        <v>48017.599999999991</v>
      </c>
      <c r="BA62" s="81">
        <v>0</v>
      </c>
      <c r="BB62" s="81">
        <v>399</v>
      </c>
      <c r="BC62" s="81">
        <v>0</v>
      </c>
      <c r="BD62" s="81">
        <v>18000</v>
      </c>
      <c r="BE62" s="81" t="s">
        <v>564</v>
      </c>
      <c r="BF62" s="82"/>
      <c r="BG62" s="81">
        <v>0</v>
      </c>
      <c r="BH62" s="81">
        <v>0</v>
      </c>
      <c r="BI62" s="81">
        <v>18.677</v>
      </c>
      <c r="BJ62" s="81">
        <v>0</v>
      </c>
      <c r="BK62" s="81">
        <v>0</v>
      </c>
      <c r="BL62" s="81">
        <v>0</v>
      </c>
      <c r="BM62" s="82"/>
      <c r="BN62" s="81">
        <v>0</v>
      </c>
      <c r="BO62" s="81">
        <v>0</v>
      </c>
      <c r="BP62" s="81">
        <v>4</v>
      </c>
      <c r="BQ62" s="81">
        <v>0</v>
      </c>
      <c r="BR62" s="81">
        <v>0</v>
      </c>
      <c r="BS62" s="81">
        <v>0</v>
      </c>
      <c r="BT62"/>
      <c r="BU62" s="80">
        <v>18.677</v>
      </c>
      <c r="BV62" s="80">
        <v>0</v>
      </c>
      <c r="BW62" s="80">
        <v>0</v>
      </c>
      <c r="BX62" s="80">
        <v>0</v>
      </c>
      <c r="BY62" s="80">
        <v>0</v>
      </c>
      <c r="BZ62" s="80">
        <v>0</v>
      </c>
      <c r="CA62" s="80">
        <v>0</v>
      </c>
      <c r="CB62" s="80">
        <v>0</v>
      </c>
      <c r="CC62" s="80">
        <v>0</v>
      </c>
    </row>
    <row r="63" spans="1:81">
      <c r="A63" s="80" t="s">
        <v>1755</v>
      </c>
      <c r="B63" s="80">
        <v>289</v>
      </c>
      <c r="C63" s="80">
        <v>17</v>
      </c>
      <c r="D63" s="80">
        <v>17</v>
      </c>
      <c r="E63" s="80">
        <v>2020</v>
      </c>
      <c r="F63" s="80" t="s">
        <v>218</v>
      </c>
      <c r="G63" s="80" t="s">
        <v>1738</v>
      </c>
      <c r="H63" s="80" t="s">
        <v>1739</v>
      </c>
      <c r="I63" s="177"/>
      <c r="J63" s="81">
        <v>171.86871680683529</v>
      </c>
      <c r="K63" s="81">
        <v>4.0077205802125793</v>
      </c>
      <c r="L63" s="81">
        <v>30.710805061917636</v>
      </c>
      <c r="M63" s="81">
        <v>35.521540183366916</v>
      </c>
      <c r="N63" s="81">
        <v>37.120299319568872</v>
      </c>
      <c r="O63" s="81">
        <v>31.621607966306858</v>
      </c>
      <c r="P63" s="81">
        <v>46.45793415168653</v>
      </c>
      <c r="Q63" s="81">
        <v>2.0455503301428548</v>
      </c>
      <c r="R63" s="81">
        <v>0</v>
      </c>
      <c r="S63" s="81">
        <v>5.8328280546000002</v>
      </c>
      <c r="T63" s="82"/>
      <c r="U63" s="81">
        <v>3457808</v>
      </c>
      <c r="V63" s="81">
        <v>1081</v>
      </c>
      <c r="W63" s="81">
        <v>741</v>
      </c>
      <c r="X63" s="81">
        <v>9694</v>
      </c>
      <c r="Y63" s="81">
        <v>15952</v>
      </c>
      <c r="Z63" s="81">
        <v>22596</v>
      </c>
      <c r="AA63" s="81">
        <v>10481</v>
      </c>
      <c r="AB63" s="81">
        <v>34692</v>
      </c>
      <c r="AC63" s="81">
        <v>0</v>
      </c>
      <c r="AD63" s="81">
        <v>5.8328280546000002</v>
      </c>
      <c r="AE63" s="82"/>
      <c r="AF63" s="81">
        <v>54589289.382559069</v>
      </c>
      <c r="AG63" s="81">
        <v>4072604.1169417123</v>
      </c>
      <c r="AH63" s="81">
        <v>7582692.5127894403</v>
      </c>
      <c r="AI63" s="81">
        <v>52984991.399609402</v>
      </c>
      <c r="AJ63" s="81">
        <v>76134178.997088939</v>
      </c>
      <c r="AK63" s="81"/>
      <c r="AL63" s="81"/>
      <c r="AM63" s="81">
        <v>4527691.4361590603</v>
      </c>
      <c r="AN63" s="81"/>
      <c r="AO63" s="81"/>
      <c r="AP63" s="82"/>
      <c r="AQ63" s="81">
        <v>1514</v>
      </c>
      <c r="AR63" s="81">
        <v>884</v>
      </c>
      <c r="AS63" s="81">
        <v>0</v>
      </c>
      <c r="AT63" s="81">
        <v>3</v>
      </c>
      <c r="AU63" s="81">
        <v>0</v>
      </c>
      <c r="AV63" s="81">
        <v>1</v>
      </c>
      <c r="AW63" s="81">
        <v>0</v>
      </c>
      <c r="AX63" s="82"/>
      <c r="AY63" s="81">
        <v>7546.7400000000016</v>
      </c>
      <c r="AZ63" s="81">
        <v>52716.999999999993</v>
      </c>
      <c r="BA63" s="81">
        <v>0</v>
      </c>
      <c r="BB63" s="81">
        <v>1397</v>
      </c>
      <c r="BC63" s="81">
        <v>0</v>
      </c>
      <c r="BD63" s="81">
        <v>18000</v>
      </c>
      <c r="BE63" s="81">
        <v>0</v>
      </c>
      <c r="BF63" s="82"/>
      <c r="BG63" s="81">
        <v>0</v>
      </c>
      <c r="BH63" s="81">
        <v>0</v>
      </c>
      <c r="BI63" s="81">
        <v>17.786999999999999</v>
      </c>
      <c r="BJ63" s="81">
        <v>0</v>
      </c>
      <c r="BK63" s="81">
        <v>0</v>
      </c>
      <c r="BL63" s="81">
        <v>0</v>
      </c>
      <c r="BM63" s="82"/>
      <c r="BN63" s="81">
        <v>0</v>
      </c>
      <c r="BO63" s="81">
        <v>0</v>
      </c>
      <c r="BP63" s="81">
        <v>4</v>
      </c>
      <c r="BQ63" s="81">
        <v>0</v>
      </c>
      <c r="BR63" s="81">
        <v>0</v>
      </c>
      <c r="BS63" s="81">
        <v>0</v>
      </c>
      <c r="BT63"/>
      <c r="BU63" s="80">
        <v>17.786999999999999</v>
      </c>
      <c r="BV63" s="80">
        <v>0</v>
      </c>
      <c r="BW63" s="80">
        <v>0</v>
      </c>
      <c r="BX63" s="80">
        <v>0</v>
      </c>
      <c r="BY63" s="80">
        <v>0</v>
      </c>
      <c r="BZ63" s="80">
        <v>0</v>
      </c>
      <c r="CA63" s="80">
        <v>0</v>
      </c>
      <c r="CB63" s="80">
        <v>0</v>
      </c>
      <c r="CC63" s="80">
        <v>0</v>
      </c>
    </row>
    <row r="64" spans="1:81">
      <c r="A64" s="80" t="s">
        <v>1756</v>
      </c>
      <c r="B64" s="80">
        <v>289</v>
      </c>
      <c r="C64" s="80">
        <v>18</v>
      </c>
      <c r="D64" s="80">
        <v>17</v>
      </c>
      <c r="E64" s="80">
        <v>2021</v>
      </c>
      <c r="F64" s="80" t="s">
        <v>75</v>
      </c>
      <c r="G64" s="174" t="s">
        <v>1738</v>
      </c>
      <c r="H64" s="80" t="s">
        <v>1739</v>
      </c>
      <c r="I64" s="177"/>
      <c r="J64" s="81">
        <v>132.65378407235787</v>
      </c>
      <c r="K64" s="81">
        <v>4.139434050502472</v>
      </c>
      <c r="L64" s="81">
        <v>27.397326373928259</v>
      </c>
      <c r="M64" s="81">
        <v>34.057904118189512</v>
      </c>
      <c r="N64" s="81">
        <v>31.417157831453263</v>
      </c>
      <c r="O64" s="81">
        <v>30.378355590956211</v>
      </c>
      <c r="P64" s="81">
        <v>47.671021570755094</v>
      </c>
      <c r="Q64" s="81">
        <v>2.0336994189167323</v>
      </c>
      <c r="R64" s="81">
        <v>0</v>
      </c>
      <c r="S64" s="81">
        <v>4.3853695872999996</v>
      </c>
      <c r="T64" s="82"/>
      <c r="U64" s="81">
        <v>3056536</v>
      </c>
      <c r="V64" s="81">
        <v>1081</v>
      </c>
      <c r="W64" s="81">
        <v>741</v>
      </c>
      <c r="X64" s="81">
        <v>9694</v>
      </c>
      <c r="Y64" s="81">
        <v>15825</v>
      </c>
      <c r="Z64" s="81">
        <v>22352</v>
      </c>
      <c r="AA64" s="81">
        <v>10488</v>
      </c>
      <c r="AB64" s="81">
        <v>34082</v>
      </c>
      <c r="AC64" s="81">
        <v>0</v>
      </c>
      <c r="AD64" s="81">
        <v>4.3853695872999996</v>
      </c>
      <c r="AE64" s="82"/>
      <c r="AF64" s="81">
        <v>39234918.186563455</v>
      </c>
      <c r="AG64" s="81">
        <v>4825318.8398508932</v>
      </c>
      <c r="AH64" s="81">
        <v>7048154.8961766418</v>
      </c>
      <c r="AI64" s="81">
        <v>61377375.585110776</v>
      </c>
      <c r="AJ64" s="81">
        <v>75947684.986379847</v>
      </c>
      <c r="AK64" s="81">
        <v>0</v>
      </c>
      <c r="AL64" s="81">
        <v>0</v>
      </c>
      <c r="AM64" s="81">
        <v>4473735.8242655387</v>
      </c>
      <c r="AN64" s="81">
        <v>0</v>
      </c>
      <c r="AO64" s="81">
        <v>0</v>
      </c>
      <c r="AP64" s="82"/>
      <c r="AQ64" s="81">
        <v>1553</v>
      </c>
      <c r="AR64" s="81">
        <v>912</v>
      </c>
      <c r="AS64" s="81">
        <v>0</v>
      </c>
      <c r="AT64" s="81">
        <v>5</v>
      </c>
      <c r="AU64" s="81">
        <v>0</v>
      </c>
      <c r="AV64" s="81">
        <v>1</v>
      </c>
      <c r="AW64" s="81"/>
      <c r="AX64" s="82"/>
      <c r="AY64" s="81">
        <v>7799.2500000000018</v>
      </c>
      <c r="AZ64" s="81">
        <v>54834.499999999971</v>
      </c>
      <c r="BA64" s="81">
        <v>0</v>
      </c>
      <c r="BB64" s="81">
        <v>11546</v>
      </c>
      <c r="BC64" s="81">
        <v>0</v>
      </c>
      <c r="BD64" s="81">
        <v>18000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1757</v>
      </c>
      <c r="B65" s="80">
        <v>289</v>
      </c>
      <c r="C65" s="80">
        <v>19</v>
      </c>
      <c r="D65" s="80">
        <v>17</v>
      </c>
      <c r="E65" s="80">
        <v>2022</v>
      </c>
      <c r="F65" s="80" t="s">
        <v>568</v>
      </c>
      <c r="G65" s="174" t="s">
        <v>1738</v>
      </c>
      <c r="H65" s="80" t="s">
        <v>1739</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1616</v>
      </c>
      <c r="AR65" s="81">
        <v>965</v>
      </c>
      <c r="AS65" s="81">
        <v>0</v>
      </c>
      <c r="AT65" s="81">
        <v>5</v>
      </c>
      <c r="AU65" s="81">
        <v>0</v>
      </c>
      <c r="AV65" s="81">
        <v>1</v>
      </c>
      <c r="AW65" s="81"/>
      <c r="AX65" s="82"/>
      <c r="AY65" s="81">
        <v>8208.980000000005</v>
      </c>
      <c r="AZ65" s="81">
        <v>62247.899999999972</v>
      </c>
      <c r="BA65" s="81">
        <v>0</v>
      </c>
      <c r="BB65" s="81">
        <v>11546</v>
      </c>
      <c r="BC65" s="81">
        <v>0</v>
      </c>
      <c r="BD65" s="81">
        <v>18000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1758</v>
      </c>
      <c r="B66" s="80">
        <v>137</v>
      </c>
      <c r="C66" s="80">
        <v>1</v>
      </c>
      <c r="D66" s="80">
        <v>9</v>
      </c>
      <c r="E66" s="80">
        <v>1990</v>
      </c>
      <c r="F66" s="80" t="s">
        <v>562</v>
      </c>
      <c r="G66" s="80" t="s">
        <v>1759</v>
      </c>
      <c r="H66" s="80" t="s">
        <v>1760</v>
      </c>
      <c r="I66" s="177"/>
      <c r="J66" s="81">
        <v>215.50065054186987</v>
      </c>
      <c r="K66" s="81">
        <v>3.6358885346695757</v>
      </c>
      <c r="L66" s="81">
        <v>1.1950403967339367</v>
      </c>
      <c r="M66" s="81">
        <v>20.857806979140921</v>
      </c>
      <c r="N66" s="81">
        <v>41.439998855639196</v>
      </c>
      <c r="O66" s="81">
        <v>27.973918989085007</v>
      </c>
      <c r="P66" s="81">
        <v>33.173937346423777</v>
      </c>
      <c r="Q66" s="81">
        <v>2.4275397702426882</v>
      </c>
      <c r="R66" s="81">
        <v>0</v>
      </c>
      <c r="S66" s="81">
        <v>2.4214033533294179</v>
      </c>
      <c r="T66" s="82"/>
      <c r="U66" s="81">
        <v>3886998</v>
      </c>
      <c r="V66" s="81">
        <v>811</v>
      </c>
      <c r="W66" s="81">
        <v>13</v>
      </c>
      <c r="X66" s="81">
        <v>6399</v>
      </c>
      <c r="Y66" s="81">
        <v>11130</v>
      </c>
      <c r="Z66" s="81">
        <v>11506</v>
      </c>
      <c r="AA66" s="81">
        <v>8055</v>
      </c>
      <c r="AB66" s="81">
        <v>39415</v>
      </c>
      <c r="AC66" s="81">
        <v>0</v>
      </c>
      <c r="AD66" s="81">
        <v>2.4214033533294179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1761</v>
      </c>
      <c r="B67" s="80">
        <v>138</v>
      </c>
      <c r="C67" s="80">
        <v>2</v>
      </c>
      <c r="D67" s="80">
        <v>9</v>
      </c>
      <c r="E67" s="80">
        <v>2005</v>
      </c>
      <c r="F67" s="80" t="s">
        <v>565</v>
      </c>
      <c r="G67" s="80" t="s">
        <v>1759</v>
      </c>
      <c r="H67" s="80" t="s">
        <v>1760</v>
      </c>
      <c r="I67" s="177"/>
      <c r="J67" s="81">
        <v>210.40874210505817</v>
      </c>
      <c r="K67" s="81">
        <v>2.8065375166607409</v>
      </c>
      <c r="L67" s="81">
        <v>0.97693637337526007</v>
      </c>
      <c r="M67" s="81">
        <v>42.771585733562894</v>
      </c>
      <c r="N67" s="81">
        <v>72.259927289040363</v>
      </c>
      <c r="O67" s="81">
        <v>42.219397388079969</v>
      </c>
      <c r="P67" s="81">
        <v>31.283315683480886</v>
      </c>
      <c r="Q67" s="81">
        <v>2.2642137048055089</v>
      </c>
      <c r="R67" s="81">
        <v>0</v>
      </c>
      <c r="S67" s="81">
        <v>4.7361546123959846</v>
      </c>
      <c r="T67" s="82"/>
      <c r="U67" s="81">
        <v>4291278</v>
      </c>
      <c r="V67" s="81">
        <v>785</v>
      </c>
      <c r="W67" s="81">
        <v>12</v>
      </c>
      <c r="X67" s="81">
        <v>6253</v>
      </c>
      <c r="Y67" s="81">
        <v>13354</v>
      </c>
      <c r="Z67" s="81">
        <v>20095</v>
      </c>
      <c r="AA67" s="81">
        <v>6221</v>
      </c>
      <c r="AB67" s="81">
        <v>38432</v>
      </c>
      <c r="AC67" s="81">
        <v>0</v>
      </c>
      <c r="AD67" s="81">
        <v>4.7361546123959846</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1762</v>
      </c>
      <c r="B68" s="80">
        <v>139</v>
      </c>
      <c r="C68" s="80">
        <v>3</v>
      </c>
      <c r="D68" s="80">
        <v>9</v>
      </c>
      <c r="E68" s="80">
        <v>2006</v>
      </c>
      <c r="F68" s="80" t="s">
        <v>566</v>
      </c>
      <c r="G68" s="80" t="s">
        <v>1759</v>
      </c>
      <c r="H68" s="80" t="s">
        <v>1760</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1763</v>
      </c>
      <c r="B69" s="80">
        <v>140</v>
      </c>
      <c r="C69" s="80">
        <v>4</v>
      </c>
      <c r="D69" s="80">
        <v>9</v>
      </c>
      <c r="E69" s="80">
        <v>2007</v>
      </c>
      <c r="F69" s="80" t="s">
        <v>567</v>
      </c>
      <c r="G69" s="80" t="s">
        <v>1759</v>
      </c>
      <c r="H69" s="80" t="s">
        <v>1760</v>
      </c>
      <c r="I69" s="177"/>
      <c r="J69" s="81">
        <v>193.11489350506258</v>
      </c>
      <c r="K69" s="81">
        <v>2.1042230679622493</v>
      </c>
      <c r="L69" s="81">
        <v>0.62031082025235806</v>
      </c>
      <c r="M69" s="81">
        <v>44.613342936470083</v>
      </c>
      <c r="N69" s="81">
        <v>65.863259360895711</v>
      </c>
      <c r="O69" s="81">
        <v>41.241632235567231</v>
      </c>
      <c r="P69" s="81">
        <v>31.164978107596646</v>
      </c>
      <c r="Q69" s="81">
        <v>2.3615318903929778</v>
      </c>
      <c r="R69" s="81">
        <v>0</v>
      </c>
      <c r="S69" s="81">
        <v>5.5932033981831664</v>
      </c>
      <c r="T69" s="82"/>
      <c r="U69" s="81">
        <v>4275857</v>
      </c>
      <c r="V69" s="81">
        <v>612</v>
      </c>
      <c r="W69" s="81">
        <v>12</v>
      </c>
      <c r="X69" s="81">
        <v>7295</v>
      </c>
      <c r="Y69" s="81">
        <v>13610</v>
      </c>
      <c r="Z69" s="81">
        <v>20406</v>
      </c>
      <c r="AA69" s="81">
        <v>6103</v>
      </c>
      <c r="AB69" s="81">
        <v>37964</v>
      </c>
      <c r="AC69" s="81">
        <v>0</v>
      </c>
      <c r="AD69" s="81">
        <v>5.5932033981831664</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1764</v>
      </c>
      <c r="B70" s="80">
        <v>141</v>
      </c>
      <c r="C70" s="80">
        <v>5</v>
      </c>
      <c r="D70" s="80">
        <v>9</v>
      </c>
      <c r="E70" s="80">
        <v>2008</v>
      </c>
      <c r="F70" s="80" t="s">
        <v>84</v>
      </c>
      <c r="G70" s="80" t="s">
        <v>1759</v>
      </c>
      <c r="H70" s="80" t="s">
        <v>1760</v>
      </c>
      <c r="I70" s="177"/>
      <c r="J70" s="81">
        <v>159.92237000191943</v>
      </c>
      <c r="K70" s="81">
        <v>1.5969071891097291</v>
      </c>
      <c r="L70" s="81">
        <v>0.55901246648462166</v>
      </c>
      <c r="M70" s="81">
        <v>45.469112598319597</v>
      </c>
      <c r="N70" s="81">
        <v>66.626984968338022</v>
      </c>
      <c r="O70" s="81">
        <v>40.132179103255581</v>
      </c>
      <c r="P70" s="81">
        <v>30.29294918740371</v>
      </c>
      <c r="Q70" s="81">
        <v>2.3026077328790744</v>
      </c>
      <c r="R70" s="81">
        <v>0</v>
      </c>
      <c r="S70" s="81">
        <v>4.3361508353811775</v>
      </c>
      <c r="T70" s="82"/>
      <c r="U70" s="81">
        <v>4063660</v>
      </c>
      <c r="V70" s="81">
        <v>612</v>
      </c>
      <c r="W70" s="81">
        <v>12</v>
      </c>
      <c r="X70" s="81">
        <v>7295</v>
      </c>
      <c r="Y70" s="81">
        <v>13636</v>
      </c>
      <c r="Z70" s="81">
        <v>20554</v>
      </c>
      <c r="AA70" s="81">
        <v>5939</v>
      </c>
      <c r="AB70" s="81">
        <v>37625</v>
      </c>
      <c r="AC70" s="81">
        <v>0</v>
      </c>
      <c r="AD70" s="81">
        <v>4.3361508353811775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1765</v>
      </c>
      <c r="B71" s="80">
        <v>142</v>
      </c>
      <c r="C71" s="80">
        <v>6</v>
      </c>
      <c r="D71" s="80">
        <v>9</v>
      </c>
      <c r="E71" s="80">
        <v>2009</v>
      </c>
      <c r="F71" s="80" t="s">
        <v>85</v>
      </c>
      <c r="G71" s="80" t="s">
        <v>1759</v>
      </c>
      <c r="H71" s="80" t="s">
        <v>1760</v>
      </c>
      <c r="I71" s="177"/>
      <c r="J71" s="81">
        <v>158.68041974128013</v>
      </c>
      <c r="K71" s="81">
        <v>1.6442324425767016</v>
      </c>
      <c r="L71" s="81">
        <v>0.92896592244085585</v>
      </c>
      <c r="M71" s="81">
        <v>42.752258680387833</v>
      </c>
      <c r="N71" s="81">
        <v>61.617881516522672</v>
      </c>
      <c r="O71" s="81">
        <v>40.935707581956542</v>
      </c>
      <c r="P71" s="81">
        <v>28.841892178989937</v>
      </c>
      <c r="Q71" s="81">
        <v>2.1729494667571041</v>
      </c>
      <c r="R71" s="81">
        <v>0</v>
      </c>
      <c r="S71" s="81">
        <v>4.9720741777985298</v>
      </c>
      <c r="T71" s="82"/>
      <c r="U71" s="81">
        <v>3424969</v>
      </c>
      <c r="V71" s="81">
        <v>646</v>
      </c>
      <c r="W71" s="81">
        <v>29</v>
      </c>
      <c r="X71" s="81">
        <v>7765</v>
      </c>
      <c r="Y71" s="81">
        <v>13696</v>
      </c>
      <c r="Z71" s="81">
        <v>20694</v>
      </c>
      <c r="AA71" s="81">
        <v>5805</v>
      </c>
      <c r="AB71" s="81">
        <v>37273</v>
      </c>
      <c r="AC71" s="81">
        <v>0</v>
      </c>
      <c r="AD71" s="81">
        <v>4.9720741777985298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13.899999999999999</v>
      </c>
      <c r="BJ71" s="81">
        <v>0</v>
      </c>
      <c r="BK71" s="81">
        <v>0</v>
      </c>
      <c r="BL71" s="81">
        <v>0</v>
      </c>
      <c r="BM71" s="82"/>
      <c r="BN71" s="81">
        <v>0</v>
      </c>
      <c r="BO71" s="81">
        <v>0</v>
      </c>
      <c r="BP71" s="81">
        <v>2</v>
      </c>
      <c r="BQ71" s="81">
        <v>0</v>
      </c>
      <c r="BR71" s="81">
        <v>0</v>
      </c>
      <c r="BS71" s="81">
        <v>0</v>
      </c>
      <c r="BT71"/>
      <c r="BU71" s="80"/>
      <c r="BV71" s="80"/>
      <c r="BW71" s="80"/>
      <c r="BX71" s="80"/>
      <c r="BY71" s="80"/>
      <c r="BZ71" s="80"/>
      <c r="CA71" s="80"/>
      <c r="CB71" s="80"/>
      <c r="CC71" s="80"/>
    </row>
    <row r="72" spans="1:81">
      <c r="A72" s="80" t="s">
        <v>1766</v>
      </c>
      <c r="B72" s="80">
        <v>143</v>
      </c>
      <c r="C72" s="80">
        <v>7</v>
      </c>
      <c r="D72" s="80">
        <v>9</v>
      </c>
      <c r="E72" s="80">
        <v>2010</v>
      </c>
      <c r="F72" s="80" t="s">
        <v>86</v>
      </c>
      <c r="G72" s="80" t="s">
        <v>1759</v>
      </c>
      <c r="H72" s="80" t="s">
        <v>1760</v>
      </c>
      <c r="I72" s="177"/>
      <c r="J72" s="81">
        <v>151.5687306222429</v>
      </c>
      <c r="K72" s="81">
        <v>1.7961651862546462</v>
      </c>
      <c r="L72" s="81">
        <v>0.88011088269957416</v>
      </c>
      <c r="M72" s="81">
        <v>48.32432359180951</v>
      </c>
      <c r="N72" s="81">
        <v>66.313061494553168</v>
      </c>
      <c r="O72" s="81">
        <v>41.100786349272468</v>
      </c>
      <c r="P72" s="81">
        <v>28.831559431067692</v>
      </c>
      <c r="Q72" s="81">
        <v>2.2461989793185895</v>
      </c>
      <c r="R72" s="81">
        <v>0</v>
      </c>
      <c r="S72" s="81">
        <v>4.3545786578217154</v>
      </c>
      <c r="T72" s="82"/>
      <c r="U72" s="81">
        <v>3409194</v>
      </c>
      <c r="V72" s="81">
        <v>646</v>
      </c>
      <c r="W72" s="81">
        <v>29</v>
      </c>
      <c r="X72" s="81">
        <v>7765</v>
      </c>
      <c r="Y72" s="81">
        <v>13696</v>
      </c>
      <c r="Z72" s="81">
        <v>20874</v>
      </c>
      <c r="AA72" s="81">
        <v>5658</v>
      </c>
      <c r="AB72" s="81">
        <v>36919</v>
      </c>
      <c r="AC72" s="81">
        <v>0</v>
      </c>
      <c r="AD72" s="81">
        <v>4.3545786578217154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14.705</v>
      </c>
      <c r="BJ72" s="81">
        <v>0</v>
      </c>
      <c r="BK72" s="81">
        <v>0</v>
      </c>
      <c r="BL72" s="81">
        <v>0</v>
      </c>
      <c r="BM72" s="82"/>
      <c r="BN72" s="81">
        <v>0</v>
      </c>
      <c r="BO72" s="81">
        <v>0</v>
      </c>
      <c r="BP72" s="81">
        <v>2</v>
      </c>
      <c r="BQ72" s="81">
        <v>0</v>
      </c>
      <c r="BR72" s="81">
        <v>0</v>
      </c>
      <c r="BS72" s="81">
        <v>0</v>
      </c>
      <c r="BT72"/>
      <c r="BU72" s="80">
        <v>14.705</v>
      </c>
      <c r="BV72" s="80">
        <v>0</v>
      </c>
      <c r="BW72" s="80">
        <v>0</v>
      </c>
      <c r="BX72" s="80">
        <v>0</v>
      </c>
      <c r="BY72" s="80">
        <v>0</v>
      </c>
      <c r="BZ72" s="80">
        <v>0</v>
      </c>
      <c r="CA72" s="80">
        <v>0</v>
      </c>
      <c r="CB72" s="80">
        <v>0</v>
      </c>
      <c r="CC72" s="80">
        <v>0</v>
      </c>
    </row>
    <row r="73" spans="1:81">
      <c r="A73" s="80" t="s">
        <v>1767</v>
      </c>
      <c r="B73" s="80">
        <v>144</v>
      </c>
      <c r="C73" s="80">
        <v>8</v>
      </c>
      <c r="D73" s="80">
        <v>9</v>
      </c>
      <c r="E73" s="80">
        <v>2011</v>
      </c>
      <c r="F73" s="80" t="s">
        <v>87</v>
      </c>
      <c r="G73" s="80" t="s">
        <v>1759</v>
      </c>
      <c r="H73" s="80" t="s">
        <v>1760</v>
      </c>
      <c r="I73" s="177"/>
      <c r="J73" s="81">
        <v>313.9271386673505</v>
      </c>
      <c r="K73" s="81">
        <v>2.1350235895660403</v>
      </c>
      <c r="L73" s="81">
        <v>1.180832190725585</v>
      </c>
      <c r="M73" s="81">
        <v>45.94966782224153</v>
      </c>
      <c r="N73" s="81">
        <v>58.523614691647694</v>
      </c>
      <c r="O73" s="81">
        <v>40.550615116909377</v>
      </c>
      <c r="P73" s="81">
        <v>27.493629778198052</v>
      </c>
      <c r="Q73" s="81">
        <v>2.5706317066951367</v>
      </c>
      <c r="R73" s="81">
        <v>0</v>
      </c>
      <c r="S73" s="81">
        <v>4.3981523665027868</v>
      </c>
      <c r="T73" s="82"/>
      <c r="U73" s="81">
        <v>7088680</v>
      </c>
      <c r="V73" s="81">
        <v>646</v>
      </c>
      <c r="W73" s="81">
        <v>29</v>
      </c>
      <c r="X73" s="81">
        <v>7765</v>
      </c>
      <c r="Y73" s="81">
        <v>13759</v>
      </c>
      <c r="Z73" s="81">
        <v>21042</v>
      </c>
      <c r="AA73" s="81">
        <v>5556</v>
      </c>
      <c r="AB73" s="81">
        <v>36630</v>
      </c>
      <c r="AC73" s="81">
        <v>0</v>
      </c>
      <c r="AD73" s="81">
        <v>4.3981523665027868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14.962999999999999</v>
      </c>
      <c r="BJ73" s="81">
        <v>0</v>
      </c>
      <c r="BK73" s="81">
        <v>0</v>
      </c>
      <c r="BL73" s="81">
        <v>0</v>
      </c>
      <c r="BM73" s="82"/>
      <c r="BN73" s="81">
        <v>0</v>
      </c>
      <c r="BO73" s="81">
        <v>0</v>
      </c>
      <c r="BP73" s="81">
        <v>2</v>
      </c>
      <c r="BQ73" s="81">
        <v>0</v>
      </c>
      <c r="BR73" s="81">
        <v>0</v>
      </c>
      <c r="BS73" s="81">
        <v>0</v>
      </c>
      <c r="BT73"/>
      <c r="BU73" s="80">
        <v>14.962999999999999</v>
      </c>
      <c r="BV73" s="80">
        <v>0</v>
      </c>
      <c r="BW73" s="80">
        <v>0</v>
      </c>
      <c r="BX73" s="80">
        <v>0</v>
      </c>
      <c r="BY73" s="80">
        <v>0</v>
      </c>
      <c r="BZ73" s="80">
        <v>0</v>
      </c>
      <c r="CA73" s="80">
        <v>0</v>
      </c>
      <c r="CB73" s="80">
        <v>0</v>
      </c>
      <c r="CC73" s="80">
        <v>0</v>
      </c>
    </row>
    <row r="74" spans="1:81">
      <c r="A74" s="80" t="s">
        <v>1768</v>
      </c>
      <c r="B74" s="80">
        <v>145</v>
      </c>
      <c r="C74" s="80">
        <v>9</v>
      </c>
      <c r="D74" s="80">
        <v>9</v>
      </c>
      <c r="E74" s="80">
        <v>2012</v>
      </c>
      <c r="F74" s="80" t="s">
        <v>88</v>
      </c>
      <c r="G74" s="80" t="s">
        <v>1759</v>
      </c>
      <c r="H74" s="80" t="s">
        <v>1760</v>
      </c>
      <c r="I74" s="177"/>
      <c r="J74" s="81">
        <v>543.78280867073556</v>
      </c>
      <c r="K74" s="81">
        <v>1.9311280685891254</v>
      </c>
      <c r="L74" s="81">
        <v>1.1717616796276233</v>
      </c>
      <c r="M74" s="81">
        <v>44.389237651830229</v>
      </c>
      <c r="N74" s="81">
        <v>65.319555356583265</v>
      </c>
      <c r="O74" s="81">
        <v>40.46859788368026</v>
      </c>
      <c r="P74" s="81">
        <v>27.167326819135692</v>
      </c>
      <c r="Q74" s="81">
        <v>2.7675396344595602</v>
      </c>
      <c r="R74" s="81">
        <v>0</v>
      </c>
      <c r="S74" s="81">
        <v>4.6872160938141354</v>
      </c>
      <c r="T74" s="82"/>
      <c r="U74" s="81">
        <v>12195363</v>
      </c>
      <c r="V74" s="81">
        <v>646</v>
      </c>
      <c r="W74" s="81">
        <v>29</v>
      </c>
      <c r="X74" s="81">
        <v>7765</v>
      </c>
      <c r="Y74" s="81">
        <v>13873</v>
      </c>
      <c r="Z74" s="81">
        <v>21166</v>
      </c>
      <c r="AA74" s="81">
        <v>5459</v>
      </c>
      <c r="AB74" s="81">
        <v>36297</v>
      </c>
      <c r="AC74" s="81">
        <v>0</v>
      </c>
      <c r="AD74" s="81">
        <v>4.6872160938141354</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13.247999999999999</v>
      </c>
      <c r="BJ74" s="81">
        <v>0</v>
      </c>
      <c r="BK74" s="81">
        <v>0</v>
      </c>
      <c r="BL74" s="81">
        <v>0</v>
      </c>
      <c r="BM74" s="82"/>
      <c r="BN74" s="81">
        <v>0</v>
      </c>
      <c r="BO74" s="81">
        <v>0</v>
      </c>
      <c r="BP74" s="81">
        <v>2</v>
      </c>
      <c r="BQ74" s="81">
        <v>0</v>
      </c>
      <c r="BR74" s="81">
        <v>0</v>
      </c>
      <c r="BS74" s="81">
        <v>0</v>
      </c>
      <c r="BT74"/>
      <c r="BU74" s="80">
        <v>13.247999999999999</v>
      </c>
      <c r="BV74" s="80">
        <v>0</v>
      </c>
      <c r="BW74" s="80">
        <v>0</v>
      </c>
      <c r="BX74" s="80">
        <v>0</v>
      </c>
      <c r="BY74" s="80">
        <v>0</v>
      </c>
      <c r="BZ74" s="80">
        <v>0</v>
      </c>
      <c r="CA74" s="80">
        <v>0</v>
      </c>
      <c r="CB74" s="80">
        <v>0</v>
      </c>
      <c r="CC74" s="80">
        <v>0</v>
      </c>
    </row>
    <row r="75" spans="1:81">
      <c r="A75" s="80" t="s">
        <v>1769</v>
      </c>
      <c r="B75" s="80">
        <v>146</v>
      </c>
      <c r="C75" s="80">
        <v>10</v>
      </c>
      <c r="D75" s="80">
        <v>9</v>
      </c>
      <c r="E75" s="80">
        <v>2013</v>
      </c>
      <c r="F75" s="80" t="s">
        <v>89</v>
      </c>
      <c r="G75" s="80" t="s">
        <v>1759</v>
      </c>
      <c r="H75" s="80" t="s">
        <v>1760</v>
      </c>
      <c r="I75" s="177"/>
      <c r="J75" s="81">
        <v>231.00179875322385</v>
      </c>
      <c r="K75" s="81">
        <v>1.6189759514412372</v>
      </c>
      <c r="L75" s="81">
        <v>1.0882709606741359</v>
      </c>
      <c r="M75" s="81">
        <v>43.870306087480692</v>
      </c>
      <c r="N75" s="81">
        <v>65.799298877566699</v>
      </c>
      <c r="O75" s="81">
        <v>39.059266884454416</v>
      </c>
      <c r="P75" s="81">
        <v>26.825103016119435</v>
      </c>
      <c r="Q75" s="81">
        <v>2.7899292729415923</v>
      </c>
      <c r="R75" s="81">
        <v>0</v>
      </c>
      <c r="S75" s="81">
        <v>4.7344966133087407</v>
      </c>
      <c r="T75" s="82"/>
      <c r="U75" s="81">
        <v>4956168</v>
      </c>
      <c r="V75" s="81">
        <v>646</v>
      </c>
      <c r="W75" s="81">
        <v>29</v>
      </c>
      <c r="X75" s="81">
        <v>7765</v>
      </c>
      <c r="Y75" s="81">
        <v>13920</v>
      </c>
      <c r="Z75" s="81">
        <v>21341</v>
      </c>
      <c r="AA75" s="81">
        <v>5370</v>
      </c>
      <c r="AB75" s="81">
        <v>36066</v>
      </c>
      <c r="AC75" s="81">
        <v>0</v>
      </c>
      <c r="AD75" s="81">
        <v>4.7344966133087407</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13.52</v>
      </c>
      <c r="BJ75" s="81">
        <v>0</v>
      </c>
      <c r="BK75" s="81">
        <v>0</v>
      </c>
      <c r="BL75" s="81">
        <v>0</v>
      </c>
      <c r="BM75" s="82"/>
      <c r="BN75" s="81">
        <v>0</v>
      </c>
      <c r="BO75" s="81">
        <v>0</v>
      </c>
      <c r="BP75" s="81">
        <v>2</v>
      </c>
      <c r="BQ75" s="81">
        <v>0</v>
      </c>
      <c r="BR75" s="81">
        <v>0</v>
      </c>
      <c r="BS75" s="81">
        <v>0</v>
      </c>
      <c r="BT75"/>
      <c r="BU75" s="80">
        <v>13.52</v>
      </c>
      <c r="BV75" s="80">
        <v>0</v>
      </c>
      <c r="BW75" s="80">
        <v>0</v>
      </c>
      <c r="BX75" s="80">
        <v>0</v>
      </c>
      <c r="BY75" s="80">
        <v>0</v>
      </c>
      <c r="BZ75" s="80">
        <v>0</v>
      </c>
      <c r="CA75" s="80">
        <v>0</v>
      </c>
      <c r="CB75" s="80">
        <v>0</v>
      </c>
      <c r="CC75" s="80">
        <v>0</v>
      </c>
    </row>
    <row r="76" spans="1:81">
      <c r="A76" s="80" t="s">
        <v>1770</v>
      </c>
      <c r="B76" s="80">
        <v>147</v>
      </c>
      <c r="C76" s="80">
        <v>11</v>
      </c>
      <c r="D76" s="80">
        <v>9</v>
      </c>
      <c r="E76" s="80">
        <v>2014</v>
      </c>
      <c r="F76" s="80" t="s">
        <v>90</v>
      </c>
      <c r="G76" s="80" t="s">
        <v>1759</v>
      </c>
      <c r="H76" s="80" t="s">
        <v>1760</v>
      </c>
      <c r="I76" s="177"/>
      <c r="J76" s="81">
        <v>301.70104821421035</v>
      </c>
      <c r="K76" s="81">
        <v>1.4559371157362351</v>
      </c>
      <c r="L76" s="81">
        <v>0.58983661243722418</v>
      </c>
      <c r="M76" s="81">
        <v>40.084393328707762</v>
      </c>
      <c r="N76" s="81">
        <v>60.623607051142613</v>
      </c>
      <c r="O76" s="81">
        <v>37.301366081295157</v>
      </c>
      <c r="P76" s="81">
        <v>26.452445463455952</v>
      </c>
      <c r="Q76" s="81">
        <v>2.6487560731711781</v>
      </c>
      <c r="R76" s="81">
        <v>0</v>
      </c>
      <c r="S76" s="81">
        <v>4.9191558450339556</v>
      </c>
      <c r="T76" s="82"/>
      <c r="U76" s="81">
        <v>6911398</v>
      </c>
      <c r="V76" s="81">
        <v>505</v>
      </c>
      <c r="W76" s="81">
        <v>16</v>
      </c>
      <c r="X76" s="81">
        <v>7001</v>
      </c>
      <c r="Y76" s="81">
        <v>13955</v>
      </c>
      <c r="Z76" s="81">
        <v>21465</v>
      </c>
      <c r="AA76" s="81">
        <v>5268</v>
      </c>
      <c r="AB76" s="81">
        <v>35688</v>
      </c>
      <c r="AC76" s="81">
        <v>0</v>
      </c>
      <c r="AD76" s="81">
        <v>4.9191558450339556</v>
      </c>
      <c r="AE76" s="82"/>
      <c r="AF76" s="81">
        <v>86651531.050953105</v>
      </c>
      <c r="AG76" s="81">
        <v>1106070.2480427034</v>
      </c>
      <c r="AH76" s="81">
        <v>144792.53429986129</v>
      </c>
      <c r="AI76" s="81">
        <v>42405623.232007906</v>
      </c>
      <c r="AJ76" s="81">
        <v>73376423.580595061</v>
      </c>
      <c r="AK76" s="81">
        <v>0</v>
      </c>
      <c r="AL76" s="81">
        <v>0</v>
      </c>
      <c r="AM76" s="81">
        <v>4899429.1065442385</v>
      </c>
      <c r="AN76" s="81">
        <v>0</v>
      </c>
      <c r="AO76" s="81">
        <v>0</v>
      </c>
      <c r="AP76" s="82"/>
      <c r="AQ76" s="81">
        <v>1024</v>
      </c>
      <c r="AR76" s="81">
        <v>200</v>
      </c>
      <c r="AS76" s="81">
        <v>0</v>
      </c>
      <c r="AT76" s="81">
        <v>0</v>
      </c>
      <c r="AU76" s="81">
        <v>0</v>
      </c>
      <c r="AV76" s="81">
        <v>0</v>
      </c>
      <c r="AW76" s="81" t="s">
        <v>564</v>
      </c>
      <c r="AX76" s="82"/>
      <c r="AY76" s="81">
        <v>4411.3950000000004</v>
      </c>
      <c r="AZ76" s="81">
        <v>16880.100000000002</v>
      </c>
      <c r="BA76" s="81">
        <v>0</v>
      </c>
      <c r="BB76" s="81">
        <v>0</v>
      </c>
      <c r="BC76" s="81">
        <v>0</v>
      </c>
      <c r="BD76" s="81">
        <v>0</v>
      </c>
      <c r="BE76" s="81" t="s">
        <v>564</v>
      </c>
      <c r="BF76" s="82"/>
      <c r="BG76" s="81">
        <v>0</v>
      </c>
      <c r="BH76" s="81">
        <v>0</v>
      </c>
      <c r="BI76" s="81">
        <v>13.621</v>
      </c>
      <c r="BJ76" s="81">
        <v>0</v>
      </c>
      <c r="BK76" s="81">
        <v>0</v>
      </c>
      <c r="BL76" s="81">
        <v>0</v>
      </c>
      <c r="BM76" s="82"/>
      <c r="BN76" s="81">
        <v>0</v>
      </c>
      <c r="BO76" s="81">
        <v>0</v>
      </c>
      <c r="BP76" s="81">
        <v>2</v>
      </c>
      <c r="BQ76" s="81">
        <v>0</v>
      </c>
      <c r="BR76" s="81">
        <v>0</v>
      </c>
      <c r="BS76" s="81">
        <v>0</v>
      </c>
      <c r="BT76"/>
      <c r="BU76" s="80">
        <v>13.621</v>
      </c>
      <c r="BV76" s="80">
        <v>0</v>
      </c>
      <c r="BW76" s="80">
        <v>0</v>
      </c>
      <c r="BX76" s="80">
        <v>0</v>
      </c>
      <c r="BY76" s="80">
        <v>0</v>
      </c>
      <c r="BZ76" s="80">
        <v>0</v>
      </c>
      <c r="CA76" s="80">
        <v>0</v>
      </c>
      <c r="CB76" s="80">
        <v>0</v>
      </c>
      <c r="CC76" s="80">
        <v>0</v>
      </c>
    </row>
    <row r="77" spans="1:81">
      <c r="A77" s="80" t="s">
        <v>1771</v>
      </c>
      <c r="B77" s="80">
        <v>148</v>
      </c>
      <c r="C77" s="80">
        <v>12</v>
      </c>
      <c r="D77" s="80">
        <v>9</v>
      </c>
      <c r="E77" s="80">
        <v>2015</v>
      </c>
      <c r="F77" s="80" t="s">
        <v>91</v>
      </c>
      <c r="G77" s="80" t="s">
        <v>1759</v>
      </c>
      <c r="H77" s="80" t="s">
        <v>1760</v>
      </c>
      <c r="I77" s="177"/>
      <c r="J77" s="81">
        <v>338.79612931357235</v>
      </c>
      <c r="K77" s="81">
        <v>1.3171041337880829</v>
      </c>
      <c r="L77" s="81">
        <v>0.89816347572705768</v>
      </c>
      <c r="M77" s="81">
        <v>36.467305527721372</v>
      </c>
      <c r="N77" s="81">
        <v>64.478953609630736</v>
      </c>
      <c r="O77" s="81">
        <v>36.886885376190499</v>
      </c>
      <c r="P77" s="81">
        <v>26.257170968665154</v>
      </c>
      <c r="Q77" s="81">
        <v>2.5691690436806915</v>
      </c>
      <c r="R77" s="81">
        <v>0</v>
      </c>
      <c r="S77" s="81">
        <v>4.674393786560846</v>
      </c>
      <c r="T77" s="82"/>
      <c r="U77" s="81">
        <v>7595592</v>
      </c>
      <c r="V77" s="81">
        <v>505</v>
      </c>
      <c r="W77" s="81">
        <v>16</v>
      </c>
      <c r="X77" s="81">
        <v>7001</v>
      </c>
      <c r="Y77" s="81">
        <v>13995</v>
      </c>
      <c r="Z77" s="81">
        <v>21431</v>
      </c>
      <c r="AA77" s="81">
        <v>5225</v>
      </c>
      <c r="AB77" s="81">
        <v>35360</v>
      </c>
      <c r="AC77" s="81">
        <v>0</v>
      </c>
      <c r="AD77" s="81">
        <v>4.674393786560846</v>
      </c>
      <c r="AE77" s="82"/>
      <c r="AF77" s="81">
        <v>96206638.157724172</v>
      </c>
      <c r="AG77" s="81">
        <v>944311.8496354447</v>
      </c>
      <c r="AH77" s="81">
        <v>180500.39466721177</v>
      </c>
      <c r="AI77" s="81">
        <v>42209714.924499638</v>
      </c>
      <c r="AJ77" s="81">
        <v>77265675.276271001</v>
      </c>
      <c r="AK77" s="81">
        <v>0</v>
      </c>
      <c r="AL77" s="81">
        <v>0</v>
      </c>
      <c r="AM77" s="81">
        <v>4845939.6703787837</v>
      </c>
      <c r="AN77" s="81">
        <v>0</v>
      </c>
      <c r="AO77" s="81">
        <v>0</v>
      </c>
      <c r="AP77" s="82"/>
      <c r="AQ77" s="81">
        <v>1088</v>
      </c>
      <c r="AR77" s="81">
        <v>295</v>
      </c>
      <c r="AS77" s="81">
        <v>0</v>
      </c>
      <c r="AT77" s="81">
        <v>0</v>
      </c>
      <c r="AU77" s="81">
        <v>0</v>
      </c>
      <c r="AV77" s="81">
        <v>0</v>
      </c>
      <c r="AW77" s="81" t="s">
        <v>564</v>
      </c>
      <c r="AX77" s="82"/>
      <c r="AY77" s="81">
        <v>4779.46</v>
      </c>
      <c r="AZ77" s="81">
        <v>25025.100000000002</v>
      </c>
      <c r="BA77" s="81">
        <v>0</v>
      </c>
      <c r="BB77" s="81">
        <v>0</v>
      </c>
      <c r="BC77" s="81">
        <v>0</v>
      </c>
      <c r="BD77" s="81">
        <v>0</v>
      </c>
      <c r="BE77" s="81" t="s">
        <v>564</v>
      </c>
      <c r="BF77" s="82"/>
      <c r="BG77" s="81">
        <v>0</v>
      </c>
      <c r="BH77" s="81">
        <v>0</v>
      </c>
      <c r="BI77" s="81">
        <v>14.911</v>
      </c>
      <c r="BJ77" s="81">
        <v>0</v>
      </c>
      <c r="BK77" s="81">
        <v>0</v>
      </c>
      <c r="BL77" s="81">
        <v>0</v>
      </c>
      <c r="BM77" s="82"/>
      <c r="BN77" s="81">
        <v>0</v>
      </c>
      <c r="BO77" s="81">
        <v>0</v>
      </c>
      <c r="BP77" s="81">
        <v>2</v>
      </c>
      <c r="BQ77" s="81">
        <v>0</v>
      </c>
      <c r="BR77" s="81">
        <v>0</v>
      </c>
      <c r="BS77" s="81">
        <v>0</v>
      </c>
      <c r="BT77"/>
      <c r="BU77" s="80">
        <v>14.911</v>
      </c>
      <c r="BV77" s="80">
        <v>0</v>
      </c>
      <c r="BW77" s="80">
        <v>0</v>
      </c>
      <c r="BX77" s="80">
        <v>0</v>
      </c>
      <c r="BY77" s="80">
        <v>0</v>
      </c>
      <c r="BZ77" s="80">
        <v>0</v>
      </c>
      <c r="CA77" s="80">
        <v>0</v>
      </c>
      <c r="CB77" s="80">
        <v>0</v>
      </c>
      <c r="CC77" s="80">
        <v>0</v>
      </c>
    </row>
    <row r="78" spans="1:81">
      <c r="A78" s="80" t="s">
        <v>1772</v>
      </c>
      <c r="B78" s="80">
        <v>149</v>
      </c>
      <c r="C78" s="80">
        <v>13</v>
      </c>
      <c r="D78" s="80">
        <v>9</v>
      </c>
      <c r="E78" s="80">
        <v>2016</v>
      </c>
      <c r="F78" s="80" t="s">
        <v>92</v>
      </c>
      <c r="G78" s="80" t="s">
        <v>1759</v>
      </c>
      <c r="H78" s="80" t="s">
        <v>1760</v>
      </c>
      <c r="I78" s="177"/>
      <c r="J78" s="81">
        <v>225.47214208856664</v>
      </c>
      <c r="K78" s="81">
        <v>1.3065557844347062</v>
      </c>
      <c r="L78" s="81">
        <v>0.70182807067975483</v>
      </c>
      <c r="M78" s="81">
        <v>36.433272348306815</v>
      </c>
      <c r="N78" s="81">
        <v>56.118965648073875</v>
      </c>
      <c r="O78" s="81">
        <v>36.549470407234402</v>
      </c>
      <c r="P78" s="81">
        <v>25.372245939665071</v>
      </c>
      <c r="Q78" s="81">
        <v>2.4797492338036538</v>
      </c>
      <c r="R78" s="81">
        <v>0</v>
      </c>
      <c r="S78" s="81">
        <v>5.2147149650478237</v>
      </c>
      <c r="T78" s="82"/>
      <c r="U78" s="81">
        <v>4858073</v>
      </c>
      <c r="V78" s="81">
        <v>505</v>
      </c>
      <c r="W78" s="81">
        <v>16</v>
      </c>
      <c r="X78" s="81">
        <v>7001</v>
      </c>
      <c r="Y78" s="81">
        <v>14062</v>
      </c>
      <c r="Z78" s="81">
        <v>21496</v>
      </c>
      <c r="AA78" s="81">
        <v>5222</v>
      </c>
      <c r="AB78" s="81">
        <v>35108</v>
      </c>
      <c r="AC78" s="81">
        <v>0</v>
      </c>
      <c r="AD78" s="81">
        <v>5.2147149650478237</v>
      </c>
      <c r="AE78" s="82"/>
      <c r="AF78" s="81">
        <v>66065895.869943596</v>
      </c>
      <c r="AG78" s="81">
        <v>928983.33016079757</v>
      </c>
      <c r="AH78" s="81">
        <v>111851.940606773</v>
      </c>
      <c r="AI78" s="81">
        <v>43517190.453086652</v>
      </c>
      <c r="AJ78" s="81">
        <v>68242838.282967344</v>
      </c>
      <c r="AK78" s="81">
        <v>0</v>
      </c>
      <c r="AL78" s="81">
        <v>0</v>
      </c>
      <c r="AM78" s="81">
        <v>4815142.1163953356</v>
      </c>
      <c r="AN78" s="81">
        <v>0</v>
      </c>
      <c r="AO78" s="81">
        <v>0</v>
      </c>
      <c r="AP78" s="82"/>
      <c r="AQ78" s="81">
        <v>1148</v>
      </c>
      <c r="AR78" s="81">
        <v>339</v>
      </c>
      <c r="AS78" s="81">
        <v>0</v>
      </c>
      <c r="AT78" s="81">
        <v>0</v>
      </c>
      <c r="AU78" s="81">
        <v>0</v>
      </c>
      <c r="AV78" s="81">
        <v>0</v>
      </c>
      <c r="AW78" s="81" t="s">
        <v>564</v>
      </c>
      <c r="AX78" s="82"/>
      <c r="AY78" s="81">
        <v>5076.3599999999997</v>
      </c>
      <c r="AZ78" s="81">
        <v>26265.4</v>
      </c>
      <c r="BA78" s="81">
        <v>0</v>
      </c>
      <c r="BB78" s="81">
        <v>0</v>
      </c>
      <c r="BC78" s="81">
        <v>0</v>
      </c>
      <c r="BD78" s="81">
        <v>0</v>
      </c>
      <c r="BE78" s="81" t="s">
        <v>564</v>
      </c>
      <c r="BF78" s="82"/>
      <c r="BG78" s="81">
        <v>0</v>
      </c>
      <c r="BH78" s="81">
        <v>0</v>
      </c>
      <c r="BI78" s="81">
        <v>17.280999999999999</v>
      </c>
      <c r="BJ78" s="81">
        <v>0</v>
      </c>
      <c r="BK78" s="81">
        <v>0</v>
      </c>
      <c r="BL78" s="81">
        <v>0</v>
      </c>
      <c r="BM78" s="82"/>
      <c r="BN78" s="81">
        <v>0</v>
      </c>
      <c r="BO78" s="81">
        <v>0</v>
      </c>
      <c r="BP78" s="81">
        <v>3</v>
      </c>
      <c r="BQ78" s="81">
        <v>0</v>
      </c>
      <c r="BR78" s="81">
        <v>0</v>
      </c>
      <c r="BS78" s="81">
        <v>0</v>
      </c>
      <c r="BT78"/>
      <c r="BU78" s="80">
        <v>17.280999999999999</v>
      </c>
      <c r="BV78" s="80">
        <v>0</v>
      </c>
      <c r="BW78" s="80">
        <v>0</v>
      </c>
      <c r="BX78" s="80">
        <v>0</v>
      </c>
      <c r="BY78" s="80">
        <v>0</v>
      </c>
      <c r="BZ78" s="80">
        <v>0</v>
      </c>
      <c r="CA78" s="80">
        <v>0</v>
      </c>
      <c r="CB78" s="80">
        <v>0</v>
      </c>
      <c r="CC78" s="80">
        <v>0</v>
      </c>
    </row>
    <row r="79" spans="1:81">
      <c r="A79" s="80" t="s">
        <v>1773</v>
      </c>
      <c r="B79" s="80">
        <v>150</v>
      </c>
      <c r="C79" s="80">
        <v>14</v>
      </c>
      <c r="D79" s="80">
        <v>9</v>
      </c>
      <c r="E79" s="80">
        <v>2017</v>
      </c>
      <c r="F79" s="80" t="s">
        <v>71</v>
      </c>
      <c r="G79" s="80" t="s">
        <v>1759</v>
      </c>
      <c r="H79" s="80" t="s">
        <v>1760</v>
      </c>
      <c r="I79" s="177"/>
      <c r="J79" s="81">
        <v>227.99634062606333</v>
      </c>
      <c r="K79" s="81">
        <v>1.3591054408399788</v>
      </c>
      <c r="L79" s="81">
        <v>0.66466179025947458</v>
      </c>
      <c r="M79" s="81">
        <v>34.46556925064754</v>
      </c>
      <c r="N79" s="81">
        <v>56.477246432791603</v>
      </c>
      <c r="O79" s="81">
        <v>36.038370034800856</v>
      </c>
      <c r="P79" s="81">
        <v>24.723899511513771</v>
      </c>
      <c r="Q79" s="81">
        <v>2.3772727324708423</v>
      </c>
      <c r="R79" s="81">
        <v>0</v>
      </c>
      <c r="S79" s="81">
        <v>4.573557247426999</v>
      </c>
      <c r="T79" s="82"/>
      <c r="U79" s="81">
        <v>5400059</v>
      </c>
      <c r="V79" s="81">
        <v>505</v>
      </c>
      <c r="W79" s="81">
        <v>16</v>
      </c>
      <c r="X79" s="81">
        <v>7001</v>
      </c>
      <c r="Y79" s="81">
        <v>14126</v>
      </c>
      <c r="Z79" s="81">
        <v>21547</v>
      </c>
      <c r="AA79" s="81">
        <v>5121</v>
      </c>
      <c r="AB79" s="81">
        <v>34806</v>
      </c>
      <c r="AC79" s="81">
        <v>0</v>
      </c>
      <c r="AD79" s="81">
        <v>4.573557247426999</v>
      </c>
      <c r="AE79" s="82"/>
      <c r="AF79" s="81">
        <v>71258725.485629573</v>
      </c>
      <c r="AG79" s="81">
        <v>953214.38648151397</v>
      </c>
      <c r="AH79" s="81">
        <v>141192.04042054401</v>
      </c>
      <c r="AI79" s="81">
        <v>42817436.001440771</v>
      </c>
      <c r="AJ79" s="81">
        <v>70558310.518436849</v>
      </c>
      <c r="AK79" s="81">
        <v>0</v>
      </c>
      <c r="AL79" s="81">
        <v>0</v>
      </c>
      <c r="AM79" s="81">
        <v>4781191.700997985</v>
      </c>
      <c r="AN79" s="81">
        <v>0</v>
      </c>
      <c r="AO79" s="81">
        <v>0</v>
      </c>
      <c r="AP79" s="82"/>
      <c r="AQ79" s="81">
        <v>1200</v>
      </c>
      <c r="AR79" s="81">
        <v>374</v>
      </c>
      <c r="AS79" s="81">
        <v>0</v>
      </c>
      <c r="AT79" s="81">
        <v>0</v>
      </c>
      <c r="AU79" s="81">
        <v>0</v>
      </c>
      <c r="AV79" s="81">
        <v>0</v>
      </c>
      <c r="AW79" s="81" t="s">
        <v>564</v>
      </c>
      <c r="AX79" s="82"/>
      <c r="AY79" s="81">
        <v>5353.6759999999986</v>
      </c>
      <c r="AZ79" s="81">
        <v>27759.599999999999</v>
      </c>
      <c r="BA79" s="81">
        <v>0</v>
      </c>
      <c r="BB79" s="81">
        <v>0</v>
      </c>
      <c r="BC79" s="81">
        <v>0</v>
      </c>
      <c r="BD79" s="81">
        <v>0</v>
      </c>
      <c r="BE79" s="81" t="s">
        <v>564</v>
      </c>
      <c r="BF79" s="82"/>
      <c r="BG79" s="81">
        <v>0</v>
      </c>
      <c r="BH79" s="81">
        <v>0</v>
      </c>
      <c r="BI79" s="81">
        <v>18.733000000000001</v>
      </c>
      <c r="BJ79" s="81">
        <v>0</v>
      </c>
      <c r="BK79" s="81">
        <v>0</v>
      </c>
      <c r="BL79" s="81">
        <v>0</v>
      </c>
      <c r="BM79" s="82"/>
      <c r="BN79" s="81">
        <v>0</v>
      </c>
      <c r="BO79" s="81">
        <v>0</v>
      </c>
      <c r="BP79" s="81">
        <v>3</v>
      </c>
      <c r="BQ79" s="81">
        <v>0</v>
      </c>
      <c r="BR79" s="81">
        <v>0</v>
      </c>
      <c r="BS79" s="81">
        <v>0</v>
      </c>
      <c r="BT79"/>
      <c r="BU79" s="80">
        <v>18.733000000000001</v>
      </c>
      <c r="BV79" s="80">
        <v>0</v>
      </c>
      <c r="BW79" s="80">
        <v>0</v>
      </c>
      <c r="BX79" s="80">
        <v>0</v>
      </c>
      <c r="BY79" s="80">
        <v>0</v>
      </c>
      <c r="BZ79" s="80">
        <v>0</v>
      </c>
      <c r="CA79" s="80">
        <v>0</v>
      </c>
      <c r="CB79" s="80">
        <v>0</v>
      </c>
      <c r="CC79" s="80">
        <v>0</v>
      </c>
    </row>
    <row r="80" spans="1:81">
      <c r="A80" s="80" t="s">
        <v>1774</v>
      </c>
      <c r="B80" s="80">
        <v>151</v>
      </c>
      <c r="C80" s="80">
        <v>15</v>
      </c>
      <c r="D80" s="80">
        <v>9</v>
      </c>
      <c r="E80" s="80">
        <v>2018</v>
      </c>
      <c r="F80" s="80" t="s">
        <v>93</v>
      </c>
      <c r="G80" s="80" t="s">
        <v>1759</v>
      </c>
      <c r="H80" s="80" t="s">
        <v>1760</v>
      </c>
      <c r="I80" s="177"/>
      <c r="J80" s="81">
        <v>199.23947156748724</v>
      </c>
      <c r="K80" s="81">
        <v>1.2611506165381876</v>
      </c>
      <c r="L80" s="81">
        <v>0.60551966348511221</v>
      </c>
      <c r="M80" s="81">
        <v>32.048002498928007</v>
      </c>
      <c r="N80" s="81">
        <v>45.38491255504394</v>
      </c>
      <c r="O80" s="81">
        <v>35.438420517308423</v>
      </c>
      <c r="P80" s="81">
        <v>24.492131602893291</v>
      </c>
      <c r="Q80" s="81">
        <v>2.1864682186820614</v>
      </c>
      <c r="R80" s="81">
        <v>0</v>
      </c>
      <c r="S80" s="81">
        <v>5.4551495072486729</v>
      </c>
      <c r="T80" s="82"/>
      <c r="U80" s="81">
        <v>5422084</v>
      </c>
      <c r="V80" s="81">
        <v>505</v>
      </c>
      <c r="W80" s="81">
        <v>16</v>
      </c>
      <c r="X80" s="81">
        <v>7001</v>
      </c>
      <c r="Y80" s="81">
        <v>14163</v>
      </c>
      <c r="Z80" s="81">
        <v>21594</v>
      </c>
      <c r="AA80" s="81">
        <v>5124</v>
      </c>
      <c r="AB80" s="81">
        <v>34498</v>
      </c>
      <c r="AC80" s="81">
        <v>0</v>
      </c>
      <c r="AD80" s="81">
        <v>5.4551495072486729</v>
      </c>
      <c r="AE80" s="82"/>
      <c r="AF80" s="81">
        <v>66177873.55747167</v>
      </c>
      <c r="AG80" s="81">
        <v>880751.36702341493</v>
      </c>
      <c r="AH80" s="81">
        <v>132288.67408270229</v>
      </c>
      <c r="AI80" s="81">
        <v>41347797.977901421</v>
      </c>
      <c r="AJ80" s="81">
        <v>60238852.52178394</v>
      </c>
      <c r="AK80" s="81">
        <v>0</v>
      </c>
      <c r="AL80" s="81">
        <v>0</v>
      </c>
      <c r="AM80" s="81">
        <v>4748688.017330463</v>
      </c>
      <c r="AN80" s="81">
        <v>0</v>
      </c>
      <c r="AO80" s="81">
        <v>0</v>
      </c>
      <c r="AP80" s="82"/>
      <c r="AQ80" s="81">
        <v>1262</v>
      </c>
      <c r="AR80" s="81">
        <v>408</v>
      </c>
      <c r="AS80" s="81">
        <v>0</v>
      </c>
      <c r="AT80" s="81">
        <v>0</v>
      </c>
      <c r="AU80" s="81">
        <v>0</v>
      </c>
      <c r="AV80" s="81">
        <v>0</v>
      </c>
      <c r="AW80" s="81" t="s">
        <v>564</v>
      </c>
      <c r="AX80" s="82"/>
      <c r="AY80" s="81">
        <v>5677.3289999999997</v>
      </c>
      <c r="AZ80" s="81">
        <v>28633.9</v>
      </c>
      <c r="BA80" s="81">
        <v>0</v>
      </c>
      <c r="BB80" s="81">
        <v>0</v>
      </c>
      <c r="BC80" s="81">
        <v>0</v>
      </c>
      <c r="BD80" s="81">
        <v>0</v>
      </c>
      <c r="BE80" s="81" t="s">
        <v>564</v>
      </c>
      <c r="BF80" s="82"/>
      <c r="BG80" s="81">
        <v>0</v>
      </c>
      <c r="BH80" s="81">
        <v>0</v>
      </c>
      <c r="BI80" s="81">
        <v>18.434000000000001</v>
      </c>
      <c r="BJ80" s="81">
        <v>0</v>
      </c>
      <c r="BK80" s="81">
        <v>0</v>
      </c>
      <c r="BL80" s="81">
        <v>0</v>
      </c>
      <c r="BM80" s="82"/>
      <c r="BN80" s="81">
        <v>0</v>
      </c>
      <c r="BO80" s="81">
        <v>0</v>
      </c>
      <c r="BP80" s="81">
        <v>3</v>
      </c>
      <c r="BQ80" s="81">
        <v>0</v>
      </c>
      <c r="BR80" s="81">
        <v>0</v>
      </c>
      <c r="BS80" s="81">
        <v>0</v>
      </c>
      <c r="BT80"/>
      <c r="BU80" s="80">
        <v>18.434000000000001</v>
      </c>
      <c r="BV80" s="80">
        <v>0</v>
      </c>
      <c r="BW80" s="80">
        <v>0</v>
      </c>
      <c r="BX80" s="80">
        <v>0</v>
      </c>
      <c r="BY80" s="80">
        <v>0</v>
      </c>
      <c r="BZ80" s="80">
        <v>0</v>
      </c>
      <c r="CA80" s="80">
        <v>0</v>
      </c>
      <c r="CB80" s="80">
        <v>0</v>
      </c>
      <c r="CC80" s="80">
        <v>0</v>
      </c>
    </row>
    <row r="81" spans="1:81">
      <c r="A81" s="80" t="s">
        <v>1775</v>
      </c>
      <c r="B81" s="80">
        <v>152</v>
      </c>
      <c r="C81" s="80">
        <v>16</v>
      </c>
      <c r="D81" s="80">
        <v>9</v>
      </c>
      <c r="E81" s="80">
        <v>2019</v>
      </c>
      <c r="F81" s="80" t="s">
        <v>73</v>
      </c>
      <c r="G81" s="80" t="s">
        <v>1759</v>
      </c>
      <c r="H81" s="80" t="s">
        <v>1760</v>
      </c>
      <c r="I81" s="177"/>
      <c r="J81" s="81">
        <v>212.33026257086706</v>
      </c>
      <c r="K81" s="81">
        <v>1.1234539749305548</v>
      </c>
      <c r="L81" s="81">
        <v>0.6039900671775893</v>
      </c>
      <c r="M81" s="81">
        <v>29.104717854021178</v>
      </c>
      <c r="N81" s="81">
        <v>39.717634863638914</v>
      </c>
      <c r="O81" s="81">
        <v>34.438722338448066</v>
      </c>
      <c r="P81" s="81">
        <v>24.440843461172079</v>
      </c>
      <c r="Q81" s="81">
        <v>2.1093298570725003</v>
      </c>
      <c r="R81" s="81">
        <v>0</v>
      </c>
      <c r="S81" s="81">
        <v>4.6212300960687092</v>
      </c>
      <c r="T81" s="82"/>
      <c r="U81" s="81">
        <v>5642719</v>
      </c>
      <c r="V81" s="81">
        <v>505</v>
      </c>
      <c r="W81" s="81">
        <v>16</v>
      </c>
      <c r="X81" s="81">
        <v>7001</v>
      </c>
      <c r="Y81" s="81">
        <v>14234</v>
      </c>
      <c r="Z81" s="81">
        <v>21561</v>
      </c>
      <c r="AA81" s="81">
        <v>5075</v>
      </c>
      <c r="AB81" s="81">
        <v>34182</v>
      </c>
      <c r="AC81" s="81">
        <v>0</v>
      </c>
      <c r="AD81" s="81">
        <v>4.6212300960687092</v>
      </c>
      <c r="AE81" s="82"/>
      <c r="AF81" s="81">
        <v>72712780.423935518</v>
      </c>
      <c r="AG81" s="81">
        <v>868500.23033839767</v>
      </c>
      <c r="AH81" s="81">
        <v>142177.38428052969</v>
      </c>
      <c r="AI81" s="81">
        <v>40917815.331591532</v>
      </c>
      <c r="AJ81" s="81">
        <v>55819995.462629028</v>
      </c>
      <c r="AK81" s="81">
        <v>0</v>
      </c>
      <c r="AL81" s="81">
        <v>0</v>
      </c>
      <c r="AM81" s="81">
        <v>4655331.0780417686</v>
      </c>
      <c r="AN81" s="81">
        <v>0</v>
      </c>
      <c r="AO81" s="81">
        <v>0</v>
      </c>
      <c r="AP81" s="82"/>
      <c r="AQ81" s="81">
        <v>1314</v>
      </c>
      <c r="AR81" s="81">
        <v>441</v>
      </c>
      <c r="AS81" s="81">
        <v>0</v>
      </c>
      <c r="AT81" s="81">
        <v>0</v>
      </c>
      <c r="AU81" s="81">
        <v>0</v>
      </c>
      <c r="AV81" s="81">
        <v>0</v>
      </c>
      <c r="AW81" s="81" t="s">
        <v>564</v>
      </c>
      <c r="AX81" s="82"/>
      <c r="AY81" s="81">
        <v>5931.0350000000017</v>
      </c>
      <c r="AZ81" s="81">
        <v>29768.09999999998</v>
      </c>
      <c r="BA81" s="81">
        <v>0</v>
      </c>
      <c r="BB81" s="81">
        <v>0</v>
      </c>
      <c r="BC81" s="81">
        <v>0</v>
      </c>
      <c r="BD81" s="81">
        <v>0</v>
      </c>
      <c r="BE81" s="81" t="s">
        <v>564</v>
      </c>
      <c r="BF81" s="82"/>
      <c r="BG81" s="81">
        <v>0</v>
      </c>
      <c r="BH81" s="81">
        <v>0</v>
      </c>
      <c r="BI81" s="81">
        <v>17.907</v>
      </c>
      <c r="BJ81" s="81">
        <v>0</v>
      </c>
      <c r="BK81" s="81">
        <v>0</v>
      </c>
      <c r="BL81" s="81">
        <v>0</v>
      </c>
      <c r="BM81" s="82"/>
      <c r="BN81" s="81">
        <v>0</v>
      </c>
      <c r="BO81" s="81">
        <v>0</v>
      </c>
      <c r="BP81" s="81">
        <v>3</v>
      </c>
      <c r="BQ81" s="81">
        <v>0</v>
      </c>
      <c r="BR81" s="81">
        <v>0</v>
      </c>
      <c r="BS81" s="81">
        <v>0</v>
      </c>
      <c r="BT81"/>
      <c r="BU81" s="80">
        <v>17.907</v>
      </c>
      <c r="BV81" s="80">
        <v>0</v>
      </c>
      <c r="BW81" s="80">
        <v>0</v>
      </c>
      <c r="BX81" s="80">
        <v>0</v>
      </c>
      <c r="BY81" s="80">
        <v>0</v>
      </c>
      <c r="BZ81" s="80">
        <v>0</v>
      </c>
      <c r="CA81" s="80">
        <v>0</v>
      </c>
      <c r="CB81" s="80">
        <v>0</v>
      </c>
      <c r="CC81" s="80">
        <v>0</v>
      </c>
    </row>
    <row r="82" spans="1:81">
      <c r="A82" s="80" t="s">
        <v>1776</v>
      </c>
      <c r="B82" s="80">
        <v>153</v>
      </c>
      <c r="C82" s="80">
        <v>17</v>
      </c>
      <c r="D82" s="80">
        <v>9</v>
      </c>
      <c r="E82" s="80">
        <v>2020</v>
      </c>
      <c r="F82" s="80" t="s">
        <v>218</v>
      </c>
      <c r="G82" s="80" t="s">
        <v>1759</v>
      </c>
      <c r="H82" s="80" t="s">
        <v>1760</v>
      </c>
      <c r="I82" s="177"/>
      <c r="J82" s="81">
        <v>237.43400970843601</v>
      </c>
      <c r="K82" s="81">
        <v>1.1159874851198948</v>
      </c>
      <c r="L82" s="81">
        <v>0.57479122566725593</v>
      </c>
      <c r="M82" s="81">
        <v>25.352463287666527</v>
      </c>
      <c r="N82" s="81">
        <v>44.375052917224764</v>
      </c>
      <c r="O82" s="81">
        <v>30.031851077931719</v>
      </c>
      <c r="P82" s="81">
        <v>22.739166319831305</v>
      </c>
      <c r="Q82" s="81">
        <v>2.0026841047879067</v>
      </c>
      <c r="R82" s="81">
        <v>0</v>
      </c>
      <c r="S82" s="81">
        <v>4.6942445719378956</v>
      </c>
      <c r="T82" s="82"/>
      <c r="U82" s="81">
        <v>6598223</v>
      </c>
      <c r="V82" s="81">
        <v>484</v>
      </c>
      <c r="W82" s="81">
        <v>18</v>
      </c>
      <c r="X82" s="81">
        <v>6817</v>
      </c>
      <c r="Y82" s="81">
        <v>14324</v>
      </c>
      <c r="Z82" s="81">
        <v>21460</v>
      </c>
      <c r="AA82" s="81">
        <v>5130</v>
      </c>
      <c r="AB82" s="81">
        <v>33965</v>
      </c>
      <c r="AC82" s="81">
        <v>0</v>
      </c>
      <c r="AD82" s="81">
        <v>4.6942445719378956</v>
      </c>
      <c r="AE82" s="82"/>
      <c r="AF82" s="81">
        <v>87239810.369512647</v>
      </c>
      <c r="AG82" s="81">
        <v>819636.16311999655</v>
      </c>
      <c r="AH82" s="81">
        <v>146577.83442590493</v>
      </c>
      <c r="AI82" s="81">
        <v>36741734.092802212</v>
      </c>
      <c r="AJ82" s="81">
        <v>66292755.285402536</v>
      </c>
      <c r="AK82" s="81"/>
      <c r="AL82" s="81"/>
      <c r="AM82" s="81">
        <v>4432809.8590205945</v>
      </c>
      <c r="AN82" s="81"/>
      <c r="AO82" s="81"/>
      <c r="AP82" s="82"/>
      <c r="AQ82" s="81">
        <v>1385</v>
      </c>
      <c r="AR82" s="81">
        <v>461</v>
      </c>
      <c r="AS82" s="81">
        <v>0</v>
      </c>
      <c r="AT82" s="81">
        <v>0</v>
      </c>
      <c r="AU82" s="81">
        <v>0</v>
      </c>
      <c r="AV82" s="81">
        <v>0</v>
      </c>
      <c r="AW82" s="81">
        <v>0</v>
      </c>
      <c r="AX82" s="82"/>
      <c r="AY82" s="81">
        <v>6311.1669999999986</v>
      </c>
      <c r="AZ82" s="81">
        <v>33487.800000000061</v>
      </c>
      <c r="BA82" s="81">
        <v>0</v>
      </c>
      <c r="BB82" s="81">
        <v>0</v>
      </c>
      <c r="BC82" s="81">
        <v>0</v>
      </c>
      <c r="BD82" s="81">
        <v>0</v>
      </c>
      <c r="BE82" s="81">
        <v>0</v>
      </c>
      <c r="BF82" s="82"/>
      <c r="BG82" s="81">
        <v>0</v>
      </c>
      <c r="BH82" s="81">
        <v>0</v>
      </c>
      <c r="BI82" s="81">
        <v>16.398</v>
      </c>
      <c r="BJ82" s="81">
        <v>0</v>
      </c>
      <c r="BK82" s="81">
        <v>0</v>
      </c>
      <c r="BL82" s="81">
        <v>0</v>
      </c>
      <c r="BM82" s="82"/>
      <c r="BN82" s="81">
        <v>0</v>
      </c>
      <c r="BO82" s="81">
        <v>0</v>
      </c>
      <c r="BP82" s="81">
        <v>3</v>
      </c>
      <c r="BQ82" s="81">
        <v>0</v>
      </c>
      <c r="BR82" s="81">
        <v>0</v>
      </c>
      <c r="BS82" s="81">
        <v>0</v>
      </c>
      <c r="BT82"/>
      <c r="BU82" s="80">
        <v>16.398</v>
      </c>
      <c r="BV82" s="80">
        <v>0</v>
      </c>
      <c r="BW82" s="80">
        <v>0</v>
      </c>
      <c r="BX82" s="80">
        <v>0</v>
      </c>
      <c r="BY82" s="80">
        <v>0</v>
      </c>
      <c r="BZ82" s="80">
        <v>0</v>
      </c>
      <c r="CA82" s="80">
        <v>0</v>
      </c>
      <c r="CB82" s="80">
        <v>0</v>
      </c>
      <c r="CC82" s="80">
        <v>0</v>
      </c>
    </row>
    <row r="83" spans="1:81">
      <c r="A83" s="80" t="s">
        <v>1777</v>
      </c>
      <c r="B83" s="80">
        <v>153</v>
      </c>
      <c r="C83" s="80">
        <v>18</v>
      </c>
      <c r="D83" s="80">
        <v>9</v>
      </c>
      <c r="E83" s="80">
        <v>2021</v>
      </c>
      <c r="F83" s="80" t="s">
        <v>75</v>
      </c>
      <c r="G83" s="174" t="s">
        <v>1759</v>
      </c>
      <c r="H83" s="80" t="s">
        <v>1760</v>
      </c>
      <c r="I83" s="177"/>
      <c r="J83" s="81">
        <v>197.30610982648312</v>
      </c>
      <c r="K83" s="81">
        <v>1.2307439780655627</v>
      </c>
      <c r="L83" s="81">
        <v>0.51065419015047708</v>
      </c>
      <c r="M83" s="81">
        <v>28.607270179374318</v>
      </c>
      <c r="N83" s="81">
        <v>42.584085659438884</v>
      </c>
      <c r="O83" s="81">
        <v>28.968980378544718</v>
      </c>
      <c r="P83" s="81">
        <v>23.130990539051552</v>
      </c>
      <c r="Q83" s="81">
        <v>2.0053557998807179</v>
      </c>
      <c r="R83" s="81">
        <v>0</v>
      </c>
      <c r="S83" s="81">
        <v>3.9118779384204361</v>
      </c>
      <c r="T83" s="82"/>
      <c r="U83" s="81">
        <v>6008439</v>
      </c>
      <c r="V83" s="81">
        <v>484</v>
      </c>
      <c r="W83" s="81">
        <v>18</v>
      </c>
      <c r="X83" s="81">
        <v>6817</v>
      </c>
      <c r="Y83" s="81">
        <v>14312</v>
      </c>
      <c r="Z83" s="81">
        <v>21315</v>
      </c>
      <c r="AA83" s="81">
        <v>5089</v>
      </c>
      <c r="AB83" s="81">
        <v>33607</v>
      </c>
      <c r="AC83" s="81">
        <v>0</v>
      </c>
      <c r="AD83" s="81">
        <v>3.9118779384204361</v>
      </c>
      <c r="AE83" s="82"/>
      <c r="AF83" s="81">
        <v>69907420.311251625</v>
      </c>
      <c r="AG83" s="81">
        <v>876288.39285976219</v>
      </c>
      <c r="AH83" s="81">
        <v>128847.08007099394</v>
      </c>
      <c r="AI83" s="81">
        <v>42085905.206568427</v>
      </c>
      <c r="AJ83" s="81">
        <v>62634403.886830859</v>
      </c>
      <c r="AK83" s="81">
        <v>0</v>
      </c>
      <c r="AL83" s="81">
        <v>0</v>
      </c>
      <c r="AM83" s="81">
        <v>4411385.4775568321</v>
      </c>
      <c r="AN83" s="81">
        <v>0</v>
      </c>
      <c r="AO83" s="81">
        <v>0</v>
      </c>
      <c r="AP83" s="82"/>
      <c r="AQ83" s="81">
        <v>1464</v>
      </c>
      <c r="AR83" s="81">
        <v>468</v>
      </c>
      <c r="AS83" s="81">
        <v>0</v>
      </c>
      <c r="AT83" s="81">
        <v>0</v>
      </c>
      <c r="AU83" s="81">
        <v>0</v>
      </c>
      <c r="AV83" s="81">
        <v>0</v>
      </c>
      <c r="AW83" s="81"/>
      <c r="AX83" s="82"/>
      <c r="AY83" s="81">
        <v>6740.2250000000022</v>
      </c>
      <c r="AZ83" s="81">
        <v>34046.400000000052</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1778</v>
      </c>
      <c r="B84" s="80">
        <v>153</v>
      </c>
      <c r="C84" s="80">
        <v>19</v>
      </c>
      <c r="D84" s="80">
        <v>9</v>
      </c>
      <c r="E84" s="80">
        <v>2022</v>
      </c>
      <c r="F84" s="80" t="s">
        <v>568</v>
      </c>
      <c r="G84" s="174" t="s">
        <v>1759</v>
      </c>
      <c r="H84" s="80" t="s">
        <v>1760</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1548</v>
      </c>
      <c r="AR84" s="81">
        <v>478</v>
      </c>
      <c r="AS84" s="81">
        <v>0</v>
      </c>
      <c r="AT84" s="81">
        <v>0</v>
      </c>
      <c r="AU84" s="81">
        <v>0</v>
      </c>
      <c r="AV84" s="81">
        <v>0</v>
      </c>
      <c r="AW84" s="81"/>
      <c r="AX84" s="82"/>
      <c r="AY84" s="81">
        <v>7242.2690000000002</v>
      </c>
      <c r="AZ84" s="81">
        <v>34703.400000000067</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1779</v>
      </c>
      <c r="B85" s="80">
        <v>290</v>
      </c>
      <c r="C85" s="80">
        <v>1</v>
      </c>
      <c r="D85" s="80">
        <v>18</v>
      </c>
      <c r="E85" s="80">
        <v>1990</v>
      </c>
      <c r="F85" s="80" t="s">
        <v>562</v>
      </c>
      <c r="G85" s="80" t="s">
        <v>1780</v>
      </c>
      <c r="H85" s="80" t="s">
        <v>1781</v>
      </c>
      <c r="I85" s="177"/>
      <c r="J85" s="81">
        <v>52.655692633875532</v>
      </c>
      <c r="K85" s="81">
        <v>10.346404418764442</v>
      </c>
      <c r="L85" s="81">
        <v>10.094521570552324</v>
      </c>
      <c r="M85" s="81">
        <v>34.389086639952083</v>
      </c>
      <c r="N85" s="81">
        <v>46.844363792251627</v>
      </c>
      <c r="O85" s="81">
        <v>28.674117899988577</v>
      </c>
      <c r="P85" s="81">
        <v>44.277219169634023</v>
      </c>
      <c r="Q85" s="81">
        <v>2.6560358389373571</v>
      </c>
      <c r="R85" s="81">
        <v>0</v>
      </c>
      <c r="S85" s="81">
        <v>2.1669055648487352</v>
      </c>
      <c r="T85" s="82"/>
      <c r="U85" s="81">
        <v>8555943</v>
      </c>
      <c r="V85" s="81">
        <v>2974</v>
      </c>
      <c r="W85" s="81">
        <v>145</v>
      </c>
      <c r="X85" s="81">
        <v>14424</v>
      </c>
      <c r="Y85" s="81">
        <v>12177</v>
      </c>
      <c r="Z85" s="81">
        <v>11794</v>
      </c>
      <c r="AA85" s="81">
        <v>10751</v>
      </c>
      <c r="AB85" s="81">
        <v>43125</v>
      </c>
      <c r="AC85" s="81">
        <v>0</v>
      </c>
      <c r="AD85" s="81">
        <v>2.1669055648487352</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1782</v>
      </c>
      <c r="B86" s="80">
        <v>291</v>
      </c>
      <c r="C86" s="80">
        <v>2</v>
      </c>
      <c r="D86" s="80">
        <v>18</v>
      </c>
      <c r="E86" s="80">
        <v>2005</v>
      </c>
      <c r="F86" s="80" t="s">
        <v>565</v>
      </c>
      <c r="G86" s="80" t="s">
        <v>1780</v>
      </c>
      <c r="H86" s="80" t="s">
        <v>1781</v>
      </c>
      <c r="I86" s="177"/>
      <c r="J86" s="81">
        <v>53.524095164585638</v>
      </c>
      <c r="K86" s="81">
        <v>6.4914273715492206</v>
      </c>
      <c r="L86" s="81">
        <v>3.835761043226158</v>
      </c>
      <c r="M86" s="81">
        <v>71.405920450903025</v>
      </c>
      <c r="N86" s="81">
        <v>71.814973280018393</v>
      </c>
      <c r="O86" s="81">
        <v>45.175490551803698</v>
      </c>
      <c r="P86" s="81">
        <v>41.164639476768137</v>
      </c>
      <c r="Q86" s="81">
        <v>2.3938262711713527</v>
      </c>
      <c r="R86" s="81">
        <v>0</v>
      </c>
      <c r="S86" s="81">
        <v>5.9428234984341186</v>
      </c>
      <c r="T86" s="82"/>
      <c r="U86" s="81">
        <v>6913138</v>
      </c>
      <c r="V86" s="81">
        <v>2394</v>
      </c>
      <c r="W86" s="81">
        <v>43</v>
      </c>
      <c r="X86" s="81">
        <v>11892</v>
      </c>
      <c r="Y86" s="81">
        <v>13338</v>
      </c>
      <c r="Z86" s="81">
        <v>21502</v>
      </c>
      <c r="AA86" s="81">
        <v>8186</v>
      </c>
      <c r="AB86" s="81">
        <v>40632</v>
      </c>
      <c r="AC86" s="81">
        <v>0</v>
      </c>
      <c r="AD86" s="81">
        <v>5.9428234984341186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1783</v>
      </c>
      <c r="B87" s="80">
        <v>292</v>
      </c>
      <c r="C87" s="80">
        <v>3</v>
      </c>
      <c r="D87" s="80">
        <v>18</v>
      </c>
      <c r="E87" s="80">
        <v>2006</v>
      </c>
      <c r="F87" s="80" t="s">
        <v>566</v>
      </c>
      <c r="G87" s="80" t="s">
        <v>1780</v>
      </c>
      <c r="H87" s="80" t="s">
        <v>1781</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1784</v>
      </c>
      <c r="B88" s="80">
        <v>293</v>
      </c>
      <c r="C88" s="80">
        <v>4</v>
      </c>
      <c r="D88" s="80">
        <v>18</v>
      </c>
      <c r="E88" s="80">
        <v>2007</v>
      </c>
      <c r="F88" s="80" t="s">
        <v>567</v>
      </c>
      <c r="G88" s="80" t="s">
        <v>1780</v>
      </c>
      <c r="H88" s="80" t="s">
        <v>1781</v>
      </c>
      <c r="I88" s="177"/>
      <c r="J88" s="81">
        <v>45.965990233901699</v>
      </c>
      <c r="K88" s="81">
        <v>5.6084389258587013</v>
      </c>
      <c r="L88" s="81">
        <v>4.7473156991215166</v>
      </c>
      <c r="M88" s="81">
        <v>72.644155953309351</v>
      </c>
      <c r="N88" s="81">
        <v>71.77660316325975</v>
      </c>
      <c r="O88" s="81">
        <v>43.315233856349934</v>
      </c>
      <c r="P88" s="81">
        <v>40.576260206941335</v>
      </c>
      <c r="Q88" s="81">
        <v>2.4766102276921824</v>
      </c>
      <c r="R88" s="81">
        <v>0</v>
      </c>
      <c r="S88" s="81">
        <v>3.1289734560408293</v>
      </c>
      <c r="T88" s="82"/>
      <c r="U88" s="81">
        <v>6607810</v>
      </c>
      <c r="V88" s="81">
        <v>2183</v>
      </c>
      <c r="W88" s="81">
        <v>55</v>
      </c>
      <c r="X88" s="81">
        <v>14906</v>
      </c>
      <c r="Y88" s="81">
        <v>13369</v>
      </c>
      <c r="Z88" s="81">
        <v>21432</v>
      </c>
      <c r="AA88" s="81">
        <v>7946</v>
      </c>
      <c r="AB88" s="81">
        <v>39814</v>
      </c>
      <c r="AC88" s="81">
        <v>0</v>
      </c>
      <c r="AD88" s="81">
        <v>3.1289734560408293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1785</v>
      </c>
      <c r="B89" s="80">
        <v>294</v>
      </c>
      <c r="C89" s="80">
        <v>5</v>
      </c>
      <c r="D89" s="80">
        <v>18</v>
      </c>
      <c r="E89" s="80">
        <v>2008</v>
      </c>
      <c r="F89" s="80" t="s">
        <v>84</v>
      </c>
      <c r="G89" s="80" t="s">
        <v>1780</v>
      </c>
      <c r="H89" s="80" t="s">
        <v>1781</v>
      </c>
      <c r="I89" s="177"/>
      <c r="J89" s="81">
        <v>37.627897258431354</v>
      </c>
      <c r="K89" s="81">
        <v>4.194551619834475</v>
      </c>
      <c r="L89" s="81">
        <v>4.2293635015910818</v>
      </c>
      <c r="M89" s="81">
        <v>73.482192484348602</v>
      </c>
      <c r="N89" s="81">
        <v>69.847452825144899</v>
      </c>
      <c r="O89" s="81">
        <v>41.990981988645245</v>
      </c>
      <c r="P89" s="81">
        <v>39.754713919283468</v>
      </c>
      <c r="Q89" s="81">
        <v>2.4157032568753678</v>
      </c>
      <c r="R89" s="81">
        <v>0</v>
      </c>
      <c r="S89" s="81">
        <v>3.543910622446369</v>
      </c>
      <c r="T89" s="82"/>
      <c r="U89" s="81">
        <v>6188409</v>
      </c>
      <c r="V89" s="81">
        <v>2183</v>
      </c>
      <c r="W89" s="81">
        <v>55</v>
      </c>
      <c r="X89" s="81">
        <v>14906</v>
      </c>
      <c r="Y89" s="81">
        <v>13385</v>
      </c>
      <c r="Z89" s="81">
        <v>21506</v>
      </c>
      <c r="AA89" s="81">
        <v>7794</v>
      </c>
      <c r="AB89" s="81">
        <v>39473</v>
      </c>
      <c r="AC89" s="81">
        <v>0</v>
      </c>
      <c r="AD89" s="81">
        <v>3.543910622446369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1786</v>
      </c>
      <c r="B90" s="80">
        <v>295</v>
      </c>
      <c r="C90" s="80">
        <v>6</v>
      </c>
      <c r="D90" s="80">
        <v>18</v>
      </c>
      <c r="E90" s="80">
        <v>2009</v>
      </c>
      <c r="F90" s="80" t="s">
        <v>85</v>
      </c>
      <c r="G90" s="80" t="s">
        <v>1780</v>
      </c>
      <c r="H90" s="80" t="s">
        <v>1781</v>
      </c>
      <c r="I90" s="177"/>
      <c r="J90" s="81">
        <v>34.763761654808171</v>
      </c>
      <c r="K90" s="81">
        <v>4.1062618941413183</v>
      </c>
      <c r="L90" s="81">
        <v>4.1433133118896928</v>
      </c>
      <c r="M90" s="81">
        <v>72.711020095135396</v>
      </c>
      <c r="N90" s="81">
        <v>63.116592937138755</v>
      </c>
      <c r="O90" s="81">
        <v>42.648780103749054</v>
      </c>
      <c r="P90" s="81">
        <v>38.142843455315372</v>
      </c>
      <c r="Q90" s="81">
        <v>2.2798683979414074</v>
      </c>
      <c r="R90" s="81">
        <v>0</v>
      </c>
      <c r="S90" s="81">
        <v>2.8640107434853372</v>
      </c>
      <c r="T90" s="82"/>
      <c r="U90" s="81">
        <v>4524981</v>
      </c>
      <c r="V90" s="81">
        <v>1964</v>
      </c>
      <c r="W90" s="81">
        <v>77</v>
      </c>
      <c r="X90" s="81">
        <v>14857</v>
      </c>
      <c r="Y90" s="81">
        <v>13393</v>
      </c>
      <c r="Z90" s="81">
        <v>21560</v>
      </c>
      <c r="AA90" s="81">
        <v>7677</v>
      </c>
      <c r="AB90" s="81">
        <v>39107</v>
      </c>
      <c r="AC90" s="81">
        <v>0</v>
      </c>
      <c r="AD90" s="81">
        <v>2.8640107434853372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12.401999999999999</v>
      </c>
      <c r="BJ90" s="81">
        <v>0</v>
      </c>
      <c r="BK90" s="81">
        <v>3.9769999999999999</v>
      </c>
      <c r="BL90" s="81">
        <v>0</v>
      </c>
      <c r="BM90" s="82"/>
      <c r="BN90" s="81">
        <v>0</v>
      </c>
      <c r="BO90" s="81">
        <v>0</v>
      </c>
      <c r="BP90" s="81">
        <v>3</v>
      </c>
      <c r="BQ90" s="81">
        <v>0</v>
      </c>
      <c r="BR90" s="81">
        <v>1</v>
      </c>
      <c r="BS90" s="81">
        <v>0</v>
      </c>
      <c r="BT90"/>
      <c r="BU90" s="80"/>
      <c r="BV90" s="80"/>
      <c r="BW90" s="80"/>
      <c r="BX90" s="80"/>
      <c r="BY90" s="80"/>
      <c r="BZ90" s="80"/>
      <c r="CA90" s="80"/>
      <c r="CB90" s="80"/>
      <c r="CC90" s="80"/>
    </row>
    <row r="91" spans="1:81">
      <c r="A91" s="80" t="s">
        <v>1787</v>
      </c>
      <c r="B91" s="80">
        <v>296</v>
      </c>
      <c r="C91" s="80">
        <v>7</v>
      </c>
      <c r="D91" s="80">
        <v>18</v>
      </c>
      <c r="E91" s="80">
        <v>2010</v>
      </c>
      <c r="F91" s="80" t="s">
        <v>86</v>
      </c>
      <c r="G91" s="80" t="s">
        <v>1780</v>
      </c>
      <c r="H91" s="80" t="s">
        <v>1781</v>
      </c>
      <c r="I91" s="177"/>
      <c r="J91" s="81">
        <v>30.873360111221256</v>
      </c>
      <c r="K91" s="81">
        <v>4.2064779695116208</v>
      </c>
      <c r="L91" s="81">
        <v>3.9287318763163368</v>
      </c>
      <c r="M91" s="81">
        <v>69.821809812374966</v>
      </c>
      <c r="N91" s="81">
        <v>64.872541579217142</v>
      </c>
      <c r="O91" s="81">
        <v>42.293996875652617</v>
      </c>
      <c r="P91" s="81">
        <v>38.47265353562409</v>
      </c>
      <c r="Q91" s="81">
        <v>2.3598504783669689</v>
      </c>
      <c r="R91" s="81">
        <v>0</v>
      </c>
      <c r="S91" s="81">
        <v>3.1741648462217404</v>
      </c>
      <c r="T91" s="82"/>
      <c r="U91" s="81">
        <v>4604494</v>
      </c>
      <c r="V91" s="81">
        <v>1964</v>
      </c>
      <c r="W91" s="81">
        <v>77</v>
      </c>
      <c r="X91" s="81">
        <v>14857</v>
      </c>
      <c r="Y91" s="81">
        <v>13374</v>
      </c>
      <c r="Z91" s="81">
        <v>21480</v>
      </c>
      <c r="AA91" s="81">
        <v>7550</v>
      </c>
      <c r="AB91" s="81">
        <v>38787</v>
      </c>
      <c r="AC91" s="81">
        <v>0</v>
      </c>
      <c r="AD91" s="81">
        <v>3.1741648462217404</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12.555</v>
      </c>
      <c r="BJ91" s="81">
        <v>0</v>
      </c>
      <c r="BK91" s="81">
        <v>3.85</v>
      </c>
      <c r="BL91" s="81">
        <v>0</v>
      </c>
      <c r="BM91" s="82"/>
      <c r="BN91" s="81">
        <v>0</v>
      </c>
      <c r="BO91" s="81">
        <v>0</v>
      </c>
      <c r="BP91" s="81">
        <v>3</v>
      </c>
      <c r="BQ91" s="81">
        <v>0</v>
      </c>
      <c r="BR91" s="81">
        <v>1</v>
      </c>
      <c r="BS91" s="81">
        <v>0</v>
      </c>
      <c r="BT91"/>
      <c r="BU91" s="80">
        <v>16.405000000000001</v>
      </c>
      <c r="BV91" s="80">
        <v>0</v>
      </c>
      <c r="BW91" s="80">
        <v>0</v>
      </c>
      <c r="BX91" s="80">
        <v>0</v>
      </c>
      <c r="BY91" s="80">
        <v>0</v>
      </c>
      <c r="BZ91" s="80">
        <v>0</v>
      </c>
      <c r="CA91" s="80">
        <v>0</v>
      </c>
      <c r="CB91" s="80">
        <v>0</v>
      </c>
      <c r="CC91" s="80">
        <v>0</v>
      </c>
    </row>
    <row r="92" spans="1:81">
      <c r="A92" s="80" t="s">
        <v>1788</v>
      </c>
      <c r="B92" s="80">
        <v>297</v>
      </c>
      <c r="C92" s="80">
        <v>8</v>
      </c>
      <c r="D92" s="80">
        <v>18</v>
      </c>
      <c r="E92" s="80">
        <v>2011</v>
      </c>
      <c r="F92" s="80" t="s">
        <v>87</v>
      </c>
      <c r="G92" s="80" t="s">
        <v>1780</v>
      </c>
      <c r="H92" s="80" t="s">
        <v>1781</v>
      </c>
      <c r="I92" s="177"/>
      <c r="J92" s="81">
        <v>33.486644850950164</v>
      </c>
      <c r="K92" s="81">
        <v>5.4037849052381093</v>
      </c>
      <c r="L92" s="81">
        <v>3.1045425581715427</v>
      </c>
      <c r="M92" s="81">
        <v>78.665157654598104</v>
      </c>
      <c r="N92" s="81">
        <v>75.012271625578819</v>
      </c>
      <c r="O92" s="81">
        <v>41.928511220349648</v>
      </c>
      <c r="P92" s="81">
        <v>36.94518357163907</v>
      </c>
      <c r="Q92" s="81">
        <v>2.6851627180335607</v>
      </c>
      <c r="R92" s="81">
        <v>0</v>
      </c>
      <c r="S92" s="81">
        <v>3.2294255466547388</v>
      </c>
      <c r="T92" s="82"/>
      <c r="U92" s="81">
        <v>4608860</v>
      </c>
      <c r="V92" s="81">
        <v>1964</v>
      </c>
      <c r="W92" s="81">
        <v>77</v>
      </c>
      <c r="X92" s="81">
        <v>14857</v>
      </c>
      <c r="Y92" s="81">
        <v>13361</v>
      </c>
      <c r="Z92" s="81">
        <v>21757</v>
      </c>
      <c r="AA92" s="81">
        <v>7466</v>
      </c>
      <c r="AB92" s="81">
        <v>38262</v>
      </c>
      <c r="AC92" s="81">
        <v>0</v>
      </c>
      <c r="AD92" s="81">
        <v>3.2294255466547388</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12.423</v>
      </c>
      <c r="BJ92" s="81">
        <v>0</v>
      </c>
      <c r="BK92" s="81">
        <v>3.45</v>
      </c>
      <c r="BL92" s="81">
        <v>0</v>
      </c>
      <c r="BM92" s="82"/>
      <c r="BN92" s="81">
        <v>0</v>
      </c>
      <c r="BO92" s="81">
        <v>0</v>
      </c>
      <c r="BP92" s="81">
        <v>3</v>
      </c>
      <c r="BQ92" s="81">
        <v>0</v>
      </c>
      <c r="BR92" s="81">
        <v>1</v>
      </c>
      <c r="BS92" s="81">
        <v>0</v>
      </c>
      <c r="BT92"/>
      <c r="BU92" s="80">
        <v>15.872999999999999</v>
      </c>
      <c r="BV92" s="80">
        <v>0</v>
      </c>
      <c r="BW92" s="80">
        <v>0</v>
      </c>
      <c r="BX92" s="80">
        <v>0</v>
      </c>
      <c r="BY92" s="80">
        <v>0</v>
      </c>
      <c r="BZ92" s="80">
        <v>0</v>
      </c>
      <c r="CA92" s="80">
        <v>0</v>
      </c>
      <c r="CB92" s="80">
        <v>0</v>
      </c>
      <c r="CC92" s="80">
        <v>0</v>
      </c>
    </row>
    <row r="93" spans="1:81">
      <c r="A93" s="80" t="s">
        <v>1789</v>
      </c>
      <c r="B93" s="80">
        <v>298</v>
      </c>
      <c r="C93" s="80">
        <v>9</v>
      </c>
      <c r="D93" s="80">
        <v>18</v>
      </c>
      <c r="E93" s="80">
        <v>2012</v>
      </c>
      <c r="F93" s="80" t="s">
        <v>88</v>
      </c>
      <c r="G93" s="80" t="s">
        <v>1780</v>
      </c>
      <c r="H93" s="80" t="s">
        <v>1781</v>
      </c>
      <c r="I93" s="177"/>
      <c r="J93" s="81">
        <v>42.874692297471796</v>
      </c>
      <c r="K93" s="81">
        <v>5.0720820618012912</v>
      </c>
      <c r="L93" s="81">
        <v>3.0578417036720964</v>
      </c>
      <c r="M93" s="81">
        <v>78.375960266364771</v>
      </c>
      <c r="N93" s="81">
        <v>76.436526150035931</v>
      </c>
      <c r="O93" s="81">
        <v>42.034495156038481</v>
      </c>
      <c r="P93" s="81">
        <v>36.861767677109007</v>
      </c>
      <c r="Q93" s="81">
        <v>2.9208724775291857</v>
      </c>
      <c r="R93" s="81">
        <v>0</v>
      </c>
      <c r="S93" s="81">
        <v>2.4955277886115943</v>
      </c>
      <c r="T93" s="82"/>
      <c r="U93" s="81">
        <v>5203259</v>
      </c>
      <c r="V93" s="81">
        <v>1964</v>
      </c>
      <c r="W93" s="81">
        <v>77</v>
      </c>
      <c r="X93" s="81">
        <v>14857</v>
      </c>
      <c r="Y93" s="81">
        <v>13656</v>
      </c>
      <c r="Z93" s="81">
        <v>21985</v>
      </c>
      <c r="AA93" s="81">
        <v>7407</v>
      </c>
      <c r="AB93" s="81">
        <v>38308</v>
      </c>
      <c r="AC93" s="81">
        <v>0</v>
      </c>
      <c r="AD93" s="81">
        <v>2.4955277886115943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15.098000000000001</v>
      </c>
      <c r="BJ93" s="81">
        <v>0</v>
      </c>
      <c r="BK93" s="81">
        <v>4.0279999999999996</v>
      </c>
      <c r="BL93" s="81">
        <v>0</v>
      </c>
      <c r="BM93" s="82"/>
      <c r="BN93" s="81">
        <v>0</v>
      </c>
      <c r="BO93" s="81">
        <v>0</v>
      </c>
      <c r="BP93" s="81">
        <v>3</v>
      </c>
      <c r="BQ93" s="81">
        <v>0</v>
      </c>
      <c r="BR93" s="81">
        <v>1</v>
      </c>
      <c r="BS93" s="81">
        <v>0</v>
      </c>
      <c r="BT93"/>
      <c r="BU93" s="80">
        <v>19.126000000000001</v>
      </c>
      <c r="BV93" s="80">
        <v>0</v>
      </c>
      <c r="BW93" s="80">
        <v>0</v>
      </c>
      <c r="BX93" s="80">
        <v>0</v>
      </c>
      <c r="BY93" s="80">
        <v>0</v>
      </c>
      <c r="BZ93" s="80">
        <v>0</v>
      </c>
      <c r="CA93" s="80">
        <v>0</v>
      </c>
      <c r="CB93" s="80">
        <v>0</v>
      </c>
      <c r="CC93" s="80">
        <v>0</v>
      </c>
    </row>
    <row r="94" spans="1:81">
      <c r="A94" s="80" t="s">
        <v>1790</v>
      </c>
      <c r="B94" s="80">
        <v>299</v>
      </c>
      <c r="C94" s="80">
        <v>10</v>
      </c>
      <c r="D94" s="80">
        <v>18</v>
      </c>
      <c r="E94" s="80">
        <v>2013</v>
      </c>
      <c r="F94" s="80" t="s">
        <v>89</v>
      </c>
      <c r="G94" s="80" t="s">
        <v>1780</v>
      </c>
      <c r="H94" s="80" t="s">
        <v>1781</v>
      </c>
      <c r="I94" s="177"/>
      <c r="J94" s="81">
        <v>40.189232957338398</v>
      </c>
      <c r="K94" s="81">
        <v>4.3749661604645169</v>
      </c>
      <c r="L94" s="81">
        <v>2.7933770650080545</v>
      </c>
      <c r="M94" s="81">
        <v>75.182341069416026</v>
      </c>
      <c r="N94" s="81">
        <v>80.685025891359302</v>
      </c>
      <c r="O94" s="81">
        <v>40.585691540357843</v>
      </c>
      <c r="P94" s="81">
        <v>37.425264766623236</v>
      </c>
      <c r="Q94" s="81">
        <v>2.9458020474377191</v>
      </c>
      <c r="R94" s="81">
        <v>0</v>
      </c>
      <c r="S94" s="81">
        <v>2.9550561689214447</v>
      </c>
      <c r="T94" s="82"/>
      <c r="U94" s="81">
        <v>4782714</v>
      </c>
      <c r="V94" s="81">
        <v>1964</v>
      </c>
      <c r="W94" s="81">
        <v>77</v>
      </c>
      <c r="X94" s="81">
        <v>14857</v>
      </c>
      <c r="Y94" s="81">
        <v>13684</v>
      </c>
      <c r="Z94" s="81">
        <v>22175</v>
      </c>
      <c r="AA94" s="81">
        <v>7492</v>
      </c>
      <c r="AB94" s="81">
        <v>38081</v>
      </c>
      <c r="AC94" s="81">
        <v>0</v>
      </c>
      <c r="AD94" s="81">
        <v>2.9550561689214447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15.595000000000001</v>
      </c>
      <c r="BJ94" s="81">
        <v>0</v>
      </c>
      <c r="BK94" s="81">
        <v>4.282</v>
      </c>
      <c r="BL94" s="81">
        <v>0</v>
      </c>
      <c r="BM94" s="82"/>
      <c r="BN94" s="81">
        <v>0</v>
      </c>
      <c r="BO94" s="81">
        <v>0</v>
      </c>
      <c r="BP94" s="81">
        <v>3</v>
      </c>
      <c r="BQ94" s="81">
        <v>0</v>
      </c>
      <c r="BR94" s="81">
        <v>1</v>
      </c>
      <c r="BS94" s="81">
        <v>0</v>
      </c>
      <c r="BT94"/>
      <c r="BU94" s="80">
        <v>19.876999999999999</v>
      </c>
      <c r="BV94" s="80">
        <v>0</v>
      </c>
      <c r="BW94" s="80">
        <v>0</v>
      </c>
      <c r="BX94" s="80">
        <v>0</v>
      </c>
      <c r="BY94" s="80">
        <v>0</v>
      </c>
      <c r="BZ94" s="80">
        <v>0</v>
      </c>
      <c r="CA94" s="80">
        <v>0</v>
      </c>
      <c r="CB94" s="80">
        <v>0</v>
      </c>
      <c r="CC94" s="80">
        <v>0</v>
      </c>
    </row>
    <row r="95" spans="1:81">
      <c r="A95" s="80" t="s">
        <v>1791</v>
      </c>
      <c r="B95" s="80">
        <v>300</v>
      </c>
      <c r="C95" s="80">
        <v>11</v>
      </c>
      <c r="D95" s="80">
        <v>18</v>
      </c>
      <c r="E95" s="80">
        <v>2014</v>
      </c>
      <c r="F95" s="80" t="s">
        <v>90</v>
      </c>
      <c r="G95" s="80" t="s">
        <v>1780</v>
      </c>
      <c r="H95" s="80" t="s">
        <v>1781</v>
      </c>
      <c r="I95" s="177"/>
      <c r="J95" s="81">
        <v>37.284728460313104</v>
      </c>
      <c r="K95" s="81">
        <v>4.5590223593378125</v>
      </c>
      <c r="L95" s="81">
        <v>5.7604275557830071</v>
      </c>
      <c r="M95" s="81">
        <v>73.733434827115616</v>
      </c>
      <c r="N95" s="81">
        <v>70.709162678460942</v>
      </c>
      <c r="O95" s="81">
        <v>38.816706925594694</v>
      </c>
      <c r="P95" s="81">
        <v>37.147910314853284</v>
      </c>
      <c r="Q95" s="81">
        <v>2.7999417972534939</v>
      </c>
      <c r="R95" s="81">
        <v>0</v>
      </c>
      <c r="S95" s="81">
        <v>2.9839281842257925</v>
      </c>
      <c r="T95" s="82"/>
      <c r="U95" s="81">
        <v>5312726</v>
      </c>
      <c r="V95" s="81">
        <v>1870</v>
      </c>
      <c r="W95" s="81">
        <v>131</v>
      </c>
      <c r="X95" s="81">
        <v>14483</v>
      </c>
      <c r="Y95" s="81">
        <v>13739</v>
      </c>
      <c r="Z95" s="81">
        <v>22337</v>
      </c>
      <c r="AA95" s="81">
        <v>7398</v>
      </c>
      <c r="AB95" s="81">
        <v>37725</v>
      </c>
      <c r="AC95" s="81">
        <v>0</v>
      </c>
      <c r="AD95" s="81">
        <v>2.9839281842257925</v>
      </c>
      <c r="AE95" s="82"/>
      <c r="AF95" s="81">
        <v>50903288.980044931</v>
      </c>
      <c r="AG95" s="81">
        <v>3563823.424806634</v>
      </c>
      <c r="AH95" s="81">
        <v>1393255.3341942343</v>
      </c>
      <c r="AI95" s="81">
        <v>86054894.122504652</v>
      </c>
      <c r="AJ95" s="81">
        <v>81827855.891725942</v>
      </c>
      <c r="AK95" s="81">
        <v>0</v>
      </c>
      <c r="AL95" s="81">
        <v>0</v>
      </c>
      <c r="AM95" s="81">
        <v>5179078.7672153497</v>
      </c>
      <c r="AN95" s="81">
        <v>0</v>
      </c>
      <c r="AO95" s="81">
        <v>0</v>
      </c>
      <c r="AP95" s="82"/>
      <c r="AQ95" s="81">
        <v>91</v>
      </c>
      <c r="AR95" s="81">
        <v>5</v>
      </c>
      <c r="AS95" s="81">
        <v>0</v>
      </c>
      <c r="AT95" s="81">
        <v>0</v>
      </c>
      <c r="AU95" s="81">
        <v>0</v>
      </c>
      <c r="AV95" s="81">
        <v>0</v>
      </c>
      <c r="AW95" s="81" t="s">
        <v>564</v>
      </c>
      <c r="AX95" s="82"/>
      <c r="AY95" s="81">
        <v>382.3</v>
      </c>
      <c r="AZ95" s="81">
        <v>53.1</v>
      </c>
      <c r="BA95" s="81">
        <v>0</v>
      </c>
      <c r="BB95" s="81">
        <v>0</v>
      </c>
      <c r="BC95" s="81">
        <v>0</v>
      </c>
      <c r="BD95" s="81">
        <v>0</v>
      </c>
      <c r="BE95" s="81" t="s">
        <v>564</v>
      </c>
      <c r="BF95" s="82"/>
      <c r="BG95" s="81">
        <v>0</v>
      </c>
      <c r="BH95" s="81">
        <v>0</v>
      </c>
      <c r="BI95" s="81">
        <v>20.77</v>
      </c>
      <c r="BJ95" s="81">
        <v>0</v>
      </c>
      <c r="BK95" s="81">
        <v>4.319</v>
      </c>
      <c r="BL95" s="81">
        <v>0</v>
      </c>
      <c r="BM95" s="82"/>
      <c r="BN95" s="81">
        <v>0</v>
      </c>
      <c r="BO95" s="81">
        <v>0</v>
      </c>
      <c r="BP95" s="81">
        <v>4</v>
      </c>
      <c r="BQ95" s="81">
        <v>0</v>
      </c>
      <c r="BR95" s="81">
        <v>1</v>
      </c>
      <c r="BS95" s="81">
        <v>0</v>
      </c>
      <c r="BT95"/>
      <c r="BU95" s="80">
        <v>25.088999999999999</v>
      </c>
      <c r="BV95" s="80">
        <v>0</v>
      </c>
      <c r="BW95" s="80">
        <v>0</v>
      </c>
      <c r="BX95" s="80">
        <v>0</v>
      </c>
      <c r="BY95" s="80">
        <v>0</v>
      </c>
      <c r="BZ95" s="80">
        <v>0</v>
      </c>
      <c r="CA95" s="80">
        <v>0</v>
      </c>
      <c r="CB95" s="80">
        <v>0</v>
      </c>
      <c r="CC95" s="80">
        <v>0</v>
      </c>
    </row>
    <row r="96" spans="1:81">
      <c r="A96" s="80" t="s">
        <v>1792</v>
      </c>
      <c r="B96" s="80">
        <v>301</v>
      </c>
      <c r="C96" s="80">
        <v>12</v>
      </c>
      <c r="D96" s="80">
        <v>18</v>
      </c>
      <c r="E96" s="80">
        <v>2015</v>
      </c>
      <c r="F96" s="80" t="s">
        <v>91</v>
      </c>
      <c r="G96" s="80" t="s">
        <v>1780</v>
      </c>
      <c r="H96" s="80" t="s">
        <v>1781</v>
      </c>
      <c r="I96" s="177"/>
      <c r="J96" s="81">
        <v>35.489886102693625</v>
      </c>
      <c r="K96" s="81">
        <v>4.6156448185340828</v>
      </c>
      <c r="L96" s="81">
        <v>5.8579892296545601</v>
      </c>
      <c r="M96" s="81">
        <v>75.45661777733811</v>
      </c>
      <c r="N96" s="81">
        <v>63.626306978150211</v>
      </c>
      <c r="O96" s="81">
        <v>38.42735303573464</v>
      </c>
      <c r="P96" s="81">
        <v>36.956025895418861</v>
      </c>
      <c r="Q96" s="81">
        <v>2.7031494655287456</v>
      </c>
      <c r="R96" s="81">
        <v>0</v>
      </c>
      <c r="S96" s="81">
        <v>3.571830504792763</v>
      </c>
      <c r="T96" s="82"/>
      <c r="U96" s="81">
        <v>4970211</v>
      </c>
      <c r="V96" s="81">
        <v>1870</v>
      </c>
      <c r="W96" s="81">
        <v>131</v>
      </c>
      <c r="X96" s="81">
        <v>14483</v>
      </c>
      <c r="Y96" s="81">
        <v>13762</v>
      </c>
      <c r="Z96" s="81">
        <v>22326</v>
      </c>
      <c r="AA96" s="81">
        <v>7354</v>
      </c>
      <c r="AB96" s="81">
        <v>37204</v>
      </c>
      <c r="AC96" s="81">
        <v>0</v>
      </c>
      <c r="AD96" s="81">
        <v>3.571830504792763</v>
      </c>
      <c r="AE96" s="82"/>
      <c r="AF96" s="81">
        <v>49471147.310635574</v>
      </c>
      <c r="AG96" s="81">
        <v>3330909.9628510089</v>
      </c>
      <c r="AH96" s="81">
        <v>1157827.0163645996</v>
      </c>
      <c r="AI96" s="81">
        <v>97076024.754906565</v>
      </c>
      <c r="AJ96" s="81">
        <v>76805422.262278065</v>
      </c>
      <c r="AK96" s="81">
        <v>0</v>
      </c>
      <c r="AL96" s="81">
        <v>0</v>
      </c>
      <c r="AM96" s="81">
        <v>5098652.1350897141</v>
      </c>
      <c r="AN96" s="81">
        <v>0</v>
      </c>
      <c r="AO96" s="81">
        <v>0</v>
      </c>
      <c r="AP96" s="82"/>
      <c r="AQ96" s="81">
        <v>101</v>
      </c>
      <c r="AR96" s="81">
        <v>8</v>
      </c>
      <c r="AS96" s="81">
        <v>0</v>
      </c>
      <c r="AT96" s="81">
        <v>0</v>
      </c>
      <c r="AU96" s="81">
        <v>0</v>
      </c>
      <c r="AV96" s="81">
        <v>0</v>
      </c>
      <c r="AW96" s="81" t="s">
        <v>564</v>
      </c>
      <c r="AX96" s="82"/>
      <c r="AY96" s="81">
        <v>435</v>
      </c>
      <c r="AZ96" s="81">
        <v>331.2</v>
      </c>
      <c r="BA96" s="81">
        <v>0</v>
      </c>
      <c r="BB96" s="81">
        <v>0</v>
      </c>
      <c r="BC96" s="81">
        <v>0</v>
      </c>
      <c r="BD96" s="81">
        <v>0</v>
      </c>
      <c r="BE96" s="81" t="s">
        <v>564</v>
      </c>
      <c r="BF96" s="82"/>
      <c r="BG96" s="81">
        <v>0</v>
      </c>
      <c r="BH96" s="81">
        <v>0</v>
      </c>
      <c r="BI96" s="81">
        <v>20.079999999999998</v>
      </c>
      <c r="BJ96" s="81">
        <v>0</v>
      </c>
      <c r="BK96" s="81">
        <v>4.9300000000000006</v>
      </c>
      <c r="BL96" s="81">
        <v>0</v>
      </c>
      <c r="BM96" s="82"/>
      <c r="BN96" s="81">
        <v>0</v>
      </c>
      <c r="BO96" s="81">
        <v>0</v>
      </c>
      <c r="BP96" s="81">
        <v>4</v>
      </c>
      <c r="BQ96" s="81">
        <v>0</v>
      </c>
      <c r="BR96" s="81">
        <v>2</v>
      </c>
      <c r="BS96" s="81">
        <v>0</v>
      </c>
      <c r="BT96"/>
      <c r="BU96" s="80">
        <v>25.01</v>
      </c>
      <c r="BV96" s="80">
        <v>0</v>
      </c>
      <c r="BW96" s="80">
        <v>0</v>
      </c>
      <c r="BX96" s="80">
        <v>0</v>
      </c>
      <c r="BY96" s="80">
        <v>0</v>
      </c>
      <c r="BZ96" s="80">
        <v>0</v>
      </c>
      <c r="CA96" s="80">
        <v>0</v>
      </c>
      <c r="CB96" s="80">
        <v>0</v>
      </c>
      <c r="CC96" s="80">
        <v>0</v>
      </c>
    </row>
    <row r="97" spans="1:81">
      <c r="A97" s="80" t="s">
        <v>1793</v>
      </c>
      <c r="B97" s="80">
        <v>302</v>
      </c>
      <c r="C97" s="80">
        <v>13</v>
      </c>
      <c r="D97" s="80">
        <v>18</v>
      </c>
      <c r="E97" s="80">
        <v>2016</v>
      </c>
      <c r="F97" s="80" t="s">
        <v>92</v>
      </c>
      <c r="G97" s="80" t="s">
        <v>1780</v>
      </c>
      <c r="H97" s="80" t="s">
        <v>1781</v>
      </c>
      <c r="I97" s="177"/>
      <c r="J97" s="81">
        <v>37.122171349539002</v>
      </c>
      <c r="K97" s="81">
        <v>4.6094547148061178</v>
      </c>
      <c r="L97" s="81">
        <v>6.8390307142261078</v>
      </c>
      <c r="M97" s="81">
        <v>64.242546903022145</v>
      </c>
      <c r="N97" s="81">
        <v>63.555695575059801</v>
      </c>
      <c r="O97" s="81">
        <v>38.181750440307766</v>
      </c>
      <c r="P97" s="81">
        <v>37.970911914684514</v>
      </c>
      <c r="Q97" s="81">
        <v>2.5967158719254164</v>
      </c>
      <c r="R97" s="81">
        <v>0</v>
      </c>
      <c r="S97" s="81">
        <v>3.5441803837822321</v>
      </c>
      <c r="T97" s="82"/>
      <c r="U97" s="81">
        <v>5524134</v>
      </c>
      <c r="V97" s="81">
        <v>1870</v>
      </c>
      <c r="W97" s="81">
        <v>131</v>
      </c>
      <c r="X97" s="81">
        <v>14483</v>
      </c>
      <c r="Y97" s="81">
        <v>13819</v>
      </c>
      <c r="Z97" s="81">
        <v>22456</v>
      </c>
      <c r="AA97" s="81">
        <v>7815</v>
      </c>
      <c r="AB97" s="81">
        <v>36764</v>
      </c>
      <c r="AC97" s="81">
        <v>0</v>
      </c>
      <c r="AD97" s="81">
        <v>3.5441803837822321</v>
      </c>
      <c r="AE97" s="82"/>
      <c r="AF97" s="81">
        <v>51738493.420012757</v>
      </c>
      <c r="AG97" s="81">
        <v>3225663.626222474</v>
      </c>
      <c r="AH97" s="81">
        <v>1029290.225532658</v>
      </c>
      <c r="AI97" s="81">
        <v>90027511.216042772</v>
      </c>
      <c r="AJ97" s="81">
        <v>69266814.571277961</v>
      </c>
      <c r="AK97" s="81">
        <v>0</v>
      </c>
      <c r="AL97" s="81">
        <v>0</v>
      </c>
      <c r="AM97" s="81">
        <v>5042266.2859507268</v>
      </c>
      <c r="AN97" s="81">
        <v>0</v>
      </c>
      <c r="AO97" s="81">
        <v>0</v>
      </c>
      <c r="AP97" s="82"/>
      <c r="AQ97" s="81">
        <v>109</v>
      </c>
      <c r="AR97" s="81">
        <v>11</v>
      </c>
      <c r="AS97" s="81">
        <v>0</v>
      </c>
      <c r="AT97" s="81">
        <v>0</v>
      </c>
      <c r="AU97" s="81">
        <v>0</v>
      </c>
      <c r="AV97" s="81">
        <v>0</v>
      </c>
      <c r="AW97" s="81" t="s">
        <v>564</v>
      </c>
      <c r="AX97" s="82"/>
      <c r="AY97" s="81">
        <v>476.7</v>
      </c>
      <c r="AZ97" s="81">
        <v>440.2</v>
      </c>
      <c r="BA97" s="81">
        <v>0</v>
      </c>
      <c r="BB97" s="81">
        <v>0</v>
      </c>
      <c r="BC97" s="81">
        <v>0</v>
      </c>
      <c r="BD97" s="81">
        <v>0</v>
      </c>
      <c r="BE97" s="81" t="s">
        <v>564</v>
      </c>
      <c r="BF97" s="82"/>
      <c r="BG97" s="81">
        <v>0</v>
      </c>
      <c r="BH97" s="81">
        <v>0</v>
      </c>
      <c r="BI97" s="81">
        <v>22.853000000000002</v>
      </c>
      <c r="BJ97" s="81">
        <v>0</v>
      </c>
      <c r="BK97" s="81">
        <v>4.1180000000000003</v>
      </c>
      <c r="BL97" s="81">
        <v>0</v>
      </c>
      <c r="BM97" s="82"/>
      <c r="BN97" s="81">
        <v>0</v>
      </c>
      <c r="BO97" s="81">
        <v>0</v>
      </c>
      <c r="BP97" s="81">
        <v>4</v>
      </c>
      <c r="BQ97" s="81">
        <v>0</v>
      </c>
      <c r="BR97" s="81">
        <v>1</v>
      </c>
      <c r="BS97" s="81">
        <v>0</v>
      </c>
      <c r="BT97"/>
      <c r="BU97" s="80">
        <v>26.971</v>
      </c>
      <c r="BV97" s="80">
        <v>0</v>
      </c>
      <c r="BW97" s="80">
        <v>0</v>
      </c>
      <c r="BX97" s="80">
        <v>0</v>
      </c>
      <c r="BY97" s="80">
        <v>0</v>
      </c>
      <c r="BZ97" s="80">
        <v>0</v>
      </c>
      <c r="CA97" s="80">
        <v>0</v>
      </c>
      <c r="CB97" s="80">
        <v>0</v>
      </c>
      <c r="CC97" s="80">
        <v>0</v>
      </c>
    </row>
    <row r="98" spans="1:81">
      <c r="A98" s="80" t="s">
        <v>1794</v>
      </c>
      <c r="B98" s="80">
        <v>303</v>
      </c>
      <c r="C98" s="80">
        <v>14</v>
      </c>
      <c r="D98" s="80">
        <v>18</v>
      </c>
      <c r="E98" s="80">
        <v>2017</v>
      </c>
      <c r="F98" s="80" t="s">
        <v>71</v>
      </c>
      <c r="G98" s="80" t="s">
        <v>1780</v>
      </c>
      <c r="H98" s="80" t="s">
        <v>1781</v>
      </c>
      <c r="I98" s="177"/>
      <c r="J98" s="81">
        <v>34.951869065779235</v>
      </c>
      <c r="K98" s="81">
        <v>4.4300242569813735</v>
      </c>
      <c r="L98" s="81">
        <v>6.0741789146742589</v>
      </c>
      <c r="M98" s="81">
        <v>55.478991793740178</v>
      </c>
      <c r="N98" s="81">
        <v>67.758222267115343</v>
      </c>
      <c r="O98" s="81">
        <v>37.491813370775326</v>
      </c>
      <c r="P98" s="81">
        <v>37.667616478974892</v>
      </c>
      <c r="Q98" s="81">
        <v>2.4825240477824999</v>
      </c>
      <c r="R98" s="81">
        <v>0</v>
      </c>
      <c r="S98" s="81">
        <v>2.9634492372674313</v>
      </c>
      <c r="T98" s="82"/>
      <c r="U98" s="81">
        <v>5997979</v>
      </c>
      <c r="V98" s="81">
        <v>1870</v>
      </c>
      <c r="W98" s="81">
        <v>131</v>
      </c>
      <c r="X98" s="81">
        <v>14483</v>
      </c>
      <c r="Y98" s="81">
        <v>13918</v>
      </c>
      <c r="Z98" s="81">
        <v>22416</v>
      </c>
      <c r="AA98" s="81">
        <v>7802</v>
      </c>
      <c r="AB98" s="81">
        <v>36347</v>
      </c>
      <c r="AC98" s="81">
        <v>0</v>
      </c>
      <c r="AD98" s="81">
        <v>2.9634492372674308</v>
      </c>
      <c r="AE98" s="82"/>
      <c r="AF98" s="81">
        <v>50367895.870544359</v>
      </c>
      <c r="AG98" s="81">
        <v>3160939.551034498</v>
      </c>
      <c r="AH98" s="81">
        <v>1226617.907987288</v>
      </c>
      <c r="AI98" s="81">
        <v>81413389.074515685</v>
      </c>
      <c r="AJ98" s="81">
        <v>79083814.303594738</v>
      </c>
      <c r="AK98" s="81">
        <v>0</v>
      </c>
      <c r="AL98" s="81">
        <v>0</v>
      </c>
      <c r="AM98" s="81">
        <v>4992874.0664303219</v>
      </c>
      <c r="AN98" s="81">
        <v>0</v>
      </c>
      <c r="AO98" s="81">
        <v>0</v>
      </c>
      <c r="AP98" s="82"/>
      <c r="AQ98" s="81">
        <v>119</v>
      </c>
      <c r="AR98" s="81">
        <v>15</v>
      </c>
      <c r="AS98" s="81">
        <v>0</v>
      </c>
      <c r="AT98" s="81">
        <v>0</v>
      </c>
      <c r="AU98" s="81">
        <v>0</v>
      </c>
      <c r="AV98" s="81">
        <v>0</v>
      </c>
      <c r="AW98" s="81" t="s">
        <v>564</v>
      </c>
      <c r="AX98" s="82"/>
      <c r="AY98" s="81">
        <v>528.1</v>
      </c>
      <c r="AZ98" s="81">
        <v>2978.6</v>
      </c>
      <c r="BA98" s="81">
        <v>0</v>
      </c>
      <c r="BB98" s="81">
        <v>0</v>
      </c>
      <c r="BC98" s="81">
        <v>0</v>
      </c>
      <c r="BD98" s="81">
        <v>0</v>
      </c>
      <c r="BE98" s="81" t="s">
        <v>564</v>
      </c>
      <c r="BF98" s="82"/>
      <c r="BG98" s="81">
        <v>0</v>
      </c>
      <c r="BH98" s="81">
        <v>0</v>
      </c>
      <c r="BI98" s="81">
        <v>22.62</v>
      </c>
      <c r="BJ98" s="81">
        <v>0</v>
      </c>
      <c r="BK98" s="81">
        <v>4.1230000000000002</v>
      </c>
      <c r="BL98" s="81">
        <v>0</v>
      </c>
      <c r="BM98" s="82"/>
      <c r="BN98" s="81">
        <v>0</v>
      </c>
      <c r="BO98" s="81">
        <v>0</v>
      </c>
      <c r="BP98" s="81">
        <v>4</v>
      </c>
      <c r="BQ98" s="81">
        <v>0</v>
      </c>
      <c r="BR98" s="81">
        <v>1</v>
      </c>
      <c r="BS98" s="81">
        <v>0</v>
      </c>
      <c r="BT98"/>
      <c r="BU98" s="80">
        <v>26.742999999999999</v>
      </c>
      <c r="BV98" s="80">
        <v>0</v>
      </c>
      <c r="BW98" s="80">
        <v>0</v>
      </c>
      <c r="BX98" s="80">
        <v>0</v>
      </c>
      <c r="BY98" s="80">
        <v>0</v>
      </c>
      <c r="BZ98" s="80">
        <v>0</v>
      </c>
      <c r="CA98" s="80">
        <v>0</v>
      </c>
      <c r="CB98" s="80">
        <v>0</v>
      </c>
      <c r="CC98" s="80">
        <v>0</v>
      </c>
    </row>
    <row r="99" spans="1:81">
      <c r="A99" s="80" t="s">
        <v>1795</v>
      </c>
      <c r="B99" s="80">
        <v>304</v>
      </c>
      <c r="C99" s="80">
        <v>15</v>
      </c>
      <c r="D99" s="80">
        <v>18</v>
      </c>
      <c r="E99" s="80">
        <v>2018</v>
      </c>
      <c r="F99" s="80" t="s">
        <v>93</v>
      </c>
      <c r="G99" s="80" t="s">
        <v>1780</v>
      </c>
      <c r="H99" s="80" t="s">
        <v>1781</v>
      </c>
      <c r="I99" s="177"/>
      <c r="J99" s="81">
        <v>38.068162405709295</v>
      </c>
      <c r="K99" s="81">
        <v>4.2061264968222547</v>
      </c>
      <c r="L99" s="81">
        <v>5.6051914132729959</v>
      </c>
      <c r="M99" s="81">
        <v>56.053615079819856</v>
      </c>
      <c r="N99" s="81">
        <v>61.153529050341859</v>
      </c>
      <c r="O99" s="81">
        <v>36.938407381845792</v>
      </c>
      <c r="P99" s="81">
        <v>37.359582476232234</v>
      </c>
      <c r="Q99" s="81">
        <v>2.2720940104218568</v>
      </c>
      <c r="R99" s="81">
        <v>0</v>
      </c>
      <c r="S99" s="81">
        <v>3.2524075892802013</v>
      </c>
      <c r="T99" s="82"/>
      <c r="U99" s="81">
        <v>6206438</v>
      </c>
      <c r="V99" s="81">
        <v>1870</v>
      </c>
      <c r="W99" s="81">
        <v>131</v>
      </c>
      <c r="X99" s="81">
        <v>14483</v>
      </c>
      <c r="Y99" s="81">
        <v>13944</v>
      </c>
      <c r="Z99" s="81">
        <v>22508</v>
      </c>
      <c r="AA99" s="81">
        <v>7816</v>
      </c>
      <c r="AB99" s="81">
        <v>35849</v>
      </c>
      <c r="AC99" s="81">
        <v>0</v>
      </c>
      <c r="AD99" s="81">
        <v>3.2524075892802009</v>
      </c>
      <c r="AE99" s="82"/>
      <c r="AF99" s="81">
        <v>54495527.467086367</v>
      </c>
      <c r="AG99" s="81">
        <v>2809320.2021721778</v>
      </c>
      <c r="AH99" s="81">
        <v>1163925.258528939</v>
      </c>
      <c r="AI99" s="81">
        <v>80542690.982003167</v>
      </c>
      <c r="AJ99" s="81">
        <v>74439976.660481602</v>
      </c>
      <c r="AK99" s="81">
        <v>0</v>
      </c>
      <c r="AL99" s="81">
        <v>0</v>
      </c>
      <c r="AM99" s="81">
        <v>4934654.6679018997</v>
      </c>
      <c r="AN99" s="81">
        <v>0</v>
      </c>
      <c r="AO99" s="81">
        <v>0</v>
      </c>
      <c r="AP99" s="82"/>
      <c r="AQ99" s="81">
        <v>139</v>
      </c>
      <c r="AR99" s="81">
        <v>15</v>
      </c>
      <c r="AS99" s="81">
        <v>0</v>
      </c>
      <c r="AT99" s="81">
        <v>0</v>
      </c>
      <c r="AU99" s="81">
        <v>0</v>
      </c>
      <c r="AV99" s="81">
        <v>1</v>
      </c>
      <c r="AW99" s="81" t="s">
        <v>564</v>
      </c>
      <c r="AX99" s="82"/>
      <c r="AY99" s="81">
        <v>646.9</v>
      </c>
      <c r="AZ99" s="81">
        <v>2979</v>
      </c>
      <c r="BA99" s="81">
        <v>0</v>
      </c>
      <c r="BB99" s="81">
        <v>0</v>
      </c>
      <c r="BC99" s="81">
        <v>0</v>
      </c>
      <c r="BD99" s="81">
        <v>6800</v>
      </c>
      <c r="BE99" s="81" t="s">
        <v>564</v>
      </c>
      <c r="BF99" s="82"/>
      <c r="BG99" s="81">
        <v>0</v>
      </c>
      <c r="BH99" s="81">
        <v>0</v>
      </c>
      <c r="BI99" s="81">
        <v>17.425000000000001</v>
      </c>
      <c r="BJ99" s="81">
        <v>0</v>
      </c>
      <c r="BK99" s="81">
        <v>4.0679999999999996</v>
      </c>
      <c r="BL99" s="81">
        <v>0</v>
      </c>
      <c r="BM99" s="82"/>
      <c r="BN99" s="81">
        <v>0</v>
      </c>
      <c r="BO99" s="81">
        <v>0</v>
      </c>
      <c r="BP99" s="81">
        <v>3</v>
      </c>
      <c r="BQ99" s="81">
        <v>0</v>
      </c>
      <c r="BR99" s="81">
        <v>1</v>
      </c>
      <c r="BS99" s="81">
        <v>0</v>
      </c>
      <c r="BT99"/>
      <c r="BU99" s="80">
        <v>21.492999999999999</v>
      </c>
      <c r="BV99" s="80">
        <v>0</v>
      </c>
      <c r="BW99" s="80">
        <v>0</v>
      </c>
      <c r="BX99" s="80">
        <v>0</v>
      </c>
      <c r="BY99" s="80">
        <v>0</v>
      </c>
      <c r="BZ99" s="80">
        <v>0</v>
      </c>
      <c r="CA99" s="80">
        <v>0</v>
      </c>
      <c r="CB99" s="80">
        <v>0</v>
      </c>
      <c r="CC99" s="80">
        <v>0</v>
      </c>
    </row>
    <row r="100" spans="1:81">
      <c r="A100" s="80" t="s">
        <v>1796</v>
      </c>
      <c r="B100" s="80">
        <v>305</v>
      </c>
      <c r="C100" s="80">
        <v>16</v>
      </c>
      <c r="D100" s="80">
        <v>18</v>
      </c>
      <c r="E100" s="80">
        <v>2019</v>
      </c>
      <c r="F100" s="80" t="s">
        <v>73</v>
      </c>
      <c r="G100" s="80" t="s">
        <v>1780</v>
      </c>
      <c r="H100" s="80" t="s">
        <v>1781</v>
      </c>
      <c r="I100" s="177"/>
      <c r="J100" s="81">
        <v>34.686958624914666</v>
      </c>
      <c r="K100" s="81">
        <v>3.8899013171446986</v>
      </c>
      <c r="L100" s="81">
        <v>5.6620396666248736</v>
      </c>
      <c r="M100" s="81">
        <v>54.967004985240386</v>
      </c>
      <c r="N100" s="81">
        <v>59.015577115859237</v>
      </c>
      <c r="O100" s="81">
        <v>35.944947242912448</v>
      </c>
      <c r="P100" s="81">
        <v>35.281501319516579</v>
      </c>
      <c r="Q100" s="81">
        <v>2.1814674324899057</v>
      </c>
      <c r="R100" s="81">
        <v>0</v>
      </c>
      <c r="S100" s="81">
        <v>3.4237932322271822</v>
      </c>
      <c r="T100" s="82"/>
      <c r="U100" s="81">
        <v>6473078</v>
      </c>
      <c r="V100" s="81">
        <v>1870</v>
      </c>
      <c r="W100" s="81">
        <v>131</v>
      </c>
      <c r="X100" s="81">
        <v>14483</v>
      </c>
      <c r="Y100" s="81">
        <v>14002</v>
      </c>
      <c r="Z100" s="81">
        <v>22504</v>
      </c>
      <c r="AA100" s="81">
        <v>7326</v>
      </c>
      <c r="AB100" s="81">
        <v>35351</v>
      </c>
      <c r="AC100" s="81">
        <v>0</v>
      </c>
      <c r="AD100" s="81">
        <v>3.4237932322271818</v>
      </c>
      <c r="AE100" s="82"/>
      <c r="AF100" s="81">
        <v>50052160.7258147</v>
      </c>
      <c r="AG100" s="81">
        <v>2717804.0599076189</v>
      </c>
      <c r="AH100" s="81">
        <v>1236689.403005437</v>
      </c>
      <c r="AI100" s="81">
        <v>81429320.330189779</v>
      </c>
      <c r="AJ100" s="81">
        <v>72590214.286300391</v>
      </c>
      <c r="AK100" s="81">
        <v>0</v>
      </c>
      <c r="AL100" s="81">
        <v>0</v>
      </c>
      <c r="AM100" s="81">
        <v>4814540.0778144812</v>
      </c>
      <c r="AN100" s="81">
        <v>0</v>
      </c>
      <c r="AO100" s="81">
        <v>0</v>
      </c>
      <c r="AP100" s="82"/>
      <c r="AQ100" s="81">
        <v>156</v>
      </c>
      <c r="AR100" s="81">
        <v>15</v>
      </c>
      <c r="AS100" s="81">
        <v>0</v>
      </c>
      <c r="AT100" s="81">
        <v>0</v>
      </c>
      <c r="AU100" s="81">
        <v>0</v>
      </c>
      <c r="AV100" s="81">
        <v>1</v>
      </c>
      <c r="AW100" s="81" t="s">
        <v>564</v>
      </c>
      <c r="AX100" s="82"/>
      <c r="AY100" s="81">
        <v>727.50000000000011</v>
      </c>
      <c r="AZ100" s="81">
        <v>2978.6</v>
      </c>
      <c r="BA100" s="81">
        <v>0</v>
      </c>
      <c r="BB100" s="81">
        <v>0</v>
      </c>
      <c r="BC100" s="81">
        <v>0</v>
      </c>
      <c r="BD100" s="81">
        <v>6800</v>
      </c>
      <c r="BE100" s="81" t="s">
        <v>564</v>
      </c>
      <c r="BF100" s="82"/>
      <c r="BG100" s="81">
        <v>0</v>
      </c>
      <c r="BH100" s="81">
        <v>0</v>
      </c>
      <c r="BI100" s="81">
        <v>20.774999999999999</v>
      </c>
      <c r="BJ100" s="81">
        <v>0</v>
      </c>
      <c r="BK100" s="81">
        <v>4.1029999999999998</v>
      </c>
      <c r="BL100" s="81">
        <v>0</v>
      </c>
      <c r="BM100" s="82"/>
      <c r="BN100" s="81">
        <v>0</v>
      </c>
      <c r="BO100" s="81">
        <v>0</v>
      </c>
      <c r="BP100" s="81">
        <v>3</v>
      </c>
      <c r="BQ100" s="81">
        <v>0</v>
      </c>
      <c r="BR100" s="81">
        <v>1</v>
      </c>
      <c r="BS100" s="81">
        <v>0</v>
      </c>
      <c r="BT100"/>
      <c r="BU100" s="80">
        <v>24.878</v>
      </c>
      <c r="BV100" s="80">
        <v>0</v>
      </c>
      <c r="BW100" s="80">
        <v>0</v>
      </c>
      <c r="BX100" s="80">
        <v>0</v>
      </c>
      <c r="BY100" s="80">
        <v>0</v>
      </c>
      <c r="BZ100" s="80">
        <v>0</v>
      </c>
      <c r="CA100" s="80">
        <v>0</v>
      </c>
      <c r="CB100" s="80">
        <v>0</v>
      </c>
      <c r="CC100" s="80">
        <v>0</v>
      </c>
    </row>
    <row r="101" spans="1:81">
      <c r="A101" s="80" t="s">
        <v>1797</v>
      </c>
      <c r="B101" s="80">
        <v>306</v>
      </c>
      <c r="C101" s="80">
        <v>17</v>
      </c>
      <c r="D101" s="80">
        <v>18</v>
      </c>
      <c r="E101" s="80">
        <v>2020</v>
      </c>
      <c r="F101" s="80" t="s">
        <v>218</v>
      </c>
      <c r="G101" s="80" t="s">
        <v>1780</v>
      </c>
      <c r="H101" s="80" t="s">
        <v>1781</v>
      </c>
      <c r="I101" s="177"/>
      <c r="J101" s="81">
        <v>33.214384170490462</v>
      </c>
      <c r="K101" s="81">
        <v>4.3340553593306623</v>
      </c>
      <c r="L101" s="81">
        <v>7.0797577173187278</v>
      </c>
      <c r="M101" s="81">
        <v>50.243545806104642</v>
      </c>
      <c r="N101" s="81">
        <v>54.759417240099658</v>
      </c>
      <c r="O101" s="81">
        <v>31.452276466752814</v>
      </c>
      <c r="P101" s="81">
        <v>34.769204797808328</v>
      </c>
      <c r="Q101" s="81">
        <v>2.0511518313928132</v>
      </c>
      <c r="R101" s="81">
        <v>0</v>
      </c>
      <c r="S101" s="81">
        <v>2.8746414866230361</v>
      </c>
      <c r="T101" s="82"/>
      <c r="U101" s="81">
        <v>6404561</v>
      </c>
      <c r="V101" s="81">
        <v>1842</v>
      </c>
      <c r="W101" s="81">
        <v>207</v>
      </c>
      <c r="X101" s="81">
        <v>13467</v>
      </c>
      <c r="Y101" s="81">
        <v>13966</v>
      </c>
      <c r="Z101" s="81">
        <v>22475</v>
      </c>
      <c r="AA101" s="81">
        <v>7844</v>
      </c>
      <c r="AB101" s="81">
        <v>34787</v>
      </c>
      <c r="AC101" s="81">
        <v>0</v>
      </c>
      <c r="AD101" s="81">
        <v>2.8746414866230361</v>
      </c>
      <c r="AE101" s="82"/>
      <c r="AF101" s="81">
        <v>51909827.017718337</v>
      </c>
      <c r="AG101" s="81">
        <v>2936732.2545842705</v>
      </c>
      <c r="AH101" s="81">
        <v>1751226.5786626094</v>
      </c>
      <c r="AI101" s="81">
        <v>79162277.498768568</v>
      </c>
      <c r="AJ101" s="81">
        <v>73893024.42384997</v>
      </c>
      <c r="AK101" s="81"/>
      <c r="AL101" s="81"/>
      <c r="AM101" s="81">
        <v>4540089.9916310739</v>
      </c>
      <c r="AN101" s="81"/>
      <c r="AO101" s="81"/>
      <c r="AP101" s="82"/>
      <c r="AQ101" s="81">
        <v>161</v>
      </c>
      <c r="AR101" s="81">
        <v>16</v>
      </c>
      <c r="AS101" s="81">
        <v>0</v>
      </c>
      <c r="AT101" s="81">
        <v>0</v>
      </c>
      <c r="AU101" s="81">
        <v>0</v>
      </c>
      <c r="AV101" s="81">
        <v>1</v>
      </c>
      <c r="AW101" s="81">
        <v>0</v>
      </c>
      <c r="AX101" s="82"/>
      <c r="AY101" s="81">
        <v>755.59999999999991</v>
      </c>
      <c r="AZ101" s="81">
        <v>3028.5</v>
      </c>
      <c r="BA101" s="81">
        <v>0</v>
      </c>
      <c r="BB101" s="81">
        <v>0</v>
      </c>
      <c r="BC101" s="81">
        <v>0</v>
      </c>
      <c r="BD101" s="81">
        <v>6800</v>
      </c>
      <c r="BE101" s="81">
        <v>0</v>
      </c>
      <c r="BF101" s="82"/>
      <c r="BG101" s="81">
        <v>0</v>
      </c>
      <c r="BH101" s="81">
        <v>0</v>
      </c>
      <c r="BI101" s="81">
        <v>19.72</v>
      </c>
      <c r="BJ101" s="81">
        <v>0</v>
      </c>
      <c r="BK101" s="81">
        <v>4.41</v>
      </c>
      <c r="BL101" s="81">
        <v>0</v>
      </c>
      <c r="BM101" s="82"/>
      <c r="BN101" s="81">
        <v>0</v>
      </c>
      <c r="BO101" s="81">
        <v>0</v>
      </c>
      <c r="BP101" s="81">
        <v>3</v>
      </c>
      <c r="BQ101" s="81">
        <v>0</v>
      </c>
      <c r="BR101" s="81">
        <v>1</v>
      </c>
      <c r="BS101" s="81">
        <v>0</v>
      </c>
      <c r="BT101"/>
      <c r="BU101" s="80">
        <v>24.13</v>
      </c>
      <c r="BV101" s="80">
        <v>0</v>
      </c>
      <c r="BW101" s="80">
        <v>0</v>
      </c>
      <c r="BX101" s="80">
        <v>0</v>
      </c>
      <c r="BY101" s="80">
        <v>0</v>
      </c>
      <c r="BZ101" s="80">
        <v>0</v>
      </c>
      <c r="CA101" s="80">
        <v>0</v>
      </c>
      <c r="CB101" s="80">
        <v>0</v>
      </c>
      <c r="CC101" s="80">
        <v>0</v>
      </c>
    </row>
    <row r="102" spans="1:81">
      <c r="A102" s="80" t="s">
        <v>1798</v>
      </c>
      <c r="B102" s="80">
        <v>306</v>
      </c>
      <c r="C102" s="80">
        <v>18</v>
      </c>
      <c r="D102" s="80">
        <v>18</v>
      </c>
      <c r="E102" s="80">
        <v>2021</v>
      </c>
      <c r="F102" s="80" t="s">
        <v>75</v>
      </c>
      <c r="G102" s="174" t="s">
        <v>1780</v>
      </c>
      <c r="H102" s="80" t="s">
        <v>1781</v>
      </c>
      <c r="I102" s="177"/>
      <c r="J102" s="81">
        <v>34.996629494401425</v>
      </c>
      <c r="K102" s="81">
        <v>4.5133099188088535</v>
      </c>
      <c r="L102" s="81">
        <v>6.1513209824561423</v>
      </c>
      <c r="M102" s="81">
        <v>52.515046470174589</v>
      </c>
      <c r="N102" s="81">
        <v>55.085187690011928</v>
      </c>
      <c r="O102" s="81">
        <v>30.44631003707055</v>
      </c>
      <c r="P102" s="81">
        <v>35.685086799389616</v>
      </c>
      <c r="Q102" s="81">
        <v>2.0363846038780387</v>
      </c>
      <c r="R102" s="81">
        <v>0</v>
      </c>
      <c r="S102" s="81">
        <v>2.5517309002884381</v>
      </c>
      <c r="T102" s="82"/>
      <c r="U102" s="81">
        <v>7314747</v>
      </c>
      <c r="V102" s="81">
        <v>1842</v>
      </c>
      <c r="W102" s="81">
        <v>207</v>
      </c>
      <c r="X102" s="81">
        <v>13467</v>
      </c>
      <c r="Y102" s="81">
        <v>13910</v>
      </c>
      <c r="Z102" s="81">
        <v>22402</v>
      </c>
      <c r="AA102" s="81">
        <v>7851</v>
      </c>
      <c r="AB102" s="81">
        <v>34127</v>
      </c>
      <c r="AC102" s="81">
        <v>0</v>
      </c>
      <c r="AD102" s="81">
        <v>2.5517309002884381</v>
      </c>
      <c r="AE102" s="82"/>
      <c r="AF102" s="81">
        <v>52714422.560938872</v>
      </c>
      <c r="AG102" s="81">
        <v>2979320.9028599081</v>
      </c>
      <c r="AH102" s="81">
        <v>1375787.0036453037</v>
      </c>
      <c r="AI102" s="81">
        <v>81310116.649298996</v>
      </c>
      <c r="AJ102" s="81">
        <v>71037226.92734997</v>
      </c>
      <c r="AK102" s="81">
        <v>0</v>
      </c>
      <c r="AL102" s="81">
        <v>0</v>
      </c>
      <c r="AM102" s="81">
        <v>4479642.6992168901</v>
      </c>
      <c r="AN102" s="81">
        <v>0</v>
      </c>
      <c r="AO102" s="81">
        <v>0</v>
      </c>
      <c r="AP102" s="82"/>
      <c r="AQ102" s="81">
        <v>167</v>
      </c>
      <c r="AR102" s="81">
        <v>17</v>
      </c>
      <c r="AS102" s="81">
        <v>0</v>
      </c>
      <c r="AT102" s="81">
        <v>0</v>
      </c>
      <c r="AU102" s="81">
        <v>0</v>
      </c>
      <c r="AV102" s="81">
        <v>1</v>
      </c>
      <c r="AW102" s="81"/>
      <c r="AX102" s="82"/>
      <c r="AY102" s="81">
        <v>794</v>
      </c>
      <c r="AZ102" s="81">
        <v>3078</v>
      </c>
      <c r="BA102" s="81">
        <v>0</v>
      </c>
      <c r="BB102" s="81">
        <v>0</v>
      </c>
      <c r="BC102" s="81">
        <v>0</v>
      </c>
      <c r="BD102" s="81">
        <v>6800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1799</v>
      </c>
      <c r="B103" s="80">
        <v>306</v>
      </c>
      <c r="C103" s="80">
        <v>19</v>
      </c>
      <c r="D103" s="80">
        <v>18</v>
      </c>
      <c r="E103" s="80">
        <v>2022</v>
      </c>
      <c r="F103" s="80" t="s">
        <v>568</v>
      </c>
      <c r="G103" s="174" t="s">
        <v>1780</v>
      </c>
      <c r="H103" s="80" t="s">
        <v>1781</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174</v>
      </c>
      <c r="AR103" s="81">
        <v>17</v>
      </c>
      <c r="AS103" s="81">
        <v>0</v>
      </c>
      <c r="AT103" s="81">
        <v>0</v>
      </c>
      <c r="AU103" s="81">
        <v>0</v>
      </c>
      <c r="AV103" s="81">
        <v>1</v>
      </c>
      <c r="AW103" s="81"/>
      <c r="AX103" s="82"/>
      <c r="AY103" s="81">
        <v>838.89999999999986</v>
      </c>
      <c r="AZ103" s="81">
        <v>3078</v>
      </c>
      <c r="BA103" s="81">
        <v>0</v>
      </c>
      <c r="BB103" s="81">
        <v>0</v>
      </c>
      <c r="BC103" s="81">
        <v>0</v>
      </c>
      <c r="BD103" s="81">
        <v>6800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1800</v>
      </c>
      <c r="B104" s="80">
        <v>239</v>
      </c>
      <c r="C104" s="80">
        <v>1</v>
      </c>
      <c r="D104" s="80">
        <v>15</v>
      </c>
      <c r="E104" s="80">
        <v>1990</v>
      </c>
      <c r="F104" s="80" t="s">
        <v>562</v>
      </c>
      <c r="G104" s="80" t="s">
        <v>1801</v>
      </c>
      <c r="H104" s="80" t="s">
        <v>1802</v>
      </c>
      <c r="I104" s="177"/>
      <c r="J104" s="81">
        <v>93.521225253118018</v>
      </c>
      <c r="K104" s="81">
        <v>2.4931751313360326</v>
      </c>
      <c r="L104" s="81">
        <v>0</v>
      </c>
      <c r="M104" s="81">
        <v>10.75606243875521</v>
      </c>
      <c r="N104" s="81">
        <v>21.259477064007271</v>
      </c>
      <c r="O104" s="81">
        <v>18.956426764983121</v>
      </c>
      <c r="P104" s="81">
        <v>15.477052333688462</v>
      </c>
      <c r="Q104" s="81">
        <v>1.3917935742215974</v>
      </c>
      <c r="R104" s="81">
        <v>0</v>
      </c>
      <c r="S104" s="81">
        <v>1.5113200635548094</v>
      </c>
      <c r="T104" s="82"/>
      <c r="U104" s="81">
        <v>7959296</v>
      </c>
      <c r="V104" s="81">
        <v>933</v>
      </c>
      <c r="W104" s="81">
        <v>0</v>
      </c>
      <c r="X104" s="81">
        <v>4090</v>
      </c>
      <c r="Y104" s="81">
        <v>6810</v>
      </c>
      <c r="Z104" s="81">
        <v>7797</v>
      </c>
      <c r="AA104" s="81">
        <v>3758</v>
      </c>
      <c r="AB104" s="81">
        <v>22598</v>
      </c>
      <c r="AC104" s="81">
        <v>0</v>
      </c>
      <c r="AD104" s="81">
        <v>1.5113200635548094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1803</v>
      </c>
      <c r="B105" s="80">
        <v>240</v>
      </c>
      <c r="C105" s="80">
        <v>2</v>
      </c>
      <c r="D105" s="80">
        <v>15</v>
      </c>
      <c r="E105" s="80">
        <v>2005</v>
      </c>
      <c r="F105" s="80" t="s">
        <v>565</v>
      </c>
      <c r="G105" s="80" t="s">
        <v>1801</v>
      </c>
      <c r="H105" s="80" t="s">
        <v>1802</v>
      </c>
      <c r="I105" s="177"/>
      <c r="J105" s="81">
        <v>58.739791885863404</v>
      </c>
      <c r="K105" s="81">
        <v>2.3444136985856288</v>
      </c>
      <c r="L105" s="81">
        <v>0</v>
      </c>
      <c r="M105" s="81">
        <v>20.01332589819453</v>
      </c>
      <c r="N105" s="81">
        <v>38.738537237459951</v>
      </c>
      <c r="O105" s="81">
        <v>30.493771270992415</v>
      </c>
      <c r="P105" s="81">
        <v>16.182239168854121</v>
      </c>
      <c r="Q105" s="81">
        <v>1.6844331295299306</v>
      </c>
      <c r="R105" s="81">
        <v>0</v>
      </c>
      <c r="S105" s="81">
        <v>4.4229818103551288</v>
      </c>
      <c r="T105" s="82"/>
      <c r="U105" s="81">
        <v>5970611</v>
      </c>
      <c r="V105" s="81">
        <v>1023</v>
      </c>
      <c r="W105" s="81">
        <v>0</v>
      </c>
      <c r="X105" s="81">
        <v>4039</v>
      </c>
      <c r="Y105" s="81">
        <v>10537</v>
      </c>
      <c r="Z105" s="81">
        <v>14514</v>
      </c>
      <c r="AA105" s="81">
        <v>3218</v>
      </c>
      <c r="AB105" s="81">
        <v>28591</v>
      </c>
      <c r="AC105" s="81">
        <v>0</v>
      </c>
      <c r="AD105" s="81">
        <v>4.4229818103551288</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1804</v>
      </c>
      <c r="B106" s="80">
        <v>241</v>
      </c>
      <c r="C106" s="80">
        <v>3</v>
      </c>
      <c r="D106" s="80">
        <v>15</v>
      </c>
      <c r="E106" s="80">
        <v>2006</v>
      </c>
      <c r="F106" s="80" t="s">
        <v>566</v>
      </c>
      <c r="G106" s="80" t="s">
        <v>1801</v>
      </c>
      <c r="H106" s="80" t="s">
        <v>1802</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1805</v>
      </c>
      <c r="B107" s="80">
        <v>242</v>
      </c>
      <c r="C107" s="80">
        <v>4</v>
      </c>
      <c r="D107" s="80">
        <v>15</v>
      </c>
      <c r="E107" s="80">
        <v>2007</v>
      </c>
      <c r="F107" s="80" t="s">
        <v>567</v>
      </c>
      <c r="G107" s="80" t="s">
        <v>1801</v>
      </c>
      <c r="H107" s="80" t="s">
        <v>1802</v>
      </c>
      <c r="I107" s="177"/>
      <c r="J107" s="81">
        <v>65.81163938466905</v>
      </c>
      <c r="K107" s="81">
        <v>2.2736227775833351</v>
      </c>
      <c r="L107" s="81">
        <v>0</v>
      </c>
      <c r="M107" s="81">
        <v>21.549018807408157</v>
      </c>
      <c r="N107" s="81">
        <v>38.817632945122931</v>
      </c>
      <c r="O107" s="81">
        <v>29.85097070074135</v>
      </c>
      <c r="P107" s="81">
        <v>15.927177898999501</v>
      </c>
      <c r="Q107" s="81">
        <v>1.811146415569538</v>
      </c>
      <c r="R107" s="81">
        <v>0</v>
      </c>
      <c r="S107" s="81">
        <v>4.3183580691775649</v>
      </c>
      <c r="T107" s="82"/>
      <c r="U107" s="81">
        <v>7983136</v>
      </c>
      <c r="V107" s="81">
        <v>994</v>
      </c>
      <c r="W107" s="81">
        <v>0</v>
      </c>
      <c r="X107" s="81">
        <v>4760</v>
      </c>
      <c r="Y107" s="81">
        <v>10981</v>
      </c>
      <c r="Z107" s="81">
        <v>14770</v>
      </c>
      <c r="AA107" s="81">
        <v>3119</v>
      </c>
      <c r="AB107" s="81">
        <v>29116</v>
      </c>
      <c r="AC107" s="81">
        <v>0</v>
      </c>
      <c r="AD107" s="81">
        <v>4.3183580691775649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1806</v>
      </c>
      <c r="B108" s="80">
        <v>243</v>
      </c>
      <c r="C108" s="80">
        <v>5</v>
      </c>
      <c r="D108" s="80">
        <v>15</v>
      </c>
      <c r="E108" s="80">
        <v>2008</v>
      </c>
      <c r="F108" s="80" t="s">
        <v>84</v>
      </c>
      <c r="G108" s="80" t="s">
        <v>1801</v>
      </c>
      <c r="H108" s="80" t="s">
        <v>1802</v>
      </c>
      <c r="I108" s="177"/>
      <c r="J108" s="81">
        <v>56.802472278694736</v>
      </c>
      <c r="K108" s="81">
        <v>1.6979052892609994</v>
      </c>
      <c r="L108" s="81">
        <v>0</v>
      </c>
      <c r="M108" s="81">
        <v>21.487195874986181</v>
      </c>
      <c r="N108" s="81">
        <v>39.165149680553789</v>
      </c>
      <c r="O108" s="81">
        <v>29.127753617902439</v>
      </c>
      <c r="P108" s="81">
        <v>15.455065842369633</v>
      </c>
      <c r="Q108" s="81">
        <v>1.8006545468305915</v>
      </c>
      <c r="R108" s="81">
        <v>0</v>
      </c>
      <c r="S108" s="81">
        <v>4.275106873267732</v>
      </c>
      <c r="T108" s="82"/>
      <c r="U108" s="81">
        <v>7343017</v>
      </c>
      <c r="V108" s="81">
        <v>994</v>
      </c>
      <c r="W108" s="81">
        <v>0</v>
      </c>
      <c r="X108" s="81">
        <v>4760</v>
      </c>
      <c r="Y108" s="81">
        <v>11202</v>
      </c>
      <c r="Z108" s="81">
        <v>14918</v>
      </c>
      <c r="AA108" s="81">
        <v>3030</v>
      </c>
      <c r="AB108" s="81">
        <v>29423</v>
      </c>
      <c r="AC108" s="81">
        <v>0</v>
      </c>
      <c r="AD108" s="81">
        <v>4.275106873267732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1807</v>
      </c>
      <c r="B109" s="80">
        <v>244</v>
      </c>
      <c r="C109" s="80">
        <v>6</v>
      </c>
      <c r="D109" s="80">
        <v>15</v>
      </c>
      <c r="E109" s="80">
        <v>2009</v>
      </c>
      <c r="F109" s="80" t="s">
        <v>85</v>
      </c>
      <c r="G109" s="80" t="s">
        <v>1801</v>
      </c>
      <c r="H109" s="80" t="s">
        <v>1802</v>
      </c>
      <c r="I109" s="177"/>
      <c r="J109" s="81">
        <v>65.241641678283131</v>
      </c>
      <c r="K109" s="81">
        <v>1.9167898241117636</v>
      </c>
      <c r="L109" s="81">
        <v>0.13875486382156677</v>
      </c>
      <c r="M109" s="81">
        <v>22.632031722598455</v>
      </c>
      <c r="N109" s="81">
        <v>37.988740068174145</v>
      </c>
      <c r="O109" s="81">
        <v>29.887774517047522</v>
      </c>
      <c r="P109" s="81">
        <v>14.979897488312602</v>
      </c>
      <c r="Q109" s="81">
        <v>1.7128016347845281</v>
      </c>
      <c r="R109" s="81">
        <v>0</v>
      </c>
      <c r="S109" s="81">
        <v>4.1877237663598255</v>
      </c>
      <c r="T109" s="82"/>
      <c r="U109" s="81">
        <v>6630406</v>
      </c>
      <c r="V109" s="81">
        <v>1179</v>
      </c>
      <c r="W109" s="81">
        <v>3</v>
      </c>
      <c r="X109" s="81">
        <v>5304</v>
      </c>
      <c r="Y109" s="81">
        <v>11225</v>
      </c>
      <c r="Z109" s="81">
        <v>15109</v>
      </c>
      <c r="AA109" s="81">
        <v>3015</v>
      </c>
      <c r="AB109" s="81">
        <v>29380</v>
      </c>
      <c r="AC109" s="81">
        <v>0</v>
      </c>
      <c r="AD109" s="81">
        <v>4.1877237663598255</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71.695999999999998</v>
      </c>
      <c r="BJ109" s="81">
        <v>0</v>
      </c>
      <c r="BK109" s="81">
        <v>11.6</v>
      </c>
      <c r="BL109" s="81">
        <v>0</v>
      </c>
      <c r="BM109" s="82"/>
      <c r="BN109" s="81">
        <v>0</v>
      </c>
      <c r="BO109" s="81">
        <v>0</v>
      </c>
      <c r="BP109" s="81">
        <v>3</v>
      </c>
      <c r="BQ109" s="81">
        <v>0</v>
      </c>
      <c r="BR109" s="81">
        <v>1</v>
      </c>
      <c r="BS109" s="81">
        <v>0</v>
      </c>
      <c r="BT109"/>
      <c r="BU109" s="80"/>
      <c r="BV109" s="80"/>
      <c r="BW109" s="80"/>
      <c r="BX109" s="80"/>
      <c r="BY109" s="80"/>
      <c r="BZ109" s="80"/>
      <c r="CA109" s="80"/>
      <c r="CB109" s="80"/>
      <c r="CC109" s="80"/>
    </row>
    <row r="110" spans="1:81">
      <c r="A110" s="80" t="s">
        <v>1808</v>
      </c>
      <c r="B110" s="80">
        <v>245</v>
      </c>
      <c r="C110" s="80">
        <v>7</v>
      </c>
      <c r="D110" s="80">
        <v>15</v>
      </c>
      <c r="E110" s="80">
        <v>2010</v>
      </c>
      <c r="F110" s="80" t="s">
        <v>86</v>
      </c>
      <c r="G110" s="80" t="s">
        <v>1801</v>
      </c>
      <c r="H110" s="80" t="s">
        <v>1802</v>
      </c>
      <c r="I110" s="177"/>
      <c r="J110" s="81">
        <v>61.507792402880426</v>
      </c>
      <c r="K110" s="81">
        <v>2.0450103042413357</v>
      </c>
      <c r="L110" s="81">
        <v>0.13089178836260365</v>
      </c>
      <c r="M110" s="81">
        <v>23.234517098251327</v>
      </c>
      <c r="N110" s="81">
        <v>42.43340177539951</v>
      </c>
      <c r="O110" s="81">
        <v>30.011410632155357</v>
      </c>
      <c r="P110" s="81">
        <v>15.445114286950544</v>
      </c>
      <c r="Q110" s="81">
        <v>1.8023010472752397</v>
      </c>
      <c r="R110" s="81">
        <v>0</v>
      </c>
      <c r="S110" s="81">
        <v>4.8016563195400561</v>
      </c>
      <c r="T110" s="82"/>
      <c r="U110" s="81">
        <v>6332932</v>
      </c>
      <c r="V110" s="81">
        <v>1179</v>
      </c>
      <c r="W110" s="81">
        <v>3</v>
      </c>
      <c r="X110" s="81">
        <v>5304</v>
      </c>
      <c r="Y110" s="81">
        <v>11421</v>
      </c>
      <c r="Z110" s="81">
        <v>15242</v>
      </c>
      <c r="AA110" s="81">
        <v>3031</v>
      </c>
      <c r="AB110" s="81">
        <v>29623</v>
      </c>
      <c r="AC110" s="81">
        <v>0</v>
      </c>
      <c r="AD110" s="81">
        <v>4.8016563195400561</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72.962000000000003</v>
      </c>
      <c r="BJ110" s="81">
        <v>0</v>
      </c>
      <c r="BK110" s="81">
        <v>13</v>
      </c>
      <c r="BL110" s="81">
        <v>0</v>
      </c>
      <c r="BM110" s="82"/>
      <c r="BN110" s="81">
        <v>0</v>
      </c>
      <c r="BO110" s="81">
        <v>0</v>
      </c>
      <c r="BP110" s="81">
        <v>3</v>
      </c>
      <c r="BQ110" s="81">
        <v>0</v>
      </c>
      <c r="BR110" s="81">
        <v>1</v>
      </c>
      <c r="BS110" s="81">
        <v>0</v>
      </c>
      <c r="BT110"/>
      <c r="BU110" s="80">
        <v>85.962000000000003</v>
      </c>
      <c r="BV110" s="80">
        <v>0</v>
      </c>
      <c r="BW110" s="80">
        <v>0</v>
      </c>
      <c r="BX110" s="80">
        <v>0</v>
      </c>
      <c r="BY110" s="80">
        <v>0</v>
      </c>
      <c r="BZ110" s="80">
        <v>0</v>
      </c>
      <c r="CA110" s="80">
        <v>0</v>
      </c>
      <c r="CB110" s="80">
        <v>0</v>
      </c>
      <c r="CC110" s="80">
        <v>0</v>
      </c>
    </row>
    <row r="111" spans="1:81">
      <c r="A111" s="80" t="s">
        <v>1809</v>
      </c>
      <c r="B111" s="80">
        <v>246</v>
      </c>
      <c r="C111" s="80">
        <v>8</v>
      </c>
      <c r="D111" s="80">
        <v>15</v>
      </c>
      <c r="E111" s="80">
        <v>2011</v>
      </c>
      <c r="F111" s="80" t="s">
        <v>87</v>
      </c>
      <c r="G111" s="80" t="s">
        <v>1801</v>
      </c>
      <c r="H111" s="80" t="s">
        <v>1802</v>
      </c>
      <c r="I111" s="177"/>
      <c r="J111" s="81">
        <v>67.506113107041372</v>
      </c>
      <c r="K111" s="81">
        <v>2.777045383928737</v>
      </c>
      <c r="L111" s="81">
        <v>0.1359172183918822</v>
      </c>
      <c r="M111" s="81">
        <v>25.163516105050348</v>
      </c>
      <c r="N111" s="81">
        <v>43.33939491212589</v>
      </c>
      <c r="O111" s="81">
        <v>29.887819116440809</v>
      </c>
      <c r="P111" s="81">
        <v>15.073001494670855</v>
      </c>
      <c r="Q111" s="81">
        <v>2.0933489811359332</v>
      </c>
      <c r="R111" s="81">
        <v>0</v>
      </c>
      <c r="S111" s="81">
        <v>4.0062323822523158</v>
      </c>
      <c r="T111" s="82"/>
      <c r="U111" s="81">
        <v>6843490</v>
      </c>
      <c r="V111" s="81">
        <v>1179</v>
      </c>
      <c r="W111" s="81">
        <v>3</v>
      </c>
      <c r="X111" s="81">
        <v>5304</v>
      </c>
      <c r="Y111" s="81">
        <v>11581</v>
      </c>
      <c r="Z111" s="81">
        <v>15509</v>
      </c>
      <c r="AA111" s="81">
        <v>3046</v>
      </c>
      <c r="AB111" s="81">
        <v>29829</v>
      </c>
      <c r="AC111" s="81">
        <v>0</v>
      </c>
      <c r="AD111" s="81">
        <v>4.0062323822523158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73.322999999999993</v>
      </c>
      <c r="BJ111" s="81">
        <v>0</v>
      </c>
      <c r="BK111" s="81">
        <v>12.6</v>
      </c>
      <c r="BL111" s="81">
        <v>0</v>
      </c>
      <c r="BM111" s="82"/>
      <c r="BN111" s="81">
        <v>0</v>
      </c>
      <c r="BO111" s="81">
        <v>0</v>
      </c>
      <c r="BP111" s="81">
        <v>3</v>
      </c>
      <c r="BQ111" s="81">
        <v>0</v>
      </c>
      <c r="BR111" s="81">
        <v>1</v>
      </c>
      <c r="BS111" s="81">
        <v>0</v>
      </c>
      <c r="BT111"/>
      <c r="BU111" s="80">
        <v>85.923000000000002</v>
      </c>
      <c r="BV111" s="80">
        <v>0</v>
      </c>
      <c r="BW111" s="80">
        <v>0</v>
      </c>
      <c r="BX111" s="80">
        <v>0</v>
      </c>
      <c r="BY111" s="80">
        <v>0</v>
      </c>
      <c r="BZ111" s="80">
        <v>0</v>
      </c>
      <c r="CA111" s="80">
        <v>0</v>
      </c>
      <c r="CB111" s="80">
        <v>0</v>
      </c>
      <c r="CC111" s="80">
        <v>0</v>
      </c>
    </row>
    <row r="112" spans="1:81">
      <c r="A112" s="80" t="s">
        <v>1810</v>
      </c>
      <c r="B112" s="80">
        <v>247</v>
      </c>
      <c r="C112" s="80">
        <v>9</v>
      </c>
      <c r="D112" s="80">
        <v>15</v>
      </c>
      <c r="E112" s="80">
        <v>2012</v>
      </c>
      <c r="F112" s="80" t="s">
        <v>88</v>
      </c>
      <c r="G112" s="80" t="s">
        <v>1801</v>
      </c>
      <c r="H112" s="80" t="s">
        <v>1802</v>
      </c>
      <c r="I112" s="177"/>
      <c r="J112" s="81">
        <v>63.643114800207414</v>
      </c>
      <c r="K112" s="81">
        <v>2.4835073900206068</v>
      </c>
      <c r="L112" s="81">
        <v>0.13239928173103205</v>
      </c>
      <c r="M112" s="81">
        <v>26.58426708875308</v>
      </c>
      <c r="N112" s="81">
        <v>45.207015290195876</v>
      </c>
      <c r="O112" s="81">
        <v>30.249158419999311</v>
      </c>
      <c r="P112" s="81">
        <v>14.989556398467979</v>
      </c>
      <c r="Q112" s="81">
        <v>2.3323214006249415</v>
      </c>
      <c r="R112" s="81">
        <v>0</v>
      </c>
      <c r="S112" s="81">
        <v>3.7782210115405972</v>
      </c>
      <c r="T112" s="82"/>
      <c r="U112" s="81">
        <v>6947118</v>
      </c>
      <c r="V112" s="81">
        <v>1179</v>
      </c>
      <c r="W112" s="81">
        <v>3</v>
      </c>
      <c r="X112" s="81">
        <v>5304</v>
      </c>
      <c r="Y112" s="81">
        <v>11950</v>
      </c>
      <c r="Z112" s="81">
        <v>15821</v>
      </c>
      <c r="AA112" s="81">
        <v>3012</v>
      </c>
      <c r="AB112" s="81">
        <v>30589</v>
      </c>
      <c r="AC112" s="81">
        <v>0</v>
      </c>
      <c r="AD112" s="81">
        <v>3.7782210115405972</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73.09</v>
      </c>
      <c r="BJ112" s="81">
        <v>0</v>
      </c>
      <c r="BK112" s="81">
        <v>13.531000000000001</v>
      </c>
      <c r="BL112" s="81">
        <v>0</v>
      </c>
      <c r="BM112" s="82"/>
      <c r="BN112" s="81">
        <v>0</v>
      </c>
      <c r="BO112" s="81">
        <v>0</v>
      </c>
      <c r="BP112" s="81">
        <v>3</v>
      </c>
      <c r="BQ112" s="81">
        <v>0</v>
      </c>
      <c r="BR112" s="81">
        <v>1</v>
      </c>
      <c r="BS112" s="81">
        <v>0</v>
      </c>
      <c r="BT112"/>
      <c r="BU112" s="80">
        <v>86.620999999999995</v>
      </c>
      <c r="BV112" s="80">
        <v>0</v>
      </c>
      <c r="BW112" s="80">
        <v>0</v>
      </c>
      <c r="BX112" s="80">
        <v>0</v>
      </c>
      <c r="BY112" s="80">
        <v>0</v>
      </c>
      <c r="BZ112" s="80">
        <v>0</v>
      </c>
      <c r="CA112" s="80">
        <v>0</v>
      </c>
      <c r="CB112" s="80">
        <v>0</v>
      </c>
      <c r="CC112" s="80">
        <v>0</v>
      </c>
    </row>
    <row r="113" spans="1:81">
      <c r="A113" s="80" t="s">
        <v>1811</v>
      </c>
      <c r="B113" s="80">
        <v>248</v>
      </c>
      <c r="C113" s="80">
        <v>10</v>
      </c>
      <c r="D113" s="80">
        <v>15</v>
      </c>
      <c r="E113" s="80">
        <v>2013</v>
      </c>
      <c r="F113" s="80" t="s">
        <v>89</v>
      </c>
      <c r="G113" s="80" t="s">
        <v>1801</v>
      </c>
      <c r="H113" s="80" t="s">
        <v>1802</v>
      </c>
      <c r="I113" s="177"/>
      <c r="J113" s="81">
        <v>65.172686647018494</v>
      </c>
      <c r="K113" s="81">
        <v>2.1104373858157168</v>
      </c>
      <c r="L113" s="81">
        <v>0.12216724676019101</v>
      </c>
      <c r="M113" s="81">
        <v>26.466381435821052</v>
      </c>
      <c r="N113" s="81">
        <v>41.626871130045998</v>
      </c>
      <c r="O113" s="81">
        <v>29.455969319076395</v>
      </c>
      <c r="P113" s="81">
        <v>15.15593343592297</v>
      </c>
      <c r="Q113" s="81">
        <v>2.3935560240492082</v>
      </c>
      <c r="R113" s="81">
        <v>0</v>
      </c>
      <c r="S113" s="81">
        <v>2.5943822921734019</v>
      </c>
      <c r="T113" s="82"/>
      <c r="U113" s="81">
        <v>7338164</v>
      </c>
      <c r="V113" s="81">
        <v>1179</v>
      </c>
      <c r="W113" s="81">
        <v>3</v>
      </c>
      <c r="X113" s="81">
        <v>5304</v>
      </c>
      <c r="Y113" s="81">
        <v>12177</v>
      </c>
      <c r="Z113" s="81">
        <v>16094</v>
      </c>
      <c r="AA113" s="81">
        <v>3034</v>
      </c>
      <c r="AB113" s="81">
        <v>30942</v>
      </c>
      <c r="AC113" s="81">
        <v>0</v>
      </c>
      <c r="AD113" s="81">
        <v>2.5943822921734019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71.444999999999993</v>
      </c>
      <c r="BJ113" s="81">
        <v>0</v>
      </c>
      <c r="BK113" s="81">
        <v>12.946999999999999</v>
      </c>
      <c r="BL113" s="81">
        <v>0</v>
      </c>
      <c r="BM113" s="82"/>
      <c r="BN113" s="81">
        <v>0</v>
      </c>
      <c r="BO113" s="81">
        <v>0</v>
      </c>
      <c r="BP113" s="81">
        <v>3</v>
      </c>
      <c r="BQ113" s="81">
        <v>0</v>
      </c>
      <c r="BR113" s="81">
        <v>1</v>
      </c>
      <c r="BS113" s="81">
        <v>0</v>
      </c>
      <c r="BT113"/>
      <c r="BU113" s="80">
        <v>84.391999999999996</v>
      </c>
      <c r="BV113" s="80">
        <v>0</v>
      </c>
      <c r="BW113" s="80">
        <v>0</v>
      </c>
      <c r="BX113" s="80">
        <v>0</v>
      </c>
      <c r="BY113" s="80">
        <v>0</v>
      </c>
      <c r="BZ113" s="80">
        <v>0</v>
      </c>
      <c r="CA113" s="80">
        <v>0</v>
      </c>
      <c r="CB113" s="80">
        <v>0</v>
      </c>
      <c r="CC113" s="80">
        <v>0</v>
      </c>
    </row>
    <row r="114" spans="1:81">
      <c r="A114" s="80" t="s">
        <v>1812</v>
      </c>
      <c r="B114" s="80">
        <v>249</v>
      </c>
      <c r="C114" s="80">
        <v>11</v>
      </c>
      <c r="D114" s="80">
        <v>15</v>
      </c>
      <c r="E114" s="80">
        <v>2014</v>
      </c>
      <c r="F114" s="80" t="s">
        <v>90</v>
      </c>
      <c r="G114" s="80" t="s">
        <v>1801</v>
      </c>
      <c r="H114" s="80" t="s">
        <v>1802</v>
      </c>
      <c r="I114" s="177"/>
      <c r="J114" s="81">
        <v>56.096077640876288</v>
      </c>
      <c r="K114" s="81">
        <v>1.7565534296052632</v>
      </c>
      <c r="L114" s="81">
        <v>0.76262546824552813</v>
      </c>
      <c r="M114" s="81">
        <v>23.81577681972713</v>
      </c>
      <c r="N114" s="81">
        <v>40.447201260181068</v>
      </c>
      <c r="O114" s="81">
        <v>28.5829428979801</v>
      </c>
      <c r="P114" s="81">
        <v>15.320123597001537</v>
      </c>
      <c r="Q114" s="81">
        <v>2.314099013825492</v>
      </c>
      <c r="R114" s="81">
        <v>0</v>
      </c>
      <c r="S114" s="81">
        <v>2.1240347653992133</v>
      </c>
      <c r="T114" s="82"/>
      <c r="U114" s="81">
        <v>6897054</v>
      </c>
      <c r="V114" s="81">
        <v>850</v>
      </c>
      <c r="W114" s="81">
        <v>16</v>
      </c>
      <c r="X114" s="81">
        <v>5113</v>
      </c>
      <c r="Y114" s="81">
        <v>12339</v>
      </c>
      <c r="Z114" s="81">
        <v>16448</v>
      </c>
      <c r="AA114" s="81">
        <v>3051</v>
      </c>
      <c r="AB114" s="81">
        <v>31179</v>
      </c>
      <c r="AC114" s="81">
        <v>0</v>
      </c>
      <c r="AD114" s="81">
        <v>2.1240347653992133</v>
      </c>
      <c r="AE114" s="82"/>
      <c r="AF114" s="81">
        <v>40396980.421634145</v>
      </c>
      <c r="AG114" s="81">
        <v>1599645.6699467886</v>
      </c>
      <c r="AH114" s="81">
        <v>184340.50845513926</v>
      </c>
      <c r="AI114" s="81">
        <v>31475195.658569396</v>
      </c>
      <c r="AJ114" s="81">
        <v>57303450.263654687</v>
      </c>
      <c r="AK114" s="81">
        <v>0</v>
      </c>
      <c r="AL114" s="81">
        <v>0</v>
      </c>
      <c r="AM114" s="81">
        <v>4280410.7855005274</v>
      </c>
      <c r="AN114" s="81">
        <v>0</v>
      </c>
      <c r="AO114" s="81">
        <v>0</v>
      </c>
      <c r="AP114" s="82"/>
      <c r="AQ114" s="81">
        <v>592</v>
      </c>
      <c r="AR114" s="81">
        <v>62</v>
      </c>
      <c r="AS114" s="81">
        <v>0</v>
      </c>
      <c r="AT114" s="81">
        <v>0</v>
      </c>
      <c r="AU114" s="81">
        <v>0</v>
      </c>
      <c r="AV114" s="81">
        <v>0</v>
      </c>
      <c r="AW114" s="81" t="s">
        <v>564</v>
      </c>
      <c r="AX114" s="82"/>
      <c r="AY114" s="81">
        <v>2364.4</v>
      </c>
      <c r="AZ114" s="81">
        <v>962.2</v>
      </c>
      <c r="BA114" s="81">
        <v>0</v>
      </c>
      <c r="BB114" s="81">
        <v>0</v>
      </c>
      <c r="BC114" s="81">
        <v>0</v>
      </c>
      <c r="BD114" s="81">
        <v>0</v>
      </c>
      <c r="BE114" s="81" t="s">
        <v>564</v>
      </c>
      <c r="BF114" s="82"/>
      <c r="BG114" s="81">
        <v>0</v>
      </c>
      <c r="BH114" s="81">
        <v>0</v>
      </c>
      <c r="BI114" s="81">
        <v>65.406999999999996</v>
      </c>
      <c r="BJ114" s="81">
        <v>0</v>
      </c>
      <c r="BK114" s="81">
        <v>12.6</v>
      </c>
      <c r="BL114" s="81">
        <v>0</v>
      </c>
      <c r="BM114" s="82"/>
      <c r="BN114" s="81">
        <v>0</v>
      </c>
      <c r="BO114" s="81">
        <v>0</v>
      </c>
      <c r="BP114" s="81">
        <v>3</v>
      </c>
      <c r="BQ114" s="81">
        <v>0</v>
      </c>
      <c r="BR114" s="81">
        <v>1</v>
      </c>
      <c r="BS114" s="81">
        <v>0</v>
      </c>
      <c r="BT114"/>
      <c r="BU114" s="80">
        <v>78.007000000000005</v>
      </c>
      <c r="BV114" s="80">
        <v>0</v>
      </c>
      <c r="BW114" s="80">
        <v>0</v>
      </c>
      <c r="BX114" s="80">
        <v>0</v>
      </c>
      <c r="BY114" s="80">
        <v>0</v>
      </c>
      <c r="BZ114" s="80">
        <v>0</v>
      </c>
      <c r="CA114" s="80">
        <v>0</v>
      </c>
      <c r="CB114" s="80">
        <v>0</v>
      </c>
      <c r="CC114" s="80">
        <v>0</v>
      </c>
    </row>
    <row r="115" spans="1:81">
      <c r="A115" s="80" t="s">
        <v>1813</v>
      </c>
      <c r="B115" s="80">
        <v>250</v>
      </c>
      <c r="C115" s="80">
        <v>12</v>
      </c>
      <c r="D115" s="80">
        <v>15</v>
      </c>
      <c r="E115" s="80">
        <v>2015</v>
      </c>
      <c r="F115" s="80" t="s">
        <v>91</v>
      </c>
      <c r="G115" s="80" t="s">
        <v>1801</v>
      </c>
      <c r="H115" s="80" t="s">
        <v>1802</v>
      </c>
      <c r="I115" s="177"/>
      <c r="J115" s="81">
        <v>47.978094583341296</v>
      </c>
      <c r="K115" s="81">
        <v>1.7032266099133271</v>
      </c>
      <c r="L115" s="81">
        <v>0.89622642199966251</v>
      </c>
      <c r="M115" s="81">
        <v>22.70227774423963</v>
      </c>
      <c r="N115" s="81">
        <v>37.259882914197028</v>
      </c>
      <c r="O115" s="81">
        <v>28.829981337837285</v>
      </c>
      <c r="P115" s="81">
        <v>15.548265450153107</v>
      </c>
      <c r="Q115" s="81">
        <v>2.2913267805858113</v>
      </c>
      <c r="R115" s="81">
        <v>0</v>
      </c>
      <c r="S115" s="81">
        <v>3.2554364241618226</v>
      </c>
      <c r="T115" s="82"/>
      <c r="U115" s="81">
        <v>6761508</v>
      </c>
      <c r="V115" s="81">
        <v>850</v>
      </c>
      <c r="W115" s="81">
        <v>16</v>
      </c>
      <c r="X115" s="81">
        <v>5113</v>
      </c>
      <c r="Y115" s="81">
        <v>12640</v>
      </c>
      <c r="Z115" s="81">
        <v>16750</v>
      </c>
      <c r="AA115" s="81">
        <v>3094</v>
      </c>
      <c r="AB115" s="81">
        <v>31536</v>
      </c>
      <c r="AC115" s="81">
        <v>0</v>
      </c>
      <c r="AD115" s="81">
        <v>3.2554364241618226</v>
      </c>
      <c r="AE115" s="82"/>
      <c r="AF115" s="81">
        <v>35678346.734283797</v>
      </c>
      <c r="AG115" s="81">
        <v>1413155.1443653211</v>
      </c>
      <c r="AH115" s="81">
        <v>181576.16545780934</v>
      </c>
      <c r="AI115" s="81">
        <v>30730598.63499327</v>
      </c>
      <c r="AJ115" s="81">
        <v>54809945.587043084</v>
      </c>
      <c r="AK115" s="81">
        <v>0</v>
      </c>
      <c r="AL115" s="81">
        <v>0</v>
      </c>
      <c r="AM115" s="81">
        <v>4321876.511455467</v>
      </c>
      <c r="AN115" s="81">
        <v>0</v>
      </c>
      <c r="AO115" s="81">
        <v>0</v>
      </c>
      <c r="AP115" s="82"/>
      <c r="AQ115" s="81">
        <v>687</v>
      </c>
      <c r="AR115" s="81">
        <v>95</v>
      </c>
      <c r="AS115" s="81">
        <v>0</v>
      </c>
      <c r="AT115" s="81">
        <v>0</v>
      </c>
      <c r="AU115" s="81">
        <v>0</v>
      </c>
      <c r="AV115" s="81">
        <v>0</v>
      </c>
      <c r="AW115" s="81" t="s">
        <v>564</v>
      </c>
      <c r="AX115" s="82"/>
      <c r="AY115" s="81">
        <v>2853.9</v>
      </c>
      <c r="AZ115" s="81">
        <v>1455.7</v>
      </c>
      <c r="BA115" s="81">
        <v>0</v>
      </c>
      <c r="BB115" s="81">
        <v>0</v>
      </c>
      <c r="BC115" s="81">
        <v>0</v>
      </c>
      <c r="BD115" s="81">
        <v>0</v>
      </c>
      <c r="BE115" s="81" t="s">
        <v>564</v>
      </c>
      <c r="BF115" s="82"/>
      <c r="BG115" s="81">
        <v>0</v>
      </c>
      <c r="BH115" s="81">
        <v>0</v>
      </c>
      <c r="BI115" s="81">
        <v>64.543999999999997</v>
      </c>
      <c r="BJ115" s="81">
        <v>0</v>
      </c>
      <c r="BK115" s="81">
        <v>12.757</v>
      </c>
      <c r="BL115" s="81">
        <v>0</v>
      </c>
      <c r="BM115" s="82"/>
      <c r="BN115" s="81">
        <v>0</v>
      </c>
      <c r="BO115" s="81">
        <v>0</v>
      </c>
      <c r="BP115" s="81">
        <v>3</v>
      </c>
      <c r="BQ115" s="81">
        <v>0</v>
      </c>
      <c r="BR115" s="81">
        <v>1</v>
      </c>
      <c r="BS115" s="81">
        <v>0</v>
      </c>
      <c r="BT115"/>
      <c r="BU115" s="80">
        <v>77.301000000000002</v>
      </c>
      <c r="BV115" s="80">
        <v>0</v>
      </c>
      <c r="BW115" s="80">
        <v>0</v>
      </c>
      <c r="BX115" s="80">
        <v>0</v>
      </c>
      <c r="BY115" s="80">
        <v>0</v>
      </c>
      <c r="BZ115" s="80">
        <v>0</v>
      </c>
      <c r="CA115" s="80">
        <v>0</v>
      </c>
      <c r="CB115" s="80">
        <v>0</v>
      </c>
      <c r="CC115" s="80">
        <v>0</v>
      </c>
    </row>
    <row r="116" spans="1:81">
      <c r="A116" s="80" t="s">
        <v>1814</v>
      </c>
      <c r="B116" s="80">
        <v>251</v>
      </c>
      <c r="C116" s="80">
        <v>13</v>
      </c>
      <c r="D116" s="80">
        <v>15</v>
      </c>
      <c r="E116" s="80">
        <v>2016</v>
      </c>
      <c r="F116" s="80" t="s">
        <v>92</v>
      </c>
      <c r="G116" s="80" t="s">
        <v>1801</v>
      </c>
      <c r="H116" s="80" t="s">
        <v>1802</v>
      </c>
      <c r="I116" s="177"/>
      <c r="J116" s="81">
        <v>52.903506485419477</v>
      </c>
      <c r="K116" s="81">
        <v>1.714108243337978</v>
      </c>
      <c r="L116" s="81">
        <v>0.94891660867534844</v>
      </c>
      <c r="M116" s="81">
        <v>19.69523601071019</v>
      </c>
      <c r="N116" s="81">
        <v>37.443663218741854</v>
      </c>
      <c r="O116" s="81">
        <v>29.12429654845171</v>
      </c>
      <c r="P116" s="81">
        <v>15.815139895367638</v>
      </c>
      <c r="Q116" s="81">
        <v>2.2624851161330364</v>
      </c>
      <c r="R116" s="81">
        <v>0</v>
      </c>
      <c r="S116" s="81">
        <v>2.3463586172529416</v>
      </c>
      <c r="T116" s="82"/>
      <c r="U116" s="81">
        <v>6911420</v>
      </c>
      <c r="V116" s="81">
        <v>850</v>
      </c>
      <c r="W116" s="81">
        <v>16</v>
      </c>
      <c r="X116" s="81">
        <v>5113</v>
      </c>
      <c r="Y116" s="81">
        <v>12894</v>
      </c>
      <c r="Z116" s="81">
        <v>17129</v>
      </c>
      <c r="AA116" s="81">
        <v>3255</v>
      </c>
      <c r="AB116" s="81">
        <v>32032</v>
      </c>
      <c r="AC116" s="81">
        <v>0</v>
      </c>
      <c r="AD116" s="81">
        <v>2.346358617252942</v>
      </c>
      <c r="AE116" s="82"/>
      <c r="AF116" s="81">
        <v>37248869.016553178</v>
      </c>
      <c r="AG116" s="81">
        <v>1341989.694458233</v>
      </c>
      <c r="AH116" s="81">
        <v>146035.71994380039</v>
      </c>
      <c r="AI116" s="81">
        <v>30467922.73224942</v>
      </c>
      <c r="AJ116" s="81">
        <v>55211713.596064366</v>
      </c>
      <c r="AK116" s="81">
        <v>0</v>
      </c>
      <c r="AL116" s="81">
        <v>0</v>
      </c>
      <c r="AM116" s="81">
        <v>4393261.7144917222</v>
      </c>
      <c r="AN116" s="81">
        <v>0</v>
      </c>
      <c r="AO116" s="81">
        <v>0</v>
      </c>
      <c r="AP116" s="82"/>
      <c r="AQ116" s="81">
        <v>778</v>
      </c>
      <c r="AR116" s="81">
        <v>146</v>
      </c>
      <c r="AS116" s="81">
        <v>0</v>
      </c>
      <c r="AT116" s="81">
        <v>0</v>
      </c>
      <c r="AU116" s="81">
        <v>0</v>
      </c>
      <c r="AV116" s="81">
        <v>0</v>
      </c>
      <c r="AW116" s="81" t="s">
        <v>564</v>
      </c>
      <c r="AX116" s="82"/>
      <c r="AY116" s="81">
        <v>3323.6</v>
      </c>
      <c r="AZ116" s="81">
        <v>2041.9</v>
      </c>
      <c r="BA116" s="81">
        <v>0</v>
      </c>
      <c r="BB116" s="81">
        <v>0</v>
      </c>
      <c r="BC116" s="81">
        <v>0</v>
      </c>
      <c r="BD116" s="81">
        <v>0</v>
      </c>
      <c r="BE116" s="81" t="s">
        <v>564</v>
      </c>
      <c r="BF116" s="82"/>
      <c r="BG116" s="81">
        <v>0</v>
      </c>
      <c r="BH116" s="81">
        <v>0</v>
      </c>
      <c r="BI116" s="81">
        <v>65.167000000000002</v>
      </c>
      <c r="BJ116" s="81">
        <v>0</v>
      </c>
      <c r="BK116" s="81">
        <v>12.481</v>
      </c>
      <c r="BL116" s="81">
        <v>0</v>
      </c>
      <c r="BM116" s="82"/>
      <c r="BN116" s="81">
        <v>0</v>
      </c>
      <c r="BO116" s="81">
        <v>0</v>
      </c>
      <c r="BP116" s="81">
        <v>3</v>
      </c>
      <c r="BQ116" s="81">
        <v>0</v>
      </c>
      <c r="BR116" s="81">
        <v>1</v>
      </c>
      <c r="BS116" s="81">
        <v>0</v>
      </c>
      <c r="BT116"/>
      <c r="BU116" s="80">
        <v>77.647999999999996</v>
      </c>
      <c r="BV116" s="80">
        <v>0</v>
      </c>
      <c r="BW116" s="80">
        <v>0</v>
      </c>
      <c r="BX116" s="80">
        <v>0</v>
      </c>
      <c r="BY116" s="80">
        <v>0</v>
      </c>
      <c r="BZ116" s="80">
        <v>0</v>
      </c>
      <c r="CA116" s="80">
        <v>0</v>
      </c>
      <c r="CB116" s="80">
        <v>0</v>
      </c>
      <c r="CC116" s="80">
        <v>0</v>
      </c>
    </row>
    <row r="117" spans="1:81">
      <c r="A117" s="80" t="s">
        <v>1815</v>
      </c>
      <c r="B117" s="80">
        <v>252</v>
      </c>
      <c r="C117" s="80">
        <v>14</v>
      </c>
      <c r="D117" s="80">
        <v>15</v>
      </c>
      <c r="E117" s="80">
        <v>2017</v>
      </c>
      <c r="F117" s="80" t="s">
        <v>71</v>
      </c>
      <c r="G117" s="80" t="s">
        <v>1801</v>
      </c>
      <c r="H117" s="80" t="s">
        <v>1802</v>
      </c>
      <c r="I117" s="177"/>
      <c r="J117" s="81">
        <v>52.591513663066515</v>
      </c>
      <c r="K117" s="81">
        <v>1.7500314177219678</v>
      </c>
      <c r="L117" s="81">
        <v>0.88274304957273597</v>
      </c>
      <c r="M117" s="81">
        <v>19.518546529953568</v>
      </c>
      <c r="N117" s="81">
        <v>39.416819713081289</v>
      </c>
      <c r="O117" s="81">
        <v>29.38665064795336</v>
      </c>
      <c r="P117" s="81">
        <v>15.966009702123809</v>
      </c>
      <c r="Q117" s="81">
        <v>2.2161514782072462</v>
      </c>
      <c r="R117" s="81">
        <v>0</v>
      </c>
      <c r="S117" s="81">
        <v>1.9523547680329578</v>
      </c>
      <c r="T117" s="82"/>
      <c r="U117" s="81">
        <v>7320444</v>
      </c>
      <c r="V117" s="81">
        <v>850</v>
      </c>
      <c r="W117" s="81">
        <v>16</v>
      </c>
      <c r="X117" s="81">
        <v>5113</v>
      </c>
      <c r="Y117" s="81">
        <v>13269</v>
      </c>
      <c r="Z117" s="81">
        <v>17570</v>
      </c>
      <c r="AA117" s="81">
        <v>3307</v>
      </c>
      <c r="AB117" s="81">
        <v>32447</v>
      </c>
      <c r="AC117" s="81">
        <v>0</v>
      </c>
      <c r="AD117" s="81">
        <v>1.952354768032958</v>
      </c>
      <c r="AE117" s="82"/>
      <c r="AF117" s="81">
        <v>39497250.146566801</v>
      </c>
      <c r="AG117" s="81">
        <v>1388913.2621819419</v>
      </c>
      <c r="AH117" s="81">
        <v>186104.2092759111</v>
      </c>
      <c r="AI117" s="81">
        <v>30958801.596295591</v>
      </c>
      <c r="AJ117" s="81">
        <v>58077960.760788433</v>
      </c>
      <c r="AK117" s="81">
        <v>0</v>
      </c>
      <c r="AL117" s="81">
        <v>0</v>
      </c>
      <c r="AM117" s="81">
        <v>4457143.2259461479</v>
      </c>
      <c r="AN117" s="81">
        <v>0</v>
      </c>
      <c r="AO117" s="81">
        <v>0</v>
      </c>
      <c r="AP117" s="82"/>
      <c r="AQ117" s="81">
        <v>837</v>
      </c>
      <c r="AR117" s="81">
        <v>170</v>
      </c>
      <c r="AS117" s="81">
        <v>0</v>
      </c>
      <c r="AT117" s="81">
        <v>0</v>
      </c>
      <c r="AU117" s="81">
        <v>0</v>
      </c>
      <c r="AV117" s="81">
        <v>0</v>
      </c>
      <c r="AW117" s="81" t="s">
        <v>564</v>
      </c>
      <c r="AX117" s="82"/>
      <c r="AY117" s="81">
        <v>3634.7</v>
      </c>
      <c r="AZ117" s="81">
        <v>2325.6</v>
      </c>
      <c r="BA117" s="81">
        <v>0</v>
      </c>
      <c r="BB117" s="81">
        <v>0</v>
      </c>
      <c r="BC117" s="81">
        <v>0</v>
      </c>
      <c r="BD117" s="81">
        <v>0</v>
      </c>
      <c r="BE117" s="81" t="s">
        <v>564</v>
      </c>
      <c r="BF117" s="82"/>
      <c r="BG117" s="81">
        <v>0</v>
      </c>
      <c r="BH117" s="81">
        <v>0</v>
      </c>
      <c r="BI117" s="81">
        <v>66.653999999999996</v>
      </c>
      <c r="BJ117" s="81">
        <v>0</v>
      </c>
      <c r="BK117" s="81">
        <v>12.282</v>
      </c>
      <c r="BL117" s="81">
        <v>0</v>
      </c>
      <c r="BM117" s="82"/>
      <c r="BN117" s="81">
        <v>0</v>
      </c>
      <c r="BO117" s="81">
        <v>0</v>
      </c>
      <c r="BP117" s="81">
        <v>3</v>
      </c>
      <c r="BQ117" s="81">
        <v>0</v>
      </c>
      <c r="BR117" s="81">
        <v>1</v>
      </c>
      <c r="BS117" s="81">
        <v>0</v>
      </c>
      <c r="BT117"/>
      <c r="BU117" s="80">
        <v>78.936000000000007</v>
      </c>
      <c r="BV117" s="80">
        <v>0</v>
      </c>
      <c r="BW117" s="80">
        <v>0</v>
      </c>
      <c r="BX117" s="80">
        <v>0</v>
      </c>
      <c r="BY117" s="80">
        <v>0</v>
      </c>
      <c r="BZ117" s="80">
        <v>0</v>
      </c>
      <c r="CA117" s="80">
        <v>0</v>
      </c>
      <c r="CB117" s="80">
        <v>0</v>
      </c>
      <c r="CC117" s="80">
        <v>0</v>
      </c>
    </row>
    <row r="118" spans="1:81">
      <c r="A118" s="80" t="s">
        <v>1816</v>
      </c>
      <c r="B118" s="80">
        <v>253</v>
      </c>
      <c r="C118" s="80">
        <v>15</v>
      </c>
      <c r="D118" s="80">
        <v>15</v>
      </c>
      <c r="E118" s="80">
        <v>2018</v>
      </c>
      <c r="F118" s="80" t="s">
        <v>93</v>
      </c>
      <c r="G118" s="80" t="s">
        <v>1801</v>
      </c>
      <c r="H118" s="80" t="s">
        <v>1802</v>
      </c>
      <c r="I118" s="177"/>
      <c r="J118" s="81">
        <v>50.628702635855596</v>
      </c>
      <c r="K118" s="81">
        <v>1.6338294817202543</v>
      </c>
      <c r="L118" s="81">
        <v>0.82204243859835491</v>
      </c>
      <c r="M118" s="81">
        <v>19.822212784538671</v>
      </c>
      <c r="N118" s="81">
        <v>36.213502397972064</v>
      </c>
      <c r="O118" s="81">
        <v>29.223485882731829</v>
      </c>
      <c r="P118" s="81">
        <v>16.156011869199709</v>
      </c>
      <c r="Q118" s="81">
        <v>2.0684554694448303</v>
      </c>
      <c r="R118" s="81">
        <v>0</v>
      </c>
      <c r="S118" s="81">
        <v>2.729273881209819</v>
      </c>
      <c r="T118" s="82"/>
      <c r="U118" s="81">
        <v>7354335.0000000009</v>
      </c>
      <c r="V118" s="81">
        <v>850</v>
      </c>
      <c r="W118" s="81">
        <v>16</v>
      </c>
      <c r="X118" s="81">
        <v>5113</v>
      </c>
      <c r="Y118" s="81">
        <v>13439</v>
      </c>
      <c r="Z118" s="81">
        <v>17807</v>
      </c>
      <c r="AA118" s="81">
        <v>3380</v>
      </c>
      <c r="AB118" s="81">
        <v>32636</v>
      </c>
      <c r="AC118" s="81">
        <v>0</v>
      </c>
      <c r="AD118" s="81">
        <v>2.729273881209819</v>
      </c>
      <c r="AE118" s="82"/>
      <c r="AF118" s="81">
        <v>38255174.019015603</v>
      </c>
      <c r="AG118" s="81">
        <v>1233914.907947073</v>
      </c>
      <c r="AH118" s="81">
        <v>175507.87295075311</v>
      </c>
      <c r="AI118" s="81">
        <v>29871533.553784031</v>
      </c>
      <c r="AJ118" s="81">
        <v>56050230.762920469</v>
      </c>
      <c r="AK118" s="81">
        <v>0</v>
      </c>
      <c r="AL118" s="81">
        <v>0</v>
      </c>
      <c r="AM118" s="81">
        <v>4492381.6491853716</v>
      </c>
      <c r="AN118" s="81">
        <v>0</v>
      </c>
      <c r="AO118" s="81">
        <v>0</v>
      </c>
      <c r="AP118" s="82"/>
      <c r="AQ118" s="81">
        <v>903</v>
      </c>
      <c r="AR118" s="81">
        <v>186</v>
      </c>
      <c r="AS118" s="81">
        <v>0</v>
      </c>
      <c r="AT118" s="81">
        <v>0</v>
      </c>
      <c r="AU118" s="81">
        <v>0</v>
      </c>
      <c r="AV118" s="81">
        <v>0</v>
      </c>
      <c r="AW118" s="81" t="s">
        <v>564</v>
      </c>
      <c r="AX118" s="82"/>
      <c r="AY118" s="81">
        <v>3964.6</v>
      </c>
      <c r="AZ118" s="81">
        <v>2590</v>
      </c>
      <c r="BA118" s="81">
        <v>0</v>
      </c>
      <c r="BB118" s="81">
        <v>0</v>
      </c>
      <c r="BC118" s="81">
        <v>0</v>
      </c>
      <c r="BD118" s="81">
        <v>0</v>
      </c>
      <c r="BE118" s="81" t="s">
        <v>564</v>
      </c>
      <c r="BF118" s="82"/>
      <c r="BG118" s="81">
        <v>0</v>
      </c>
      <c r="BH118" s="81">
        <v>0</v>
      </c>
      <c r="BI118" s="81">
        <v>64.742000000000004</v>
      </c>
      <c r="BJ118" s="81">
        <v>0</v>
      </c>
      <c r="BK118" s="81">
        <v>12.125</v>
      </c>
      <c r="BL118" s="81">
        <v>0</v>
      </c>
      <c r="BM118" s="82"/>
      <c r="BN118" s="81">
        <v>0</v>
      </c>
      <c r="BO118" s="81">
        <v>0</v>
      </c>
      <c r="BP118" s="81">
        <v>3</v>
      </c>
      <c r="BQ118" s="81">
        <v>0</v>
      </c>
      <c r="BR118" s="81">
        <v>1</v>
      </c>
      <c r="BS118" s="81">
        <v>0</v>
      </c>
      <c r="BT118"/>
      <c r="BU118" s="80">
        <v>76.867000000000004</v>
      </c>
      <c r="BV118" s="80">
        <v>0</v>
      </c>
      <c r="BW118" s="80">
        <v>0</v>
      </c>
      <c r="BX118" s="80">
        <v>0</v>
      </c>
      <c r="BY118" s="80">
        <v>0</v>
      </c>
      <c r="BZ118" s="80">
        <v>0</v>
      </c>
      <c r="CA118" s="80">
        <v>0</v>
      </c>
      <c r="CB118" s="80">
        <v>0</v>
      </c>
      <c r="CC118" s="80">
        <v>0</v>
      </c>
    </row>
    <row r="119" spans="1:81">
      <c r="A119" s="80" t="s">
        <v>1817</v>
      </c>
      <c r="B119" s="80">
        <v>254</v>
      </c>
      <c r="C119" s="80">
        <v>16</v>
      </c>
      <c r="D119" s="80">
        <v>15</v>
      </c>
      <c r="E119" s="80">
        <v>2019</v>
      </c>
      <c r="F119" s="80" t="s">
        <v>73</v>
      </c>
      <c r="G119" s="80" t="s">
        <v>1801</v>
      </c>
      <c r="H119" s="80" t="s">
        <v>1802</v>
      </c>
      <c r="I119" s="177"/>
      <c r="J119" s="81">
        <v>49.247626349383644</v>
      </c>
      <c r="K119" s="81">
        <v>1.4659155779452226</v>
      </c>
      <c r="L119" s="81">
        <v>0.82646091663997634</v>
      </c>
      <c r="M119" s="81">
        <v>18.895678243379074</v>
      </c>
      <c r="N119" s="81">
        <v>35.824806804381453</v>
      </c>
      <c r="O119" s="81">
        <v>28.832307264566861</v>
      </c>
      <c r="P119" s="81">
        <v>15.728826550578917</v>
      </c>
      <c r="Q119" s="81">
        <v>2.0220736281245006</v>
      </c>
      <c r="R119" s="81">
        <v>0</v>
      </c>
      <c r="S119" s="81">
        <v>5.3000749045233437</v>
      </c>
      <c r="T119" s="82"/>
      <c r="U119" s="81">
        <v>7486172</v>
      </c>
      <c r="V119" s="81">
        <v>850</v>
      </c>
      <c r="W119" s="81">
        <v>16</v>
      </c>
      <c r="X119" s="81">
        <v>5113</v>
      </c>
      <c r="Y119" s="81">
        <v>13697</v>
      </c>
      <c r="Z119" s="81">
        <v>18051</v>
      </c>
      <c r="AA119" s="81">
        <v>3266</v>
      </c>
      <c r="AB119" s="81">
        <v>32768</v>
      </c>
      <c r="AC119" s="81">
        <v>0</v>
      </c>
      <c r="AD119" s="81">
        <v>5.3000749045233437</v>
      </c>
      <c r="AE119" s="82"/>
      <c r="AF119" s="81">
        <v>37840941.772801086</v>
      </c>
      <c r="AG119" s="81">
        <v>1189646.930792141</v>
      </c>
      <c r="AH119" s="81">
        <v>188509.70901857241</v>
      </c>
      <c r="AI119" s="81">
        <v>30838595.909673389</v>
      </c>
      <c r="AJ119" s="81">
        <v>58806765.919509687</v>
      </c>
      <c r="AK119" s="81">
        <v>0</v>
      </c>
      <c r="AL119" s="81">
        <v>0</v>
      </c>
      <c r="AM119" s="81">
        <v>4462754.9226280702</v>
      </c>
      <c r="AN119" s="81">
        <v>0</v>
      </c>
      <c r="AO119" s="81">
        <v>0</v>
      </c>
      <c r="AP119" s="82"/>
      <c r="AQ119" s="81">
        <v>971</v>
      </c>
      <c r="AR119" s="81">
        <v>205</v>
      </c>
      <c r="AS119" s="81">
        <v>0</v>
      </c>
      <c r="AT119" s="81">
        <v>0</v>
      </c>
      <c r="AU119" s="81">
        <v>0</v>
      </c>
      <c r="AV119" s="81">
        <v>0</v>
      </c>
      <c r="AW119" s="81" t="s">
        <v>564</v>
      </c>
      <c r="AX119" s="82"/>
      <c r="AY119" s="81">
        <v>4309.0000000000009</v>
      </c>
      <c r="AZ119" s="81">
        <v>2800.2999999999988</v>
      </c>
      <c r="BA119" s="81">
        <v>0</v>
      </c>
      <c r="BB119" s="81">
        <v>0</v>
      </c>
      <c r="BC119" s="81">
        <v>0</v>
      </c>
      <c r="BD119" s="81">
        <v>0</v>
      </c>
      <c r="BE119" s="81" t="s">
        <v>564</v>
      </c>
      <c r="BF119" s="82"/>
      <c r="BG119" s="81">
        <v>0</v>
      </c>
      <c r="BH119" s="81">
        <v>0</v>
      </c>
      <c r="BI119" s="81">
        <v>60.951999999999998</v>
      </c>
      <c r="BJ119" s="81">
        <v>0</v>
      </c>
      <c r="BK119" s="81">
        <v>0</v>
      </c>
      <c r="BL119" s="81">
        <v>0</v>
      </c>
      <c r="BM119" s="82"/>
      <c r="BN119" s="81">
        <v>0</v>
      </c>
      <c r="BO119" s="81">
        <v>0</v>
      </c>
      <c r="BP119" s="81">
        <v>3</v>
      </c>
      <c r="BQ119" s="81">
        <v>0</v>
      </c>
      <c r="BR119" s="81">
        <v>0</v>
      </c>
      <c r="BS119" s="81">
        <v>0</v>
      </c>
      <c r="BT119"/>
      <c r="BU119" s="80">
        <v>60.951999999999998</v>
      </c>
      <c r="BV119" s="80">
        <v>0</v>
      </c>
      <c r="BW119" s="80">
        <v>0</v>
      </c>
      <c r="BX119" s="80">
        <v>0</v>
      </c>
      <c r="BY119" s="80">
        <v>0</v>
      </c>
      <c r="BZ119" s="80">
        <v>0</v>
      </c>
      <c r="CA119" s="80">
        <v>0</v>
      </c>
      <c r="CB119" s="80">
        <v>0</v>
      </c>
      <c r="CC119" s="80">
        <v>0</v>
      </c>
    </row>
    <row r="120" spans="1:81">
      <c r="A120" s="80" t="s">
        <v>1818</v>
      </c>
      <c r="B120" s="80">
        <v>255</v>
      </c>
      <c r="C120" s="80">
        <v>17</v>
      </c>
      <c r="D120" s="80">
        <v>15</v>
      </c>
      <c r="E120" s="80">
        <v>2020</v>
      </c>
      <c r="F120" s="80" t="s">
        <v>218</v>
      </c>
      <c r="G120" s="80" t="s">
        <v>1801</v>
      </c>
      <c r="H120" s="80" t="s">
        <v>1802</v>
      </c>
      <c r="I120" s="177"/>
      <c r="J120" s="81">
        <v>44.866810898700628</v>
      </c>
      <c r="K120" s="81">
        <v>1.8534746249667224</v>
      </c>
      <c r="L120" s="81">
        <v>0</v>
      </c>
      <c r="M120" s="81">
        <v>19.2950461169528</v>
      </c>
      <c r="N120" s="81">
        <v>36.227339219166723</v>
      </c>
      <c r="O120" s="81">
        <v>25.769175477587826</v>
      </c>
      <c r="P120" s="81">
        <v>15.496320751292446</v>
      </c>
      <c r="Q120" s="81">
        <v>1.9471997608277885</v>
      </c>
      <c r="R120" s="81">
        <v>0</v>
      </c>
      <c r="S120" s="81">
        <v>2.753877781210722</v>
      </c>
      <c r="T120" s="82"/>
      <c r="U120" s="81">
        <v>6685692</v>
      </c>
      <c r="V120" s="81">
        <v>1002</v>
      </c>
      <c r="W120" s="81">
        <v>0</v>
      </c>
      <c r="X120" s="81">
        <v>5898</v>
      </c>
      <c r="Y120" s="81">
        <v>13986</v>
      </c>
      <c r="Z120" s="81">
        <v>18414</v>
      </c>
      <c r="AA120" s="81">
        <v>3496</v>
      </c>
      <c r="AB120" s="81">
        <v>33024</v>
      </c>
      <c r="AC120" s="81">
        <v>0</v>
      </c>
      <c r="AD120" s="81">
        <v>2.753877781210722</v>
      </c>
      <c r="AE120" s="82"/>
      <c r="AF120" s="81">
        <v>34974573.567524157</v>
      </c>
      <c r="AG120" s="81">
        <v>1429511.4895892213</v>
      </c>
      <c r="AH120" s="81">
        <v>0</v>
      </c>
      <c r="AI120" s="81">
        <v>32848602.428893868</v>
      </c>
      <c r="AJ120" s="81">
        <v>60792157.615022317</v>
      </c>
      <c r="AK120" s="81"/>
      <c r="AL120" s="81"/>
      <c r="AM120" s="81">
        <v>4309998.9042925397</v>
      </c>
      <c r="AN120" s="81"/>
      <c r="AO120" s="81"/>
      <c r="AP120" s="82"/>
      <c r="AQ120" s="81">
        <v>1036</v>
      </c>
      <c r="AR120" s="81">
        <v>206</v>
      </c>
      <c r="AS120" s="81">
        <v>0</v>
      </c>
      <c r="AT120" s="81">
        <v>0</v>
      </c>
      <c r="AU120" s="81">
        <v>0</v>
      </c>
      <c r="AV120" s="81">
        <v>0</v>
      </c>
      <c r="AW120" s="81">
        <v>0</v>
      </c>
      <c r="AX120" s="82"/>
      <c r="AY120" s="81">
        <v>4629.9000000000005</v>
      </c>
      <c r="AZ120" s="81">
        <v>2810.3</v>
      </c>
      <c r="BA120" s="81">
        <v>0</v>
      </c>
      <c r="BB120" s="81">
        <v>0</v>
      </c>
      <c r="BC120" s="81">
        <v>0</v>
      </c>
      <c r="BD120" s="81">
        <v>0</v>
      </c>
      <c r="BE120" s="81">
        <v>0</v>
      </c>
      <c r="BF120" s="82"/>
      <c r="BG120" s="81">
        <v>0</v>
      </c>
      <c r="BH120" s="81">
        <v>0</v>
      </c>
      <c r="BI120" s="81">
        <v>56.87</v>
      </c>
      <c r="BJ120" s="81">
        <v>0</v>
      </c>
      <c r="BK120" s="81">
        <v>11.087999999999999</v>
      </c>
      <c r="BL120" s="81">
        <v>0</v>
      </c>
      <c r="BM120" s="82"/>
      <c r="BN120" s="81">
        <v>0</v>
      </c>
      <c r="BO120" s="81">
        <v>0</v>
      </c>
      <c r="BP120" s="81">
        <v>3</v>
      </c>
      <c r="BQ120" s="81">
        <v>0</v>
      </c>
      <c r="BR120" s="81">
        <v>1</v>
      </c>
      <c r="BS120" s="81">
        <v>0</v>
      </c>
      <c r="BT120"/>
      <c r="BU120" s="80">
        <v>67.957999999999998</v>
      </c>
      <c r="BV120" s="80">
        <v>0</v>
      </c>
      <c r="BW120" s="80">
        <v>0</v>
      </c>
      <c r="BX120" s="80">
        <v>0</v>
      </c>
      <c r="BY120" s="80">
        <v>0</v>
      </c>
      <c r="BZ120" s="80">
        <v>0</v>
      </c>
      <c r="CA120" s="80">
        <v>0</v>
      </c>
      <c r="CB120" s="80">
        <v>0</v>
      </c>
      <c r="CC120" s="80">
        <v>0</v>
      </c>
    </row>
    <row r="121" spans="1:81">
      <c r="A121" s="80" t="s">
        <v>1819</v>
      </c>
      <c r="B121" s="80">
        <v>255</v>
      </c>
      <c r="C121" s="80">
        <v>18</v>
      </c>
      <c r="D121" s="80">
        <v>15</v>
      </c>
      <c r="E121" s="80">
        <v>2021</v>
      </c>
      <c r="F121" s="80" t="s">
        <v>75</v>
      </c>
      <c r="G121" s="174" t="s">
        <v>1801</v>
      </c>
      <c r="H121" s="80" t="s">
        <v>1802</v>
      </c>
      <c r="I121" s="177"/>
      <c r="J121" s="81">
        <v>47.699810120216512</v>
      </c>
      <c r="K121" s="81">
        <v>2.10017809130454</v>
      </c>
      <c r="L121" s="81">
        <v>0</v>
      </c>
      <c r="M121" s="81">
        <v>22.631494758850533</v>
      </c>
      <c r="N121" s="81">
        <v>35.284317559373719</v>
      </c>
      <c r="O121" s="81">
        <v>25.295363021603301</v>
      </c>
      <c r="P121" s="81">
        <v>16.026699280938452</v>
      </c>
      <c r="Q121" s="81">
        <v>1.9791006580368307</v>
      </c>
      <c r="R121" s="81">
        <v>0</v>
      </c>
      <c r="S121" s="81">
        <v>3.7025299629403139</v>
      </c>
      <c r="T121" s="82"/>
      <c r="U121" s="81">
        <v>7485590</v>
      </c>
      <c r="V121" s="81">
        <v>1002</v>
      </c>
      <c r="W121" s="81">
        <v>0</v>
      </c>
      <c r="X121" s="81">
        <v>5898</v>
      </c>
      <c r="Y121" s="81">
        <v>14191</v>
      </c>
      <c r="Z121" s="81">
        <v>18612</v>
      </c>
      <c r="AA121" s="81">
        <v>3526</v>
      </c>
      <c r="AB121" s="81">
        <v>33167</v>
      </c>
      <c r="AC121" s="81">
        <v>0</v>
      </c>
      <c r="AD121" s="81">
        <v>3.7025299629403139</v>
      </c>
      <c r="AE121" s="82"/>
      <c r="AF121" s="81">
        <v>36724942.155680835</v>
      </c>
      <c r="AG121" s="81">
        <v>1591857.890482153</v>
      </c>
      <c r="AH121" s="81">
        <v>0</v>
      </c>
      <c r="AI121" s="81">
        <v>36416940.613141559</v>
      </c>
      <c r="AJ121" s="81">
        <v>54920429.698733449</v>
      </c>
      <c r="AK121" s="81">
        <v>0</v>
      </c>
      <c r="AL121" s="81">
        <v>0</v>
      </c>
      <c r="AM121" s="81">
        <v>4353629.3669213997</v>
      </c>
      <c r="AN121" s="81">
        <v>0</v>
      </c>
      <c r="AO121" s="81">
        <v>0</v>
      </c>
      <c r="AP121" s="82"/>
      <c r="AQ121" s="81">
        <v>1129</v>
      </c>
      <c r="AR121" s="81">
        <v>207</v>
      </c>
      <c r="AS121" s="81">
        <v>0</v>
      </c>
      <c r="AT121" s="81">
        <v>0</v>
      </c>
      <c r="AU121" s="81">
        <v>0</v>
      </c>
      <c r="AV121" s="81">
        <v>0</v>
      </c>
      <c r="AW121" s="81"/>
      <c r="AX121" s="82"/>
      <c r="AY121" s="81">
        <v>5113.300000000002</v>
      </c>
      <c r="AZ121" s="81">
        <v>2859.8</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1820</v>
      </c>
      <c r="B122" s="80">
        <v>255</v>
      </c>
      <c r="C122" s="80">
        <v>19</v>
      </c>
      <c r="D122" s="80">
        <v>15</v>
      </c>
      <c r="E122" s="80">
        <v>2022</v>
      </c>
      <c r="F122" s="80" t="s">
        <v>568</v>
      </c>
      <c r="G122" s="174" t="s">
        <v>1801</v>
      </c>
      <c r="H122" s="80" t="s">
        <v>1802</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1235</v>
      </c>
      <c r="AR122" s="81">
        <v>211</v>
      </c>
      <c r="AS122" s="81">
        <v>0</v>
      </c>
      <c r="AT122" s="81">
        <v>0</v>
      </c>
      <c r="AU122" s="81">
        <v>0</v>
      </c>
      <c r="AV122" s="81">
        <v>0</v>
      </c>
      <c r="AW122" s="81"/>
      <c r="AX122" s="82"/>
      <c r="AY122" s="81">
        <v>5690.9000000000051</v>
      </c>
      <c r="AZ122" s="81">
        <v>2914.5999999999995</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1821</v>
      </c>
      <c r="B123" s="80">
        <v>392</v>
      </c>
      <c r="C123" s="80">
        <v>1</v>
      </c>
      <c r="D123" s="80">
        <v>24</v>
      </c>
      <c r="E123" s="80">
        <v>1990</v>
      </c>
      <c r="F123" s="80" t="s">
        <v>562</v>
      </c>
      <c r="G123" s="80" t="s">
        <v>1822</v>
      </c>
      <c r="H123" s="80" t="s">
        <v>1823</v>
      </c>
      <c r="I123" s="177"/>
      <c r="J123" s="81">
        <v>82.918748975180563</v>
      </c>
      <c r="K123" s="81">
        <v>6.2932249634201112</v>
      </c>
      <c r="L123" s="81">
        <v>5.756636777926821</v>
      </c>
      <c r="M123" s="81">
        <v>28.878170536178505</v>
      </c>
      <c r="N123" s="81">
        <v>31.738074168453654</v>
      </c>
      <c r="O123" s="81">
        <v>27.050045426087241</v>
      </c>
      <c r="P123" s="81">
        <v>38.375511880071599</v>
      </c>
      <c r="Q123" s="81">
        <v>2.4102331946892641</v>
      </c>
      <c r="R123" s="81">
        <v>2.6987537097069096</v>
      </c>
      <c r="S123" s="81">
        <v>2.3744722051768536</v>
      </c>
      <c r="T123" s="82"/>
      <c r="U123" s="81">
        <v>8622173</v>
      </c>
      <c r="V123" s="81">
        <v>1936</v>
      </c>
      <c r="W123" s="81">
        <v>65</v>
      </c>
      <c r="X123" s="81">
        <v>9959</v>
      </c>
      <c r="Y123" s="81">
        <v>10873</v>
      </c>
      <c r="Z123" s="81">
        <v>11126</v>
      </c>
      <c r="AA123" s="81">
        <v>9318</v>
      </c>
      <c r="AB123" s="81">
        <v>39134</v>
      </c>
      <c r="AC123" s="81">
        <v>467429</v>
      </c>
      <c r="AD123" s="81">
        <v>2.3744722051768536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1824</v>
      </c>
      <c r="B124" s="80">
        <v>393</v>
      </c>
      <c r="C124" s="80">
        <v>2</v>
      </c>
      <c r="D124" s="80">
        <v>24</v>
      </c>
      <c r="E124" s="80">
        <v>2005</v>
      </c>
      <c r="F124" s="80" t="s">
        <v>565</v>
      </c>
      <c r="G124" s="80" t="s">
        <v>1822</v>
      </c>
      <c r="H124" s="80" t="s">
        <v>1823</v>
      </c>
      <c r="I124" s="177"/>
      <c r="J124" s="81">
        <v>95.715702526343676</v>
      </c>
      <c r="K124" s="81">
        <v>4.6286427860778634</v>
      </c>
      <c r="L124" s="81">
        <v>20.939549450209732</v>
      </c>
      <c r="M124" s="81">
        <v>54.808039096068434</v>
      </c>
      <c r="N124" s="81">
        <v>59.385601077110621</v>
      </c>
      <c r="O124" s="81">
        <v>42.683716214791367</v>
      </c>
      <c r="P124" s="81">
        <v>39.228604026174963</v>
      </c>
      <c r="Q124" s="81">
        <v>2.2947904875072691</v>
      </c>
      <c r="R124" s="81">
        <v>5.0475742974015061</v>
      </c>
      <c r="S124" s="81">
        <v>3.7523696003077722</v>
      </c>
      <c r="T124" s="82"/>
      <c r="U124" s="81">
        <v>10359862</v>
      </c>
      <c r="V124" s="81">
        <v>1764</v>
      </c>
      <c r="W124" s="81">
        <v>250</v>
      </c>
      <c r="X124" s="81">
        <v>8869</v>
      </c>
      <c r="Y124" s="81">
        <v>13104</v>
      </c>
      <c r="Z124" s="81">
        <v>20316</v>
      </c>
      <c r="AA124" s="81">
        <v>7801</v>
      </c>
      <c r="AB124" s="81">
        <v>38951</v>
      </c>
      <c r="AC124" s="81">
        <v>892559</v>
      </c>
      <c r="AD124" s="81">
        <v>3.7523696003077722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1825</v>
      </c>
      <c r="B125" s="80">
        <v>394</v>
      </c>
      <c r="C125" s="80">
        <v>3</v>
      </c>
      <c r="D125" s="80">
        <v>24</v>
      </c>
      <c r="E125" s="80">
        <v>2006</v>
      </c>
      <c r="F125" s="80" t="s">
        <v>566</v>
      </c>
      <c r="G125" s="80" t="s">
        <v>1822</v>
      </c>
      <c r="H125" s="80" t="s">
        <v>1823</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1826</v>
      </c>
      <c r="B126" s="80">
        <v>395</v>
      </c>
      <c r="C126" s="80">
        <v>4</v>
      </c>
      <c r="D126" s="80">
        <v>24</v>
      </c>
      <c r="E126" s="80">
        <v>2007</v>
      </c>
      <c r="F126" s="80" t="s">
        <v>567</v>
      </c>
      <c r="G126" s="80" t="s">
        <v>1822</v>
      </c>
      <c r="H126" s="80" t="s">
        <v>1823</v>
      </c>
      <c r="I126" s="177"/>
      <c r="J126" s="81">
        <v>156.71870424973091</v>
      </c>
      <c r="K126" s="81">
        <v>3.8202959460354555</v>
      </c>
      <c r="L126" s="81">
        <v>15.437040475819302</v>
      </c>
      <c r="M126" s="81">
        <v>47.102827946959735</v>
      </c>
      <c r="N126" s="81">
        <v>62.500009330001326</v>
      </c>
      <c r="O126" s="81">
        <v>42.11674870905545</v>
      </c>
      <c r="P126" s="81">
        <v>38.084287518672092</v>
      </c>
      <c r="Q126" s="81">
        <v>2.4186978320026911</v>
      </c>
      <c r="R126" s="81">
        <v>4.7023418374847363</v>
      </c>
      <c r="S126" s="81">
        <v>3.3878666468168004</v>
      </c>
      <c r="T126" s="82"/>
      <c r="U126" s="81">
        <v>20014807</v>
      </c>
      <c r="V126" s="81">
        <v>1522</v>
      </c>
      <c r="W126" s="81">
        <v>231</v>
      </c>
      <c r="X126" s="81">
        <v>10264</v>
      </c>
      <c r="Y126" s="81">
        <v>13525</v>
      </c>
      <c r="Z126" s="81">
        <v>20839</v>
      </c>
      <c r="AA126" s="81">
        <v>7458</v>
      </c>
      <c r="AB126" s="81">
        <v>38883</v>
      </c>
      <c r="AC126" s="81">
        <v>855370</v>
      </c>
      <c r="AD126" s="81">
        <v>3.3878666468168004</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1827</v>
      </c>
      <c r="B127" s="80">
        <v>396</v>
      </c>
      <c r="C127" s="80">
        <v>5</v>
      </c>
      <c r="D127" s="80">
        <v>24</v>
      </c>
      <c r="E127" s="80">
        <v>2008</v>
      </c>
      <c r="F127" s="80" t="s">
        <v>84</v>
      </c>
      <c r="G127" s="80" t="s">
        <v>1822</v>
      </c>
      <c r="H127" s="80" t="s">
        <v>1823</v>
      </c>
      <c r="I127" s="177"/>
      <c r="J127" s="81">
        <v>155.39132118334302</v>
      </c>
      <c r="K127" s="81">
        <v>3.0266068265799602</v>
      </c>
      <c r="L127" s="81">
        <v>15.080789613000823</v>
      </c>
      <c r="M127" s="81">
        <v>52.783784193511103</v>
      </c>
      <c r="N127" s="81">
        <v>60.033095403721035</v>
      </c>
      <c r="O127" s="81">
        <v>41.010814920929263</v>
      </c>
      <c r="P127" s="81">
        <v>37.097258703483284</v>
      </c>
      <c r="Q127" s="81">
        <v>2.3643573993900371</v>
      </c>
      <c r="R127" s="81">
        <v>4.3241635595988361</v>
      </c>
      <c r="S127" s="81">
        <v>3.5601696320094351</v>
      </c>
      <c r="T127" s="82"/>
      <c r="U127" s="81">
        <v>20680754</v>
      </c>
      <c r="V127" s="81">
        <v>1522</v>
      </c>
      <c r="W127" s="81">
        <v>231</v>
      </c>
      <c r="X127" s="81">
        <v>10264</v>
      </c>
      <c r="Y127" s="81">
        <v>13615</v>
      </c>
      <c r="Z127" s="81">
        <v>21004</v>
      </c>
      <c r="AA127" s="81">
        <v>7273</v>
      </c>
      <c r="AB127" s="81">
        <v>38634</v>
      </c>
      <c r="AC127" s="81">
        <v>816775</v>
      </c>
      <c r="AD127" s="81">
        <v>3.5601696320094351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1828</v>
      </c>
      <c r="B128" s="80">
        <v>397</v>
      </c>
      <c r="C128" s="80">
        <v>6</v>
      </c>
      <c r="D128" s="80">
        <v>24</v>
      </c>
      <c r="E128" s="80">
        <v>2009</v>
      </c>
      <c r="F128" s="80" t="s">
        <v>85</v>
      </c>
      <c r="G128" s="80" t="s">
        <v>1822</v>
      </c>
      <c r="H128" s="80" t="s">
        <v>1823</v>
      </c>
      <c r="I128" s="177"/>
      <c r="J128" s="81">
        <v>141.28956853811039</v>
      </c>
      <c r="K128" s="81">
        <v>2.7138790765348406</v>
      </c>
      <c r="L128" s="81">
        <v>10.140413029906677</v>
      </c>
      <c r="M128" s="81">
        <v>55.819694804658873</v>
      </c>
      <c r="N128" s="81">
        <v>54.811220279371426</v>
      </c>
      <c r="O128" s="81">
        <v>41.918845045387116</v>
      </c>
      <c r="P128" s="81">
        <v>35.295917664004222</v>
      </c>
      <c r="Q128" s="81">
        <v>2.2234357232487105</v>
      </c>
      <c r="R128" s="81">
        <v>3.875838620650395</v>
      </c>
      <c r="S128" s="81">
        <v>4.5333345948171724</v>
      </c>
      <c r="T128" s="82"/>
      <c r="U128" s="81">
        <v>16277462</v>
      </c>
      <c r="V128" s="81">
        <v>1392</v>
      </c>
      <c r="W128" s="81">
        <v>214</v>
      </c>
      <c r="X128" s="81">
        <v>10753</v>
      </c>
      <c r="Y128" s="81">
        <v>13579</v>
      </c>
      <c r="Z128" s="81">
        <v>21191</v>
      </c>
      <c r="AA128" s="81">
        <v>7104</v>
      </c>
      <c r="AB128" s="81">
        <v>38139</v>
      </c>
      <c r="AC128" s="81">
        <v>714215</v>
      </c>
      <c r="AD128" s="81">
        <v>4.5333345948171724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149.745</v>
      </c>
      <c r="BJ128" s="81">
        <v>0</v>
      </c>
      <c r="BK128" s="81">
        <v>0</v>
      </c>
      <c r="BL128" s="81">
        <v>0</v>
      </c>
      <c r="BM128" s="82"/>
      <c r="BN128" s="81">
        <v>0</v>
      </c>
      <c r="BO128" s="81">
        <v>0</v>
      </c>
      <c r="BP128" s="81">
        <v>5</v>
      </c>
      <c r="BQ128" s="81">
        <v>0</v>
      </c>
      <c r="BR128" s="81">
        <v>0</v>
      </c>
      <c r="BS128" s="81">
        <v>0</v>
      </c>
      <c r="BT128"/>
      <c r="BU128" s="80"/>
      <c r="BV128" s="80"/>
      <c r="BW128" s="80"/>
      <c r="BX128" s="80"/>
      <c r="BY128" s="80"/>
      <c r="BZ128" s="80"/>
      <c r="CA128" s="80"/>
      <c r="CB128" s="80"/>
      <c r="CC128" s="80"/>
    </row>
    <row r="129" spans="1:81">
      <c r="A129" s="80" t="s">
        <v>1829</v>
      </c>
      <c r="B129" s="80">
        <v>398</v>
      </c>
      <c r="C129" s="80">
        <v>7</v>
      </c>
      <c r="D129" s="80">
        <v>24</v>
      </c>
      <c r="E129" s="80">
        <v>2010</v>
      </c>
      <c r="F129" s="80" t="s">
        <v>86</v>
      </c>
      <c r="G129" s="80" t="s">
        <v>1822</v>
      </c>
      <c r="H129" s="80" t="s">
        <v>1823</v>
      </c>
      <c r="I129" s="177"/>
      <c r="J129" s="81">
        <v>112.97040667647055</v>
      </c>
      <c r="K129" s="81">
        <v>2.7661391605427741</v>
      </c>
      <c r="L129" s="81">
        <v>9.6003055827441646</v>
      </c>
      <c r="M129" s="81">
        <v>54.439280156658988</v>
      </c>
      <c r="N129" s="81">
        <v>55.173414751524327</v>
      </c>
      <c r="O129" s="81">
        <v>41.910042993401575</v>
      </c>
      <c r="P129" s="81">
        <v>35.40503268417433</v>
      </c>
      <c r="Q129" s="81">
        <v>2.2856849658723357</v>
      </c>
      <c r="R129" s="81">
        <v>4.6971352928925549</v>
      </c>
      <c r="S129" s="81">
        <v>3.3411763317765861</v>
      </c>
      <c r="T129" s="82"/>
      <c r="U129" s="81">
        <v>13923366</v>
      </c>
      <c r="V129" s="81">
        <v>1392</v>
      </c>
      <c r="W129" s="81">
        <v>214</v>
      </c>
      <c r="X129" s="81">
        <v>10753</v>
      </c>
      <c r="Y129" s="81">
        <v>13645</v>
      </c>
      <c r="Z129" s="81">
        <v>21285</v>
      </c>
      <c r="AA129" s="81">
        <v>6948</v>
      </c>
      <c r="AB129" s="81">
        <v>37568</v>
      </c>
      <c r="AC129" s="81">
        <v>820254</v>
      </c>
      <c r="AD129" s="81">
        <v>3.3411763317765861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207.41800000000001</v>
      </c>
      <c r="BJ129" s="81">
        <v>0</v>
      </c>
      <c r="BK129" s="81">
        <v>0</v>
      </c>
      <c r="BL129" s="81">
        <v>0</v>
      </c>
      <c r="BM129" s="82"/>
      <c r="BN129" s="81">
        <v>0</v>
      </c>
      <c r="BO129" s="81">
        <v>0</v>
      </c>
      <c r="BP129" s="81">
        <v>5</v>
      </c>
      <c r="BQ129" s="81">
        <v>0</v>
      </c>
      <c r="BR129" s="81">
        <v>0</v>
      </c>
      <c r="BS129" s="81">
        <v>0</v>
      </c>
      <c r="BT129"/>
      <c r="BU129" s="80">
        <v>207.41800000000001</v>
      </c>
      <c r="BV129" s="80">
        <v>0</v>
      </c>
      <c r="BW129" s="80">
        <v>0</v>
      </c>
      <c r="BX129" s="80">
        <v>0</v>
      </c>
      <c r="BY129" s="80">
        <v>0</v>
      </c>
      <c r="BZ129" s="80">
        <v>0</v>
      </c>
      <c r="CA129" s="80">
        <v>0</v>
      </c>
      <c r="CB129" s="80">
        <v>0</v>
      </c>
      <c r="CC129" s="80">
        <v>0</v>
      </c>
    </row>
    <row r="130" spans="1:81">
      <c r="A130" s="80" t="s">
        <v>1830</v>
      </c>
      <c r="B130" s="80">
        <v>399</v>
      </c>
      <c r="C130" s="80">
        <v>8</v>
      </c>
      <c r="D130" s="80">
        <v>24</v>
      </c>
      <c r="E130" s="80">
        <v>2011</v>
      </c>
      <c r="F130" s="80" t="s">
        <v>87</v>
      </c>
      <c r="G130" s="80" t="s">
        <v>1822</v>
      </c>
      <c r="H130" s="80" t="s">
        <v>1823</v>
      </c>
      <c r="I130" s="177"/>
      <c r="J130" s="81">
        <v>42.644708050938704</v>
      </c>
      <c r="K130" s="81">
        <v>3.7156559129736944</v>
      </c>
      <c r="L130" s="81">
        <v>8.9623630756014965</v>
      </c>
      <c r="M130" s="81">
        <v>63.356610530684335</v>
      </c>
      <c r="N130" s="81">
        <v>64.622898805888312</v>
      </c>
      <c r="O130" s="81">
        <v>41.529595844948055</v>
      </c>
      <c r="P130" s="81">
        <v>33.100232106977458</v>
      </c>
      <c r="Q130" s="81">
        <v>2.5685965355377749</v>
      </c>
      <c r="R130" s="81">
        <v>0.89777000520026884</v>
      </c>
      <c r="S130" s="81">
        <v>4.1572036174126152</v>
      </c>
      <c r="T130" s="82"/>
      <c r="U130" s="81">
        <v>4334048</v>
      </c>
      <c r="V130" s="81">
        <v>1392</v>
      </c>
      <c r="W130" s="81">
        <v>214</v>
      </c>
      <c r="X130" s="81">
        <v>10753</v>
      </c>
      <c r="Y130" s="81">
        <v>13654</v>
      </c>
      <c r="Z130" s="81">
        <v>21550</v>
      </c>
      <c r="AA130" s="81">
        <v>6689</v>
      </c>
      <c r="AB130" s="81">
        <v>36601</v>
      </c>
      <c r="AC130" s="81">
        <v>156517</v>
      </c>
      <c r="AD130" s="81">
        <v>4.1572036174126152</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199.434</v>
      </c>
      <c r="BJ130" s="81">
        <v>0</v>
      </c>
      <c r="BK130" s="81">
        <v>0</v>
      </c>
      <c r="BL130" s="81">
        <v>0</v>
      </c>
      <c r="BM130" s="82"/>
      <c r="BN130" s="81">
        <v>0</v>
      </c>
      <c r="BO130" s="81">
        <v>0</v>
      </c>
      <c r="BP130" s="81">
        <v>5</v>
      </c>
      <c r="BQ130" s="81">
        <v>0</v>
      </c>
      <c r="BR130" s="81">
        <v>0</v>
      </c>
      <c r="BS130" s="81">
        <v>0</v>
      </c>
      <c r="BT130"/>
      <c r="BU130" s="80">
        <v>199.434</v>
      </c>
      <c r="BV130" s="80">
        <v>0</v>
      </c>
      <c r="BW130" s="80">
        <v>0</v>
      </c>
      <c r="BX130" s="80">
        <v>0</v>
      </c>
      <c r="BY130" s="80">
        <v>0</v>
      </c>
      <c r="BZ130" s="80">
        <v>0</v>
      </c>
      <c r="CA130" s="80">
        <v>0</v>
      </c>
      <c r="CB130" s="80">
        <v>0</v>
      </c>
      <c r="CC130" s="80">
        <v>0</v>
      </c>
    </row>
    <row r="131" spans="1:81">
      <c r="A131" s="80" t="s">
        <v>1831</v>
      </c>
      <c r="B131" s="80">
        <v>400</v>
      </c>
      <c r="C131" s="80">
        <v>9</v>
      </c>
      <c r="D131" s="80">
        <v>24</v>
      </c>
      <c r="E131" s="80">
        <v>2012</v>
      </c>
      <c r="F131" s="80" t="s">
        <v>88</v>
      </c>
      <c r="G131" s="80" t="s">
        <v>1822</v>
      </c>
      <c r="H131" s="80" t="s">
        <v>1823</v>
      </c>
      <c r="I131" s="177"/>
      <c r="J131" s="81">
        <v>143.67576926378041</v>
      </c>
      <c r="K131" s="81">
        <v>3.4881468587433258</v>
      </c>
      <c r="L131" s="81">
        <v>8.9891302820709988</v>
      </c>
      <c r="M131" s="81">
        <v>71.283845109365956</v>
      </c>
      <c r="N131" s="81">
        <v>69.358443604904295</v>
      </c>
      <c r="O131" s="81">
        <v>42.577492500787855</v>
      </c>
      <c r="P131" s="81">
        <v>33.691665610102334</v>
      </c>
      <c r="Q131" s="81">
        <v>2.7592287046263486</v>
      </c>
      <c r="R131" s="81">
        <v>3.2483295266715864</v>
      </c>
      <c r="S131" s="81">
        <v>4.0755222841301135</v>
      </c>
      <c r="T131" s="82"/>
      <c r="U131" s="81">
        <v>13391410</v>
      </c>
      <c r="V131" s="81">
        <v>1392</v>
      </c>
      <c r="W131" s="81">
        <v>214</v>
      </c>
      <c r="X131" s="81">
        <v>10753</v>
      </c>
      <c r="Y131" s="81">
        <v>13782</v>
      </c>
      <c r="Z131" s="81">
        <v>22269</v>
      </c>
      <c r="AA131" s="81">
        <v>6770</v>
      </c>
      <c r="AB131" s="81">
        <v>36188</v>
      </c>
      <c r="AC131" s="81">
        <v>551645</v>
      </c>
      <c r="AD131" s="81">
        <v>4.0755222841301135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205.00299999999999</v>
      </c>
      <c r="BJ131" s="81">
        <v>0</v>
      </c>
      <c r="BK131" s="81">
        <v>0</v>
      </c>
      <c r="BL131" s="81">
        <v>0</v>
      </c>
      <c r="BM131" s="82"/>
      <c r="BN131" s="81">
        <v>0</v>
      </c>
      <c r="BO131" s="81">
        <v>0</v>
      </c>
      <c r="BP131" s="81">
        <v>5</v>
      </c>
      <c r="BQ131" s="81">
        <v>0</v>
      </c>
      <c r="BR131" s="81">
        <v>0</v>
      </c>
      <c r="BS131" s="81">
        <v>0</v>
      </c>
      <c r="BT131"/>
      <c r="BU131" s="80">
        <v>205.00299999999999</v>
      </c>
      <c r="BV131" s="80">
        <v>0</v>
      </c>
      <c r="BW131" s="80">
        <v>0</v>
      </c>
      <c r="BX131" s="80">
        <v>0</v>
      </c>
      <c r="BY131" s="80">
        <v>0</v>
      </c>
      <c r="BZ131" s="80">
        <v>0</v>
      </c>
      <c r="CA131" s="80">
        <v>0</v>
      </c>
      <c r="CB131" s="80">
        <v>0</v>
      </c>
      <c r="CC131" s="80">
        <v>0</v>
      </c>
    </row>
    <row r="132" spans="1:81">
      <c r="A132" s="80" t="s">
        <v>1832</v>
      </c>
      <c r="B132" s="80">
        <v>401</v>
      </c>
      <c r="C132" s="80">
        <v>10</v>
      </c>
      <c r="D132" s="80">
        <v>24</v>
      </c>
      <c r="E132" s="80">
        <v>2013</v>
      </c>
      <c r="F132" s="80" t="s">
        <v>89</v>
      </c>
      <c r="G132" s="80" t="s">
        <v>1822</v>
      </c>
      <c r="H132" s="80" t="s">
        <v>1823</v>
      </c>
      <c r="I132" s="177"/>
      <c r="J132" s="81">
        <v>151.49067052365993</v>
      </c>
      <c r="K132" s="81">
        <v>2.961347437014068</v>
      </c>
      <c r="L132" s="81">
        <v>6.5211391187251353</v>
      </c>
      <c r="M132" s="81">
        <v>61.522455844386457</v>
      </c>
      <c r="N132" s="81">
        <v>68.843723752855141</v>
      </c>
      <c r="O132" s="81">
        <v>41.744236872716193</v>
      </c>
      <c r="P132" s="81">
        <v>33.953487001967183</v>
      </c>
      <c r="Q132" s="81">
        <v>2.7999082247579694</v>
      </c>
      <c r="R132" s="81">
        <v>6.03919931649021</v>
      </c>
      <c r="S132" s="81">
        <v>5.3186209216151488</v>
      </c>
      <c r="T132" s="82"/>
      <c r="U132" s="81">
        <v>15523881</v>
      </c>
      <c r="V132" s="81">
        <v>1392</v>
      </c>
      <c r="W132" s="81">
        <v>214</v>
      </c>
      <c r="X132" s="81">
        <v>10753</v>
      </c>
      <c r="Y132" s="81">
        <v>13908</v>
      </c>
      <c r="Z132" s="81">
        <v>22808</v>
      </c>
      <c r="AA132" s="81">
        <v>6797</v>
      </c>
      <c r="AB132" s="81">
        <v>36195</v>
      </c>
      <c r="AC132" s="81">
        <v>1001129</v>
      </c>
      <c r="AD132" s="81">
        <v>5.3186209216151488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131.62100000000001</v>
      </c>
      <c r="BJ132" s="81">
        <v>0</v>
      </c>
      <c r="BK132" s="81">
        <v>0</v>
      </c>
      <c r="BL132" s="81">
        <v>0</v>
      </c>
      <c r="BM132" s="82"/>
      <c r="BN132" s="81">
        <v>0</v>
      </c>
      <c r="BO132" s="81">
        <v>0</v>
      </c>
      <c r="BP132" s="81">
        <v>6</v>
      </c>
      <c r="BQ132" s="81">
        <v>0</v>
      </c>
      <c r="BR132" s="81">
        <v>0</v>
      </c>
      <c r="BS132" s="81">
        <v>0</v>
      </c>
      <c r="BT132"/>
      <c r="BU132" s="80">
        <v>131.62100000000001</v>
      </c>
      <c r="BV132" s="80">
        <v>0</v>
      </c>
      <c r="BW132" s="80">
        <v>0</v>
      </c>
      <c r="BX132" s="80">
        <v>0</v>
      </c>
      <c r="BY132" s="80">
        <v>0</v>
      </c>
      <c r="BZ132" s="80">
        <v>0</v>
      </c>
      <c r="CA132" s="80">
        <v>0</v>
      </c>
      <c r="CB132" s="80">
        <v>0</v>
      </c>
      <c r="CC132" s="80">
        <v>0</v>
      </c>
    </row>
    <row r="133" spans="1:81">
      <c r="A133" s="80" t="s">
        <v>1833</v>
      </c>
      <c r="B133" s="80">
        <v>402</v>
      </c>
      <c r="C133" s="80">
        <v>11</v>
      </c>
      <c r="D133" s="80">
        <v>24</v>
      </c>
      <c r="E133" s="80">
        <v>2014</v>
      </c>
      <c r="F133" s="80" t="s">
        <v>90</v>
      </c>
      <c r="G133" s="80" t="s">
        <v>1822</v>
      </c>
      <c r="H133" s="80" t="s">
        <v>1823</v>
      </c>
      <c r="I133" s="177"/>
      <c r="J133" s="81">
        <v>159.46831422358736</v>
      </c>
      <c r="K133" s="81">
        <v>4.0209394938611611</v>
      </c>
      <c r="L133" s="81">
        <v>8.0316511157670671</v>
      </c>
      <c r="M133" s="81">
        <v>64.577868556933183</v>
      </c>
      <c r="N133" s="81">
        <v>67.915943565319083</v>
      </c>
      <c r="O133" s="81">
        <v>40.394607713007503</v>
      </c>
      <c r="P133" s="81">
        <v>34.320893079483945</v>
      </c>
      <c r="Q133" s="81">
        <v>2.670799352529277</v>
      </c>
      <c r="R133" s="81">
        <v>5.7408950737517142</v>
      </c>
      <c r="S133" s="81">
        <v>5.1919106099348191</v>
      </c>
      <c r="T133" s="82"/>
      <c r="U133" s="81">
        <v>17575454</v>
      </c>
      <c r="V133" s="81">
        <v>1740</v>
      </c>
      <c r="W133" s="81">
        <v>175</v>
      </c>
      <c r="X133" s="81">
        <v>10095</v>
      </c>
      <c r="Y133" s="81">
        <v>14048</v>
      </c>
      <c r="Z133" s="81">
        <v>23245</v>
      </c>
      <c r="AA133" s="81">
        <v>6835</v>
      </c>
      <c r="AB133" s="81">
        <v>35985</v>
      </c>
      <c r="AC133" s="81">
        <v>954671</v>
      </c>
      <c r="AD133" s="81">
        <v>5.1919106099348191</v>
      </c>
      <c r="AE133" s="82"/>
      <c r="AF133" s="81">
        <v>169037969.93101156</v>
      </c>
      <c r="AG133" s="81">
        <v>3166878.8486676593</v>
      </c>
      <c r="AH133" s="81">
        <v>1794367.9919624308</v>
      </c>
      <c r="AI133" s="81">
        <v>69436354.787512779</v>
      </c>
      <c r="AJ133" s="81">
        <v>84212451.54947792</v>
      </c>
      <c r="AK133" s="81">
        <v>0</v>
      </c>
      <c r="AL133" s="81">
        <v>0</v>
      </c>
      <c r="AM133" s="81">
        <v>4940202.7684093928</v>
      </c>
      <c r="AN133" s="81">
        <v>0</v>
      </c>
      <c r="AO133" s="81">
        <v>0</v>
      </c>
      <c r="AP133" s="82"/>
      <c r="AQ133" s="81">
        <v>982</v>
      </c>
      <c r="AR133" s="81">
        <v>136</v>
      </c>
      <c r="AS133" s="81">
        <v>0</v>
      </c>
      <c r="AT133" s="81">
        <v>0</v>
      </c>
      <c r="AU133" s="81">
        <v>0</v>
      </c>
      <c r="AV133" s="81">
        <v>0</v>
      </c>
      <c r="AW133" s="81" t="s">
        <v>564</v>
      </c>
      <c r="AX133" s="82"/>
      <c r="AY133" s="81">
        <v>4128.5</v>
      </c>
      <c r="AZ133" s="81">
        <v>12026.8</v>
      </c>
      <c r="BA133" s="81">
        <v>0</v>
      </c>
      <c r="BB133" s="81">
        <v>0</v>
      </c>
      <c r="BC133" s="81">
        <v>0</v>
      </c>
      <c r="BD133" s="81">
        <v>0</v>
      </c>
      <c r="BE133" s="81" t="s">
        <v>564</v>
      </c>
      <c r="BF133" s="82"/>
      <c r="BG133" s="81">
        <v>0</v>
      </c>
      <c r="BH133" s="81">
        <v>0</v>
      </c>
      <c r="BI133" s="81">
        <v>174.905</v>
      </c>
      <c r="BJ133" s="81">
        <v>0</v>
      </c>
      <c r="BK133" s="81">
        <v>0</v>
      </c>
      <c r="BL133" s="81">
        <v>0</v>
      </c>
      <c r="BM133" s="82"/>
      <c r="BN133" s="81">
        <v>0</v>
      </c>
      <c r="BO133" s="81">
        <v>0</v>
      </c>
      <c r="BP133" s="81">
        <v>6</v>
      </c>
      <c r="BQ133" s="81">
        <v>0</v>
      </c>
      <c r="BR133" s="81">
        <v>0</v>
      </c>
      <c r="BS133" s="81">
        <v>0</v>
      </c>
      <c r="BT133"/>
      <c r="BU133" s="80">
        <v>174.905</v>
      </c>
      <c r="BV133" s="80">
        <v>0</v>
      </c>
      <c r="BW133" s="80">
        <v>0</v>
      </c>
      <c r="BX133" s="80">
        <v>0</v>
      </c>
      <c r="BY133" s="80">
        <v>0</v>
      </c>
      <c r="BZ133" s="80">
        <v>0</v>
      </c>
      <c r="CA133" s="80">
        <v>0</v>
      </c>
      <c r="CB133" s="80">
        <v>0</v>
      </c>
      <c r="CC133" s="80">
        <v>0</v>
      </c>
    </row>
    <row r="134" spans="1:81">
      <c r="A134" s="80" t="s">
        <v>1834</v>
      </c>
      <c r="B134" s="80">
        <v>403</v>
      </c>
      <c r="C134" s="80">
        <v>12</v>
      </c>
      <c r="D134" s="80">
        <v>24</v>
      </c>
      <c r="E134" s="80">
        <v>2015</v>
      </c>
      <c r="F134" s="80" t="s">
        <v>91</v>
      </c>
      <c r="G134" s="80" t="s">
        <v>1822</v>
      </c>
      <c r="H134" s="80" t="s">
        <v>1823</v>
      </c>
      <c r="I134" s="177"/>
      <c r="J134" s="81">
        <v>147.26860527410102</v>
      </c>
      <c r="K134" s="81">
        <v>4.0635924097550777</v>
      </c>
      <c r="L134" s="81">
        <v>8.1698576571144859</v>
      </c>
      <c r="M134" s="81">
        <v>63.531621426347186</v>
      </c>
      <c r="N134" s="81">
        <v>61.783249388154161</v>
      </c>
      <c r="O134" s="81">
        <v>40.616710424494585</v>
      </c>
      <c r="P134" s="81">
        <v>34.322770854733591</v>
      </c>
      <c r="Q134" s="81">
        <v>2.611237733621051</v>
      </c>
      <c r="R134" s="81">
        <v>5.6454478843816771</v>
      </c>
      <c r="S134" s="81">
        <v>4.9169258578623731</v>
      </c>
      <c r="T134" s="82"/>
      <c r="U134" s="81">
        <v>17971089</v>
      </c>
      <c r="V134" s="81">
        <v>1740</v>
      </c>
      <c r="W134" s="81">
        <v>175</v>
      </c>
      <c r="X134" s="81">
        <v>10095</v>
      </c>
      <c r="Y134" s="81">
        <v>14253</v>
      </c>
      <c r="Z134" s="81">
        <v>23598</v>
      </c>
      <c r="AA134" s="81">
        <v>6830</v>
      </c>
      <c r="AB134" s="81">
        <v>35939</v>
      </c>
      <c r="AC134" s="81">
        <v>967081</v>
      </c>
      <c r="AD134" s="81">
        <v>4.9169258578623731</v>
      </c>
      <c r="AE134" s="82"/>
      <c r="AF134" s="81">
        <v>156648171.42091557</v>
      </c>
      <c r="AG134" s="81">
        <v>2988186.4518292975</v>
      </c>
      <c r="AH134" s="81">
        <v>1421014.0846772722</v>
      </c>
      <c r="AI134" s="81">
        <v>71130583.510339156</v>
      </c>
      <c r="AJ134" s="81">
        <v>78107066.549946815</v>
      </c>
      <c r="AK134" s="81">
        <v>0</v>
      </c>
      <c r="AL134" s="81">
        <v>0</v>
      </c>
      <c r="AM134" s="81">
        <v>4925289.1915651327</v>
      </c>
      <c r="AN134" s="81">
        <v>0</v>
      </c>
      <c r="AO134" s="81">
        <v>0</v>
      </c>
      <c r="AP134" s="82"/>
      <c r="AQ134" s="81">
        <v>1215</v>
      </c>
      <c r="AR134" s="81">
        <v>228</v>
      </c>
      <c r="AS134" s="81">
        <v>0</v>
      </c>
      <c r="AT134" s="81">
        <v>0</v>
      </c>
      <c r="AU134" s="81">
        <v>0</v>
      </c>
      <c r="AV134" s="81">
        <v>0</v>
      </c>
      <c r="AW134" s="81" t="s">
        <v>564</v>
      </c>
      <c r="AX134" s="82"/>
      <c r="AY134" s="81">
        <v>5184.8</v>
      </c>
      <c r="AZ134" s="81">
        <v>22799.8</v>
      </c>
      <c r="BA134" s="81">
        <v>0</v>
      </c>
      <c r="BB134" s="81">
        <v>0</v>
      </c>
      <c r="BC134" s="81">
        <v>0</v>
      </c>
      <c r="BD134" s="81">
        <v>0</v>
      </c>
      <c r="BE134" s="81" t="s">
        <v>564</v>
      </c>
      <c r="BF134" s="82"/>
      <c r="BG134" s="81">
        <v>0</v>
      </c>
      <c r="BH134" s="81">
        <v>0</v>
      </c>
      <c r="BI134" s="81">
        <v>72.936000000000007</v>
      </c>
      <c r="BJ134" s="81">
        <v>0</v>
      </c>
      <c r="BK134" s="81">
        <v>0</v>
      </c>
      <c r="BL134" s="81">
        <v>0</v>
      </c>
      <c r="BM134" s="82"/>
      <c r="BN134" s="81">
        <v>0</v>
      </c>
      <c r="BO134" s="81">
        <v>0</v>
      </c>
      <c r="BP134" s="81">
        <v>7</v>
      </c>
      <c r="BQ134" s="81">
        <v>0</v>
      </c>
      <c r="BR134" s="81">
        <v>0</v>
      </c>
      <c r="BS134" s="81">
        <v>0</v>
      </c>
      <c r="BT134"/>
      <c r="BU134" s="80">
        <v>72.936000000000007</v>
      </c>
      <c r="BV134" s="80">
        <v>0</v>
      </c>
      <c r="BW134" s="80">
        <v>0</v>
      </c>
      <c r="BX134" s="80">
        <v>0</v>
      </c>
      <c r="BY134" s="80">
        <v>0</v>
      </c>
      <c r="BZ134" s="80">
        <v>0</v>
      </c>
      <c r="CA134" s="80">
        <v>0</v>
      </c>
      <c r="CB134" s="80">
        <v>0</v>
      </c>
      <c r="CC134" s="80">
        <v>0</v>
      </c>
    </row>
    <row r="135" spans="1:81">
      <c r="A135" s="80" t="s">
        <v>1835</v>
      </c>
      <c r="B135" s="80">
        <v>404</v>
      </c>
      <c r="C135" s="80">
        <v>13</v>
      </c>
      <c r="D135" s="80">
        <v>24</v>
      </c>
      <c r="E135" s="80">
        <v>2016</v>
      </c>
      <c r="F135" s="80" t="s">
        <v>92</v>
      </c>
      <c r="G135" s="80" t="s">
        <v>1822</v>
      </c>
      <c r="H135" s="80" t="s">
        <v>1823</v>
      </c>
      <c r="I135" s="177"/>
      <c r="J135" s="81">
        <v>92.462197148414646</v>
      </c>
      <c r="K135" s="81">
        <v>4.1742352311849187</v>
      </c>
      <c r="L135" s="81">
        <v>8.9573789961471295</v>
      </c>
      <c r="M135" s="81">
        <v>46.414577494066513</v>
      </c>
      <c r="N135" s="81">
        <v>58.048161684902794</v>
      </c>
      <c r="O135" s="81">
        <v>40.715185074973711</v>
      </c>
      <c r="P135" s="81">
        <v>33.432865628271806</v>
      </c>
      <c r="Q135" s="81">
        <v>2.5294741814109729</v>
      </c>
      <c r="R135" s="81">
        <v>6.0788336316632181</v>
      </c>
      <c r="S135" s="81">
        <v>5.0623889385976115</v>
      </c>
      <c r="T135" s="82"/>
      <c r="U135" s="81">
        <v>11118506</v>
      </c>
      <c r="V135" s="81">
        <v>1740</v>
      </c>
      <c r="W135" s="81">
        <v>175</v>
      </c>
      <c r="X135" s="81">
        <v>10095</v>
      </c>
      <c r="Y135" s="81">
        <v>14393</v>
      </c>
      <c r="Z135" s="81">
        <v>23946</v>
      </c>
      <c r="AA135" s="81">
        <v>6881</v>
      </c>
      <c r="AB135" s="81">
        <v>35812</v>
      </c>
      <c r="AC135" s="81">
        <v>1038204.9474105129</v>
      </c>
      <c r="AD135" s="81">
        <v>5.0623889385976124</v>
      </c>
      <c r="AE135" s="82"/>
      <c r="AF135" s="81">
        <v>102680900.274865</v>
      </c>
      <c r="AG135" s="81">
        <v>2945533.5026444211</v>
      </c>
      <c r="AH135" s="81">
        <v>1250222.8138400561</v>
      </c>
      <c r="AI135" s="81">
        <v>63357477.170221567</v>
      </c>
      <c r="AJ135" s="81">
        <v>73487464.564501226</v>
      </c>
      <c r="AK135" s="81">
        <v>0</v>
      </c>
      <c r="AL135" s="81">
        <v>0</v>
      </c>
      <c r="AM135" s="81">
        <v>4911697.3189116372</v>
      </c>
      <c r="AN135" s="81">
        <v>0</v>
      </c>
      <c r="AO135" s="81">
        <v>0</v>
      </c>
      <c r="AP135" s="82"/>
      <c r="AQ135" s="81">
        <v>1372</v>
      </c>
      <c r="AR135" s="81">
        <v>277</v>
      </c>
      <c r="AS135" s="81">
        <v>0</v>
      </c>
      <c r="AT135" s="81">
        <v>0</v>
      </c>
      <c r="AU135" s="81">
        <v>0</v>
      </c>
      <c r="AV135" s="81">
        <v>0</v>
      </c>
      <c r="AW135" s="81" t="s">
        <v>564</v>
      </c>
      <c r="AX135" s="82"/>
      <c r="AY135" s="81">
        <v>5914.8</v>
      </c>
      <c r="AZ135" s="81">
        <v>29346.6</v>
      </c>
      <c r="BA135" s="81">
        <v>0</v>
      </c>
      <c r="BB135" s="81">
        <v>0</v>
      </c>
      <c r="BC135" s="81">
        <v>0</v>
      </c>
      <c r="BD135" s="81">
        <v>0</v>
      </c>
      <c r="BE135" s="81" t="s">
        <v>564</v>
      </c>
      <c r="BF135" s="82"/>
      <c r="BG135" s="81">
        <v>0</v>
      </c>
      <c r="BH135" s="81">
        <v>0</v>
      </c>
      <c r="BI135" s="81">
        <v>65.978999999999999</v>
      </c>
      <c r="BJ135" s="81">
        <v>0</v>
      </c>
      <c r="BK135" s="81">
        <v>0</v>
      </c>
      <c r="BL135" s="81">
        <v>0</v>
      </c>
      <c r="BM135" s="82"/>
      <c r="BN135" s="81">
        <v>0</v>
      </c>
      <c r="BO135" s="81">
        <v>0</v>
      </c>
      <c r="BP135" s="81">
        <v>7</v>
      </c>
      <c r="BQ135" s="81">
        <v>0</v>
      </c>
      <c r="BR135" s="81">
        <v>0</v>
      </c>
      <c r="BS135" s="81">
        <v>0</v>
      </c>
      <c r="BT135"/>
      <c r="BU135" s="80">
        <v>65.978999999999999</v>
      </c>
      <c r="BV135" s="80">
        <v>0</v>
      </c>
      <c r="BW135" s="80">
        <v>0</v>
      </c>
      <c r="BX135" s="80">
        <v>0</v>
      </c>
      <c r="BY135" s="80">
        <v>0</v>
      </c>
      <c r="BZ135" s="80">
        <v>0</v>
      </c>
      <c r="CA135" s="80">
        <v>0</v>
      </c>
      <c r="CB135" s="80">
        <v>0</v>
      </c>
      <c r="CC135" s="80">
        <v>0</v>
      </c>
    </row>
    <row r="136" spans="1:81">
      <c r="A136" s="80" t="s">
        <v>1836</v>
      </c>
      <c r="B136" s="80">
        <v>405</v>
      </c>
      <c r="C136" s="80">
        <v>14</v>
      </c>
      <c r="D136" s="80">
        <v>24</v>
      </c>
      <c r="E136" s="80">
        <v>2017</v>
      </c>
      <c r="F136" s="80" t="s">
        <v>71</v>
      </c>
      <c r="G136" s="80" t="s">
        <v>1822</v>
      </c>
      <c r="H136" s="80" t="s">
        <v>1823</v>
      </c>
      <c r="I136" s="177"/>
      <c r="J136" s="81">
        <v>206.00583686024751</v>
      </c>
      <c r="K136" s="81">
        <v>4.2905308722946591</v>
      </c>
      <c r="L136" s="81">
        <v>9.2801235298392921</v>
      </c>
      <c r="M136" s="81">
        <v>43.020857580123057</v>
      </c>
      <c r="N136" s="81">
        <v>61.445055790006265</v>
      </c>
      <c r="O136" s="81">
        <v>40.278276659306364</v>
      </c>
      <c r="P136" s="81">
        <v>32.820361038717166</v>
      </c>
      <c r="Q136" s="81">
        <v>2.4266541088305624</v>
      </c>
      <c r="R136" s="81">
        <v>6.6984887659965855</v>
      </c>
      <c r="S136" s="81">
        <v>4.8346385305269726</v>
      </c>
      <c r="T136" s="82"/>
      <c r="U136" s="81">
        <v>26189186</v>
      </c>
      <c r="V136" s="81">
        <v>1740</v>
      </c>
      <c r="W136" s="81">
        <v>175</v>
      </c>
      <c r="X136" s="81">
        <v>10095</v>
      </c>
      <c r="Y136" s="81">
        <v>14357</v>
      </c>
      <c r="Z136" s="81">
        <v>24082</v>
      </c>
      <c r="AA136" s="81">
        <v>6798</v>
      </c>
      <c r="AB136" s="81">
        <v>35529</v>
      </c>
      <c r="AC136" s="81">
        <v>1166736</v>
      </c>
      <c r="AD136" s="81">
        <v>4.8346385305269726</v>
      </c>
      <c r="AE136" s="82"/>
      <c r="AF136" s="81">
        <v>233801689.38747749</v>
      </c>
      <c r="AG136" s="81">
        <v>3085498.1589151779</v>
      </c>
      <c r="AH136" s="81">
        <v>1750757.4346451559</v>
      </c>
      <c r="AI136" s="81">
        <v>62150239.288090922</v>
      </c>
      <c r="AJ136" s="81">
        <v>78269933.00188148</v>
      </c>
      <c r="AK136" s="81">
        <v>0</v>
      </c>
      <c r="AL136" s="81">
        <v>0</v>
      </c>
      <c r="AM136" s="81">
        <v>4880507.9568108199</v>
      </c>
      <c r="AN136" s="81">
        <v>0</v>
      </c>
      <c r="AO136" s="81">
        <v>0</v>
      </c>
      <c r="AP136" s="82"/>
      <c r="AQ136" s="81">
        <v>1491</v>
      </c>
      <c r="AR136" s="81">
        <v>309</v>
      </c>
      <c r="AS136" s="81">
        <v>0</v>
      </c>
      <c r="AT136" s="81">
        <v>1</v>
      </c>
      <c r="AU136" s="81">
        <v>0</v>
      </c>
      <c r="AV136" s="81">
        <v>1</v>
      </c>
      <c r="AW136" s="81" t="s">
        <v>564</v>
      </c>
      <c r="AX136" s="82"/>
      <c r="AY136" s="81">
        <v>6526.7999999999993</v>
      </c>
      <c r="AZ136" s="81">
        <v>73692.3</v>
      </c>
      <c r="BA136" s="81">
        <v>0</v>
      </c>
      <c r="BB136" s="81">
        <v>40</v>
      </c>
      <c r="BC136" s="81">
        <v>0</v>
      </c>
      <c r="BD136" s="81">
        <v>35840</v>
      </c>
      <c r="BE136" s="81" t="s">
        <v>564</v>
      </c>
      <c r="BF136" s="82"/>
      <c r="BG136" s="81">
        <v>0</v>
      </c>
      <c r="BH136" s="81">
        <v>0</v>
      </c>
      <c r="BI136" s="81">
        <v>66.528000000000006</v>
      </c>
      <c r="BJ136" s="81">
        <v>15.73</v>
      </c>
      <c r="BK136" s="81">
        <v>0</v>
      </c>
      <c r="BL136" s="81">
        <v>0</v>
      </c>
      <c r="BM136" s="82"/>
      <c r="BN136" s="81">
        <v>0</v>
      </c>
      <c r="BO136" s="81">
        <v>0</v>
      </c>
      <c r="BP136" s="81">
        <v>6</v>
      </c>
      <c r="BQ136" s="81">
        <v>1</v>
      </c>
      <c r="BR136" s="81">
        <v>0</v>
      </c>
      <c r="BS136" s="81">
        <v>0</v>
      </c>
      <c r="BT136"/>
      <c r="BU136" s="80">
        <v>82.257999999999996</v>
      </c>
      <c r="BV136" s="80">
        <v>0</v>
      </c>
      <c r="BW136" s="80">
        <v>0</v>
      </c>
      <c r="BX136" s="80">
        <v>0</v>
      </c>
      <c r="BY136" s="80">
        <v>0</v>
      </c>
      <c r="BZ136" s="80">
        <v>0</v>
      </c>
      <c r="CA136" s="80">
        <v>0</v>
      </c>
      <c r="CB136" s="80">
        <v>0</v>
      </c>
      <c r="CC136" s="80">
        <v>0</v>
      </c>
    </row>
    <row r="137" spans="1:81">
      <c r="A137" s="80" t="s">
        <v>1837</v>
      </c>
      <c r="B137" s="80">
        <v>406</v>
      </c>
      <c r="C137" s="80">
        <v>15</v>
      </c>
      <c r="D137" s="80">
        <v>24</v>
      </c>
      <c r="E137" s="80">
        <v>2018</v>
      </c>
      <c r="F137" s="80" t="s">
        <v>93</v>
      </c>
      <c r="G137" s="80" t="s">
        <v>1822</v>
      </c>
      <c r="H137" s="80" t="s">
        <v>1823</v>
      </c>
      <c r="I137" s="177"/>
      <c r="J137" s="81">
        <v>229.29939225047528</v>
      </c>
      <c r="K137" s="81">
        <v>4.0781140706357775</v>
      </c>
      <c r="L137" s="81">
        <v>8.4151587533815082</v>
      </c>
      <c r="M137" s="81">
        <v>45.630289578215567</v>
      </c>
      <c r="N137" s="81">
        <v>56.66302407850349</v>
      </c>
      <c r="O137" s="81">
        <v>39.721752811009225</v>
      </c>
      <c r="P137" s="81">
        <v>32.335923164241436</v>
      </c>
      <c r="Q137" s="81">
        <v>2.2386929798912334</v>
      </c>
      <c r="R137" s="81">
        <v>6.5256816809764171</v>
      </c>
      <c r="S137" s="81">
        <v>5.4639879316091067</v>
      </c>
      <c r="T137" s="82"/>
      <c r="U137" s="81">
        <v>28112724</v>
      </c>
      <c r="V137" s="81">
        <v>1740</v>
      </c>
      <c r="W137" s="81">
        <v>175</v>
      </c>
      <c r="X137" s="81">
        <v>10095</v>
      </c>
      <c r="Y137" s="81">
        <v>14424</v>
      </c>
      <c r="Z137" s="81">
        <v>24204</v>
      </c>
      <c r="AA137" s="81">
        <v>6765</v>
      </c>
      <c r="AB137" s="81">
        <v>35322</v>
      </c>
      <c r="AC137" s="81">
        <v>1132182</v>
      </c>
      <c r="AD137" s="81">
        <v>5.4639879316091067</v>
      </c>
      <c r="AE137" s="82"/>
      <c r="AF137" s="81">
        <v>262609004.95551381</v>
      </c>
      <c r="AG137" s="81">
        <v>2742331.6398990881</v>
      </c>
      <c r="AH137" s="81">
        <v>1659949.307171318</v>
      </c>
      <c r="AI137" s="81">
        <v>61992955.023173086</v>
      </c>
      <c r="AJ137" s="81">
        <v>71922282.844832182</v>
      </c>
      <c r="AK137" s="81">
        <v>0</v>
      </c>
      <c r="AL137" s="81">
        <v>0</v>
      </c>
      <c r="AM137" s="81">
        <v>4862112.5325568607</v>
      </c>
      <c r="AN137" s="81">
        <v>0</v>
      </c>
      <c r="AO137" s="81">
        <v>0</v>
      </c>
      <c r="AP137" s="82"/>
      <c r="AQ137" s="81">
        <v>1593</v>
      </c>
      <c r="AR137" s="81">
        <v>356</v>
      </c>
      <c r="AS137" s="81">
        <v>0</v>
      </c>
      <c r="AT137" s="81">
        <v>1</v>
      </c>
      <c r="AU137" s="81">
        <v>0</v>
      </c>
      <c r="AV137" s="81">
        <v>1</v>
      </c>
      <c r="AW137" s="81" t="s">
        <v>564</v>
      </c>
      <c r="AX137" s="82"/>
      <c r="AY137" s="81">
        <v>7074.2999999999993</v>
      </c>
      <c r="AZ137" s="81">
        <v>76845.3</v>
      </c>
      <c r="BA137" s="81">
        <v>0</v>
      </c>
      <c r="BB137" s="81">
        <v>40</v>
      </c>
      <c r="BC137" s="81">
        <v>0</v>
      </c>
      <c r="BD137" s="81">
        <v>44439</v>
      </c>
      <c r="BE137" s="81" t="s">
        <v>564</v>
      </c>
      <c r="BF137" s="82"/>
      <c r="BG137" s="81">
        <v>0</v>
      </c>
      <c r="BH137" s="81">
        <v>0</v>
      </c>
      <c r="BI137" s="81">
        <v>69.355999999999995</v>
      </c>
      <c r="BJ137" s="81">
        <v>52.890999999999998</v>
      </c>
      <c r="BK137" s="81">
        <v>0</v>
      </c>
      <c r="BL137" s="81">
        <v>0</v>
      </c>
      <c r="BM137" s="82"/>
      <c r="BN137" s="81">
        <v>0</v>
      </c>
      <c r="BO137" s="81">
        <v>0</v>
      </c>
      <c r="BP137" s="81">
        <v>6</v>
      </c>
      <c r="BQ137" s="81">
        <v>1</v>
      </c>
      <c r="BR137" s="81">
        <v>0</v>
      </c>
      <c r="BS137" s="81">
        <v>0</v>
      </c>
      <c r="BT137"/>
      <c r="BU137" s="80">
        <v>118.605</v>
      </c>
      <c r="BV137" s="80">
        <v>0</v>
      </c>
      <c r="BW137" s="80">
        <v>0</v>
      </c>
      <c r="BX137" s="80">
        <v>3.6419999999999999</v>
      </c>
      <c r="BY137" s="80">
        <v>0</v>
      </c>
      <c r="BZ137" s="80">
        <v>0</v>
      </c>
      <c r="CA137" s="80">
        <v>0</v>
      </c>
      <c r="CB137" s="80">
        <v>0</v>
      </c>
      <c r="CC137" s="80">
        <v>0</v>
      </c>
    </row>
    <row r="138" spans="1:81">
      <c r="A138" s="80" t="s">
        <v>1838</v>
      </c>
      <c r="B138" s="80">
        <v>407</v>
      </c>
      <c r="C138" s="80">
        <v>16</v>
      </c>
      <c r="D138" s="80">
        <v>24</v>
      </c>
      <c r="E138" s="80">
        <v>2019</v>
      </c>
      <c r="F138" s="80" t="s">
        <v>73</v>
      </c>
      <c r="G138" s="80" t="s">
        <v>1822</v>
      </c>
      <c r="H138" s="80" t="s">
        <v>1823</v>
      </c>
      <c r="I138" s="177"/>
      <c r="J138" s="81">
        <v>218.87092739206795</v>
      </c>
      <c r="K138" s="81">
        <v>3.7749902847205568</v>
      </c>
      <c r="L138" s="81">
        <v>8.4980698752869515</v>
      </c>
      <c r="M138" s="81">
        <v>45.682781685403093</v>
      </c>
      <c r="N138" s="81">
        <v>54.937458061032359</v>
      </c>
      <c r="O138" s="81">
        <v>38.430298198741269</v>
      </c>
      <c r="P138" s="81">
        <v>32.189674422556493</v>
      </c>
      <c r="Q138" s="81">
        <v>2.1417886805708366</v>
      </c>
      <c r="R138" s="81">
        <v>7.3335063885623644</v>
      </c>
      <c r="S138" s="81">
        <v>5.2726740523499664</v>
      </c>
      <c r="T138" s="82"/>
      <c r="U138" s="81">
        <v>26881467</v>
      </c>
      <c r="V138" s="81">
        <v>1740</v>
      </c>
      <c r="W138" s="81">
        <v>175</v>
      </c>
      <c r="X138" s="81">
        <v>10095</v>
      </c>
      <c r="Y138" s="81">
        <v>14363</v>
      </c>
      <c r="Z138" s="81">
        <v>24060</v>
      </c>
      <c r="AA138" s="81">
        <v>6684</v>
      </c>
      <c r="AB138" s="81">
        <v>34708</v>
      </c>
      <c r="AC138" s="81">
        <v>1293176</v>
      </c>
      <c r="AD138" s="81">
        <v>5.2726740523499656</v>
      </c>
      <c r="AE138" s="82"/>
      <c r="AF138" s="81">
        <v>265227640.21497259</v>
      </c>
      <c r="AG138" s="81">
        <v>2655386.772923267</v>
      </c>
      <c r="AH138" s="81">
        <v>1742547.375908992</v>
      </c>
      <c r="AI138" s="81">
        <v>66229481.257694051</v>
      </c>
      <c r="AJ138" s="81">
        <v>73122818.832820058</v>
      </c>
      <c r="AK138" s="81">
        <v>0</v>
      </c>
      <c r="AL138" s="81">
        <v>0</v>
      </c>
      <c r="AM138" s="81">
        <v>4726968.3183158897</v>
      </c>
      <c r="AN138" s="81">
        <v>0</v>
      </c>
      <c r="AO138" s="81">
        <v>0</v>
      </c>
      <c r="AP138" s="82"/>
      <c r="AQ138" s="81">
        <v>1667</v>
      </c>
      <c r="AR138" s="81">
        <v>376</v>
      </c>
      <c r="AS138" s="81">
        <v>0</v>
      </c>
      <c r="AT138" s="81">
        <v>1</v>
      </c>
      <c r="AU138" s="81">
        <v>0</v>
      </c>
      <c r="AV138" s="81">
        <v>1</v>
      </c>
      <c r="AW138" s="81" t="s">
        <v>564</v>
      </c>
      <c r="AX138" s="82"/>
      <c r="AY138" s="81">
        <v>7439.1999999999898</v>
      </c>
      <c r="AZ138" s="81">
        <v>77519.8</v>
      </c>
      <c r="BA138" s="81">
        <v>0</v>
      </c>
      <c r="BB138" s="81">
        <v>40</v>
      </c>
      <c r="BC138" s="81">
        <v>0</v>
      </c>
      <c r="BD138" s="81">
        <v>44439.360000000001</v>
      </c>
      <c r="BE138" s="81" t="s">
        <v>564</v>
      </c>
      <c r="BF138" s="82"/>
      <c r="BG138" s="81">
        <v>0</v>
      </c>
      <c r="BH138" s="81">
        <v>0</v>
      </c>
      <c r="BI138" s="81">
        <v>259.43700000000001</v>
      </c>
      <c r="BJ138" s="81">
        <v>48.347000000000001</v>
      </c>
      <c r="BK138" s="81">
        <v>0</v>
      </c>
      <c r="BL138" s="81">
        <v>0</v>
      </c>
      <c r="BM138" s="82"/>
      <c r="BN138" s="81">
        <v>0</v>
      </c>
      <c r="BO138" s="81">
        <v>0</v>
      </c>
      <c r="BP138" s="81">
        <v>7</v>
      </c>
      <c r="BQ138" s="81">
        <v>1</v>
      </c>
      <c r="BR138" s="81">
        <v>0</v>
      </c>
      <c r="BS138" s="81">
        <v>0</v>
      </c>
      <c r="BT138"/>
      <c r="BU138" s="80">
        <v>303.79500000000002</v>
      </c>
      <c r="BV138" s="80">
        <v>0</v>
      </c>
      <c r="BW138" s="80">
        <v>0</v>
      </c>
      <c r="BX138" s="80">
        <v>3.9889999999999999</v>
      </c>
      <c r="BY138" s="80">
        <v>0</v>
      </c>
      <c r="BZ138" s="80">
        <v>0</v>
      </c>
      <c r="CA138" s="80">
        <v>0</v>
      </c>
      <c r="CB138" s="80">
        <v>0</v>
      </c>
      <c r="CC138" s="80">
        <v>0</v>
      </c>
    </row>
    <row r="139" spans="1:81">
      <c r="A139" s="80" t="s">
        <v>1839</v>
      </c>
      <c r="B139" s="80">
        <v>408</v>
      </c>
      <c r="C139" s="80">
        <v>17</v>
      </c>
      <c r="D139" s="80">
        <v>24</v>
      </c>
      <c r="E139" s="80">
        <v>2020</v>
      </c>
      <c r="F139" s="80" t="s">
        <v>218</v>
      </c>
      <c r="G139" s="80" t="s">
        <v>1822</v>
      </c>
      <c r="H139" s="80" t="s">
        <v>1823</v>
      </c>
      <c r="I139" s="177"/>
      <c r="J139" s="81">
        <v>151.9178976102917</v>
      </c>
      <c r="K139" s="81">
        <v>3.1968805472245871</v>
      </c>
      <c r="L139" s="81">
        <v>6.5512991148860822</v>
      </c>
      <c r="M139" s="81">
        <v>38.940031139091509</v>
      </c>
      <c r="N139" s="81">
        <v>48.925092449709616</v>
      </c>
      <c r="O139" s="81">
        <v>33.647988225432911</v>
      </c>
      <c r="P139" s="81">
        <v>30.283427738223676</v>
      </c>
      <c r="Q139" s="81">
        <v>2.0209037246430359</v>
      </c>
      <c r="R139" s="81">
        <v>6.4013203057458643</v>
      </c>
      <c r="S139" s="81">
        <v>6.3932299294267381</v>
      </c>
      <c r="T139" s="82"/>
      <c r="U139" s="81">
        <v>19697568</v>
      </c>
      <c r="V139" s="81">
        <v>1461</v>
      </c>
      <c r="W139" s="81">
        <v>165</v>
      </c>
      <c r="X139" s="81">
        <v>10301</v>
      </c>
      <c r="Y139" s="81">
        <v>14342</v>
      </c>
      <c r="Z139" s="81">
        <v>24044</v>
      </c>
      <c r="AA139" s="81">
        <v>6832</v>
      </c>
      <c r="AB139" s="81">
        <v>34274</v>
      </c>
      <c r="AC139" s="81">
        <v>1134685</v>
      </c>
      <c r="AD139" s="81">
        <v>6.3932299294267381</v>
      </c>
      <c r="AE139" s="82"/>
      <c r="AF139" s="81">
        <v>184556889.9936471</v>
      </c>
      <c r="AG139" s="81">
        <v>2187504.6740090121</v>
      </c>
      <c r="AH139" s="81">
        <v>1353609.0561033553</v>
      </c>
      <c r="AI139" s="81">
        <v>57821206.4878731</v>
      </c>
      <c r="AJ139" s="81">
        <v>69361196.83404626</v>
      </c>
      <c r="AK139" s="81"/>
      <c r="AL139" s="81"/>
      <c r="AM139" s="81">
        <v>4473137.792082198</v>
      </c>
      <c r="AN139" s="81"/>
      <c r="AO139" s="81"/>
      <c r="AP139" s="82"/>
      <c r="AQ139" s="81">
        <v>1738</v>
      </c>
      <c r="AR139" s="81">
        <v>397</v>
      </c>
      <c r="AS139" s="81">
        <v>0</v>
      </c>
      <c r="AT139" s="81">
        <v>1</v>
      </c>
      <c r="AU139" s="81">
        <v>0</v>
      </c>
      <c r="AV139" s="81">
        <v>1</v>
      </c>
      <c r="AW139" s="81">
        <v>0</v>
      </c>
      <c r="AX139" s="82"/>
      <c r="AY139" s="81">
        <v>7813.4999999999782</v>
      </c>
      <c r="AZ139" s="81">
        <v>78720.799999999901</v>
      </c>
      <c r="BA139" s="81">
        <v>0</v>
      </c>
      <c r="BB139" s="81">
        <v>40</v>
      </c>
      <c r="BC139" s="81">
        <v>0</v>
      </c>
      <c r="BD139" s="81">
        <v>44439.360000000001</v>
      </c>
      <c r="BE139" s="81">
        <v>0</v>
      </c>
      <c r="BF139" s="82"/>
      <c r="BG139" s="81">
        <v>0</v>
      </c>
      <c r="BH139" s="81">
        <v>0</v>
      </c>
      <c r="BI139" s="81">
        <v>62.069000000000003</v>
      </c>
      <c r="BJ139" s="81">
        <v>50.774000000000001</v>
      </c>
      <c r="BK139" s="81">
        <v>0</v>
      </c>
      <c r="BL139" s="81">
        <v>0</v>
      </c>
      <c r="BM139" s="82"/>
      <c r="BN139" s="81">
        <v>0</v>
      </c>
      <c r="BO139" s="81">
        <v>0</v>
      </c>
      <c r="BP139" s="81">
        <v>6</v>
      </c>
      <c r="BQ139" s="81">
        <v>1</v>
      </c>
      <c r="BR139" s="81">
        <v>0</v>
      </c>
      <c r="BS139" s="81">
        <v>0</v>
      </c>
      <c r="BT139"/>
      <c r="BU139" s="80">
        <v>108.379</v>
      </c>
      <c r="BV139" s="80">
        <v>0</v>
      </c>
      <c r="BW139" s="80">
        <v>0</v>
      </c>
      <c r="BX139" s="80">
        <v>4.4640000000000004</v>
      </c>
      <c r="BY139" s="80">
        <v>0</v>
      </c>
      <c r="BZ139" s="80">
        <v>0</v>
      </c>
      <c r="CA139" s="80">
        <v>0</v>
      </c>
      <c r="CB139" s="80">
        <v>0</v>
      </c>
      <c r="CC139" s="80">
        <v>0</v>
      </c>
    </row>
    <row r="140" spans="1:81">
      <c r="A140" s="80" t="s">
        <v>1840</v>
      </c>
      <c r="B140" s="80">
        <v>408</v>
      </c>
      <c r="C140" s="80">
        <v>18</v>
      </c>
      <c r="D140" s="80">
        <v>24</v>
      </c>
      <c r="E140" s="80">
        <v>2021</v>
      </c>
      <c r="F140" s="80" t="s">
        <v>75</v>
      </c>
      <c r="G140" s="174" t="s">
        <v>1822</v>
      </c>
      <c r="H140" s="80" t="s">
        <v>1823</v>
      </c>
      <c r="I140" s="177"/>
      <c r="J140" s="81">
        <v>154.82000353844762</v>
      </c>
      <c r="K140" s="81">
        <v>3.5011002878590856</v>
      </c>
      <c r="L140" s="81">
        <v>5.3950196597383</v>
      </c>
      <c r="M140" s="81">
        <v>42.485194451320666</v>
      </c>
      <c r="N140" s="81">
        <v>52.073180667365783</v>
      </c>
      <c r="O140" s="81">
        <v>32.497175220801445</v>
      </c>
      <c r="P140" s="81">
        <v>30.698901572166278</v>
      </c>
      <c r="Q140" s="81">
        <v>2.018722053910333</v>
      </c>
      <c r="R140" s="81">
        <v>5.3739391365626448</v>
      </c>
      <c r="S140" s="81">
        <v>4.5904591887090138</v>
      </c>
      <c r="T140" s="82"/>
      <c r="U140" s="81">
        <v>20820495</v>
      </c>
      <c r="V140" s="81">
        <v>1461</v>
      </c>
      <c r="W140" s="81">
        <v>165</v>
      </c>
      <c r="X140" s="81">
        <v>10301</v>
      </c>
      <c r="Y140" s="81">
        <v>14323</v>
      </c>
      <c r="Z140" s="81">
        <v>23911</v>
      </c>
      <c r="AA140" s="81">
        <v>6754</v>
      </c>
      <c r="AB140" s="81">
        <v>33831</v>
      </c>
      <c r="AC140" s="81">
        <v>923294.99999999988</v>
      </c>
      <c r="AD140" s="81">
        <v>4.5904591887090138</v>
      </c>
      <c r="AE140" s="82"/>
      <c r="AF140" s="81">
        <v>190415352.97214001</v>
      </c>
      <c r="AG140" s="81">
        <v>2342394.3166225157</v>
      </c>
      <c r="AH140" s="81">
        <v>1080866.8414367896</v>
      </c>
      <c r="AI140" s="81">
        <v>63697258.075840473</v>
      </c>
      <c r="AJ140" s="81">
        <v>69924794.04687731</v>
      </c>
      <c r="AK140" s="81">
        <v>0</v>
      </c>
      <c r="AL140" s="81">
        <v>0</v>
      </c>
      <c r="AM140" s="81">
        <v>4440788.5884257806</v>
      </c>
      <c r="AN140" s="81">
        <v>0</v>
      </c>
      <c r="AO140" s="81">
        <v>0</v>
      </c>
      <c r="AP140" s="82"/>
      <c r="AQ140" s="81">
        <v>1797</v>
      </c>
      <c r="AR140" s="81">
        <v>411</v>
      </c>
      <c r="AS140" s="81">
        <v>0</v>
      </c>
      <c r="AT140" s="81">
        <v>1</v>
      </c>
      <c r="AU140" s="81">
        <v>0</v>
      </c>
      <c r="AV140" s="81">
        <v>1</v>
      </c>
      <c r="AW140" s="81"/>
      <c r="AX140" s="82"/>
      <c r="AY140" s="81">
        <v>8140.4999999999754</v>
      </c>
      <c r="AZ140" s="81">
        <v>118997.2999999999</v>
      </c>
      <c r="BA140" s="81">
        <v>0</v>
      </c>
      <c r="BB140" s="81">
        <v>40</v>
      </c>
      <c r="BC140" s="81">
        <v>0</v>
      </c>
      <c r="BD140" s="81">
        <v>44439.360000000001</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1841</v>
      </c>
      <c r="B141" s="80">
        <v>408</v>
      </c>
      <c r="C141" s="80">
        <v>19</v>
      </c>
      <c r="D141" s="80">
        <v>24</v>
      </c>
      <c r="E141" s="80">
        <v>2022</v>
      </c>
      <c r="F141" s="80" t="s">
        <v>568</v>
      </c>
      <c r="G141" s="174" t="s">
        <v>1822</v>
      </c>
      <c r="H141" s="80" t="s">
        <v>1823</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1877</v>
      </c>
      <c r="AR141" s="81">
        <v>422</v>
      </c>
      <c r="AS141" s="81">
        <v>0</v>
      </c>
      <c r="AT141" s="81">
        <v>1</v>
      </c>
      <c r="AU141" s="81">
        <v>0</v>
      </c>
      <c r="AV141" s="81">
        <v>1</v>
      </c>
      <c r="AW141" s="81"/>
      <c r="AX141" s="82"/>
      <c r="AY141" s="81">
        <v>8743.99999999996</v>
      </c>
      <c r="AZ141" s="81">
        <v>119448.79999999989</v>
      </c>
      <c r="BA141" s="81">
        <v>0</v>
      </c>
      <c r="BB141" s="81">
        <v>40</v>
      </c>
      <c r="BC141" s="81">
        <v>0</v>
      </c>
      <c r="BD141" s="81">
        <v>44439.360000000001</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1842</v>
      </c>
      <c r="B142" s="80">
        <v>426</v>
      </c>
      <c r="C142" s="80">
        <v>1</v>
      </c>
      <c r="D142" s="80">
        <v>26</v>
      </c>
      <c r="E142" s="80">
        <v>1990</v>
      </c>
      <c r="F142" s="80" t="s">
        <v>562</v>
      </c>
      <c r="G142" s="80" t="s">
        <v>1843</v>
      </c>
      <c r="H142" s="80" t="s">
        <v>1844</v>
      </c>
      <c r="I142" s="177"/>
      <c r="J142" s="81">
        <v>76.120997497280129</v>
      </c>
      <c r="K142" s="81">
        <v>3.4034239556768329</v>
      </c>
      <c r="L142" s="81">
        <v>11.506228049128669</v>
      </c>
      <c r="M142" s="81">
        <v>10.980424910918495</v>
      </c>
      <c r="N142" s="81">
        <v>19.230956029433504</v>
      </c>
      <c r="O142" s="81">
        <v>21.518960279192719</v>
      </c>
      <c r="P142" s="81">
        <v>26.448544461667719</v>
      </c>
      <c r="Q142" s="81">
        <v>1.8662154656380487</v>
      </c>
      <c r="R142" s="81">
        <v>0</v>
      </c>
      <c r="S142" s="81">
        <v>2.0228490491861897</v>
      </c>
      <c r="T142" s="82"/>
      <c r="U142" s="81">
        <v>5320962</v>
      </c>
      <c r="V142" s="81">
        <v>1127</v>
      </c>
      <c r="W142" s="81">
        <v>101</v>
      </c>
      <c r="X142" s="81">
        <v>4508</v>
      </c>
      <c r="Y142" s="81">
        <v>7404</v>
      </c>
      <c r="Z142" s="81">
        <v>8851</v>
      </c>
      <c r="AA142" s="81">
        <v>6422</v>
      </c>
      <c r="AB142" s="81">
        <v>30301</v>
      </c>
      <c r="AC142" s="81">
        <v>0</v>
      </c>
      <c r="AD142" s="81">
        <v>2.0228490491861897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1845</v>
      </c>
      <c r="B143" s="80">
        <v>427</v>
      </c>
      <c r="C143" s="80">
        <v>2</v>
      </c>
      <c r="D143" s="80">
        <v>26</v>
      </c>
      <c r="E143" s="80">
        <v>2005</v>
      </c>
      <c r="F143" s="80" t="s">
        <v>565</v>
      </c>
      <c r="G143" s="80" t="s">
        <v>1843</v>
      </c>
      <c r="H143" s="80" t="s">
        <v>1844</v>
      </c>
      <c r="I143" s="177"/>
      <c r="J143" s="81">
        <v>114.63956125769016</v>
      </c>
      <c r="K143" s="81">
        <v>2.498609179631075</v>
      </c>
      <c r="L143" s="81">
        <v>3.0860775665036257</v>
      </c>
      <c r="M143" s="81">
        <v>27.248512503281685</v>
      </c>
      <c r="N143" s="81">
        <v>43.056544178939156</v>
      </c>
      <c r="O143" s="81">
        <v>39.757036913393243</v>
      </c>
      <c r="P143" s="81">
        <v>29.830031929659</v>
      </c>
      <c r="Q143" s="81">
        <v>2.1183995676439338</v>
      </c>
      <c r="R143" s="81">
        <v>0</v>
      </c>
      <c r="S143" s="81">
        <v>2.169987827873467</v>
      </c>
      <c r="T143" s="82"/>
      <c r="U143" s="81">
        <v>6643275</v>
      </c>
      <c r="V143" s="81">
        <v>940</v>
      </c>
      <c r="W143" s="81">
        <v>26</v>
      </c>
      <c r="X143" s="81">
        <v>4854</v>
      </c>
      <c r="Y143" s="81">
        <v>10830</v>
      </c>
      <c r="Z143" s="81">
        <v>18923</v>
      </c>
      <c r="AA143" s="81">
        <v>5932</v>
      </c>
      <c r="AB143" s="81">
        <v>35957</v>
      </c>
      <c r="AC143" s="81">
        <v>0</v>
      </c>
      <c r="AD143" s="81">
        <v>2.169987827873467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1846</v>
      </c>
      <c r="B144" s="80">
        <v>428</v>
      </c>
      <c r="C144" s="80">
        <v>3</v>
      </c>
      <c r="D144" s="80">
        <v>26</v>
      </c>
      <c r="E144" s="80">
        <v>2006</v>
      </c>
      <c r="F144" s="80" t="s">
        <v>566</v>
      </c>
      <c r="G144" s="80" t="s">
        <v>1843</v>
      </c>
      <c r="H144" s="80" t="s">
        <v>1844</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1847</v>
      </c>
      <c r="B145" s="80">
        <v>429</v>
      </c>
      <c r="C145" s="80">
        <v>4</v>
      </c>
      <c r="D145" s="80">
        <v>26</v>
      </c>
      <c r="E145" s="80">
        <v>2007</v>
      </c>
      <c r="F145" s="80" t="s">
        <v>567</v>
      </c>
      <c r="G145" s="80" t="s">
        <v>1843</v>
      </c>
      <c r="H145" s="80" t="s">
        <v>1844</v>
      </c>
      <c r="I145" s="177"/>
      <c r="J145" s="81">
        <v>137.74184137173782</v>
      </c>
      <c r="K145" s="81">
        <v>2.2797866577143111</v>
      </c>
      <c r="L145" s="81">
        <v>11.085914383655277</v>
      </c>
      <c r="M145" s="81">
        <v>30.499779348324065</v>
      </c>
      <c r="N145" s="81">
        <v>41.123814902194518</v>
      </c>
      <c r="O145" s="81">
        <v>39.121546367924871</v>
      </c>
      <c r="P145" s="81">
        <v>29.449193633706354</v>
      </c>
      <c r="Q145" s="81">
        <v>2.2278544056059557</v>
      </c>
      <c r="R145" s="81">
        <v>0</v>
      </c>
      <c r="S145" s="81">
        <v>3.8632330442117091</v>
      </c>
      <c r="T145" s="82"/>
      <c r="U145" s="81">
        <v>7648452</v>
      </c>
      <c r="V145" s="81">
        <v>929</v>
      </c>
      <c r="W145" s="81">
        <v>105</v>
      </c>
      <c r="X145" s="81">
        <v>6584</v>
      </c>
      <c r="Y145" s="81">
        <v>11104</v>
      </c>
      <c r="Z145" s="81">
        <v>19357</v>
      </c>
      <c r="AA145" s="81">
        <v>5767</v>
      </c>
      <c r="AB145" s="81">
        <v>35815</v>
      </c>
      <c r="AC145" s="81">
        <v>0</v>
      </c>
      <c r="AD145" s="81">
        <v>3.8632330442117091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1848</v>
      </c>
      <c r="B146" s="80">
        <v>430</v>
      </c>
      <c r="C146" s="80">
        <v>5</v>
      </c>
      <c r="D146" s="80">
        <v>26</v>
      </c>
      <c r="E146" s="80">
        <v>2008</v>
      </c>
      <c r="F146" s="80" t="s">
        <v>84</v>
      </c>
      <c r="G146" s="80" t="s">
        <v>1843</v>
      </c>
      <c r="H146" s="80" t="s">
        <v>1844</v>
      </c>
      <c r="I146" s="177"/>
      <c r="J146" s="81">
        <v>130.26320984288492</v>
      </c>
      <c r="K146" s="81">
        <v>1.7108380685602129</v>
      </c>
      <c r="L146" s="81">
        <v>9.2862749754502314</v>
      </c>
      <c r="M146" s="81">
        <v>31.524736563739225</v>
      </c>
      <c r="N146" s="81">
        <v>37.158706534536357</v>
      </c>
      <c r="O146" s="81">
        <v>38.087886434134795</v>
      </c>
      <c r="P146" s="81">
        <v>28.502609876950991</v>
      </c>
      <c r="Q146" s="81">
        <v>2.1849834920127997</v>
      </c>
      <c r="R146" s="81">
        <v>0</v>
      </c>
      <c r="S146" s="81">
        <v>3.8393986598178493</v>
      </c>
      <c r="T146" s="82"/>
      <c r="U146" s="81">
        <v>7700776</v>
      </c>
      <c r="V146" s="81">
        <v>929</v>
      </c>
      <c r="W146" s="81">
        <v>105</v>
      </c>
      <c r="X146" s="81">
        <v>6584</v>
      </c>
      <c r="Y146" s="81">
        <v>11217</v>
      </c>
      <c r="Z146" s="81">
        <v>19507</v>
      </c>
      <c r="AA146" s="81">
        <v>5588</v>
      </c>
      <c r="AB146" s="81">
        <v>35703</v>
      </c>
      <c r="AC146" s="81">
        <v>0</v>
      </c>
      <c r="AD146" s="81">
        <v>3.8393986598178493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1849</v>
      </c>
      <c r="B147" s="80">
        <v>431</v>
      </c>
      <c r="C147" s="80">
        <v>6</v>
      </c>
      <c r="D147" s="80">
        <v>26</v>
      </c>
      <c r="E147" s="80">
        <v>2009</v>
      </c>
      <c r="F147" s="80" t="s">
        <v>85</v>
      </c>
      <c r="G147" s="80" t="s">
        <v>1843</v>
      </c>
      <c r="H147" s="80" t="s">
        <v>1844</v>
      </c>
      <c r="I147" s="177"/>
      <c r="J147" s="81">
        <v>127.20511304049336</v>
      </c>
      <c r="K147" s="81">
        <v>1.6010829814286258</v>
      </c>
      <c r="L147" s="81">
        <v>12.586530566990934</v>
      </c>
      <c r="M147" s="81">
        <v>30.008571093661786</v>
      </c>
      <c r="N147" s="81">
        <v>44.074797494488912</v>
      </c>
      <c r="O147" s="81">
        <v>38.929869779303409</v>
      </c>
      <c r="P147" s="81">
        <v>27.37619739986814</v>
      </c>
      <c r="Q147" s="81">
        <v>2.0782148630632697</v>
      </c>
      <c r="R147" s="81">
        <v>0</v>
      </c>
      <c r="S147" s="81">
        <v>2.3251742865423033</v>
      </c>
      <c r="T147" s="82"/>
      <c r="U147" s="81">
        <v>6556542</v>
      </c>
      <c r="V147" s="81">
        <v>886</v>
      </c>
      <c r="W147" s="81">
        <v>164</v>
      </c>
      <c r="X147" s="81">
        <v>6270</v>
      </c>
      <c r="Y147" s="81">
        <v>11286</v>
      </c>
      <c r="Z147" s="81">
        <v>19680</v>
      </c>
      <c r="AA147" s="81">
        <v>5510</v>
      </c>
      <c r="AB147" s="81">
        <v>35648</v>
      </c>
      <c r="AC147" s="81">
        <v>0</v>
      </c>
      <c r="AD147" s="81">
        <v>2.3251742865423033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22.415000000000003</v>
      </c>
      <c r="BJ147" s="81">
        <v>0</v>
      </c>
      <c r="BK147" s="81">
        <v>0</v>
      </c>
      <c r="BL147" s="81">
        <v>0</v>
      </c>
      <c r="BM147" s="82"/>
      <c r="BN147" s="81">
        <v>0</v>
      </c>
      <c r="BO147" s="81">
        <v>0</v>
      </c>
      <c r="BP147" s="81">
        <v>5</v>
      </c>
      <c r="BQ147" s="81">
        <v>0</v>
      </c>
      <c r="BR147" s="81">
        <v>0</v>
      </c>
      <c r="BS147" s="81">
        <v>0</v>
      </c>
      <c r="BT147"/>
      <c r="BU147" s="80"/>
      <c r="BV147" s="80"/>
      <c r="BW147" s="80"/>
      <c r="BX147" s="80"/>
      <c r="BY147" s="80"/>
      <c r="BZ147" s="80"/>
      <c r="CA147" s="80"/>
      <c r="CB147" s="80"/>
      <c r="CC147" s="80"/>
    </row>
    <row r="148" spans="1:81">
      <c r="A148" s="80" t="s">
        <v>1850</v>
      </c>
      <c r="B148" s="80">
        <v>432</v>
      </c>
      <c r="C148" s="80">
        <v>7</v>
      </c>
      <c r="D148" s="80">
        <v>26</v>
      </c>
      <c r="E148" s="80">
        <v>2010</v>
      </c>
      <c r="F148" s="80" t="s">
        <v>86</v>
      </c>
      <c r="G148" s="80" t="s">
        <v>1843</v>
      </c>
      <c r="H148" s="80" t="s">
        <v>1844</v>
      </c>
      <c r="I148" s="177"/>
      <c r="J148" s="81">
        <v>103.39321845634628</v>
      </c>
      <c r="K148" s="81">
        <v>1.623882772119011</v>
      </c>
      <c r="L148" s="81">
        <v>10.956769667994747</v>
      </c>
      <c r="M148" s="81">
        <v>29.191009703382694</v>
      </c>
      <c r="N148" s="81">
        <v>41.391883083674941</v>
      </c>
      <c r="O148" s="81">
        <v>38.927016677451221</v>
      </c>
      <c r="P148" s="81">
        <v>27.542343358946781</v>
      </c>
      <c r="Q148" s="81">
        <v>2.1422820840430901</v>
      </c>
      <c r="R148" s="81">
        <v>0</v>
      </c>
      <c r="S148" s="81">
        <v>1.6715262679014171</v>
      </c>
      <c r="T148" s="82"/>
      <c r="U148" s="81">
        <v>6950933</v>
      </c>
      <c r="V148" s="81">
        <v>886</v>
      </c>
      <c r="W148" s="81">
        <v>164</v>
      </c>
      <c r="X148" s="81">
        <v>6270</v>
      </c>
      <c r="Y148" s="81">
        <v>11418</v>
      </c>
      <c r="Z148" s="81">
        <v>19770</v>
      </c>
      <c r="AA148" s="81">
        <v>5405</v>
      </c>
      <c r="AB148" s="81">
        <v>35211</v>
      </c>
      <c r="AC148" s="81">
        <v>0</v>
      </c>
      <c r="AD148" s="81">
        <v>1.6715262679014171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20.803000000000001</v>
      </c>
      <c r="BJ148" s="81">
        <v>0</v>
      </c>
      <c r="BK148" s="81">
        <v>0</v>
      </c>
      <c r="BL148" s="81">
        <v>0</v>
      </c>
      <c r="BM148" s="82"/>
      <c r="BN148" s="81">
        <v>0</v>
      </c>
      <c r="BO148" s="81">
        <v>0</v>
      </c>
      <c r="BP148" s="81">
        <v>5</v>
      </c>
      <c r="BQ148" s="81">
        <v>0</v>
      </c>
      <c r="BR148" s="81">
        <v>0</v>
      </c>
      <c r="BS148" s="81">
        <v>0</v>
      </c>
      <c r="BT148"/>
      <c r="BU148" s="80">
        <v>20.803000000000001</v>
      </c>
      <c r="BV148" s="80">
        <v>0</v>
      </c>
      <c r="BW148" s="80">
        <v>0</v>
      </c>
      <c r="BX148" s="80">
        <v>0</v>
      </c>
      <c r="BY148" s="80">
        <v>0</v>
      </c>
      <c r="BZ148" s="80">
        <v>0</v>
      </c>
      <c r="CA148" s="80">
        <v>0</v>
      </c>
      <c r="CB148" s="80">
        <v>0</v>
      </c>
      <c r="CC148" s="80">
        <v>0</v>
      </c>
    </row>
    <row r="149" spans="1:81">
      <c r="A149" s="80" t="s">
        <v>1851</v>
      </c>
      <c r="B149" s="80">
        <v>433</v>
      </c>
      <c r="C149" s="80">
        <v>8</v>
      </c>
      <c r="D149" s="80">
        <v>26</v>
      </c>
      <c r="E149" s="80">
        <v>2011</v>
      </c>
      <c r="F149" s="80" t="s">
        <v>87</v>
      </c>
      <c r="G149" s="80" t="s">
        <v>1843</v>
      </c>
      <c r="H149" s="80" t="s">
        <v>1844</v>
      </c>
      <c r="I149" s="177"/>
      <c r="J149" s="81">
        <v>91.445470510680337</v>
      </c>
      <c r="K149" s="81">
        <v>2.2554765422926581</v>
      </c>
      <c r="L149" s="81">
        <v>9.2573871002573469</v>
      </c>
      <c r="M149" s="81">
        <v>30.799423222831965</v>
      </c>
      <c r="N149" s="81">
        <v>49.063575762327872</v>
      </c>
      <c r="O149" s="81">
        <v>37.958628740507741</v>
      </c>
      <c r="P149" s="81">
        <v>25.118370186129106</v>
      </c>
      <c r="Q149" s="81">
        <v>2.3924489629523316</v>
      </c>
      <c r="R149" s="81">
        <v>0</v>
      </c>
      <c r="S149" s="81">
        <v>1.8238264475755073</v>
      </c>
      <c r="T149" s="82"/>
      <c r="U149" s="81">
        <v>7022212</v>
      </c>
      <c r="V149" s="81">
        <v>886</v>
      </c>
      <c r="W149" s="81">
        <v>164</v>
      </c>
      <c r="X149" s="81">
        <v>6270</v>
      </c>
      <c r="Y149" s="81">
        <v>11271</v>
      </c>
      <c r="Z149" s="81">
        <v>19697</v>
      </c>
      <c r="AA149" s="81">
        <v>5076</v>
      </c>
      <c r="AB149" s="81">
        <v>34091</v>
      </c>
      <c r="AC149" s="81">
        <v>0</v>
      </c>
      <c r="AD149" s="81">
        <v>1.8238264475755073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17.966000000000001</v>
      </c>
      <c r="BJ149" s="81">
        <v>0</v>
      </c>
      <c r="BK149" s="81">
        <v>0</v>
      </c>
      <c r="BL149" s="81">
        <v>0</v>
      </c>
      <c r="BM149" s="82"/>
      <c r="BN149" s="81">
        <v>0</v>
      </c>
      <c r="BO149" s="81">
        <v>0</v>
      </c>
      <c r="BP149" s="81">
        <v>4</v>
      </c>
      <c r="BQ149" s="81">
        <v>0</v>
      </c>
      <c r="BR149" s="81">
        <v>0</v>
      </c>
      <c r="BS149" s="81">
        <v>0</v>
      </c>
      <c r="BT149"/>
      <c r="BU149" s="80">
        <v>17.966000000000001</v>
      </c>
      <c r="BV149" s="80">
        <v>0</v>
      </c>
      <c r="BW149" s="80">
        <v>0</v>
      </c>
      <c r="BX149" s="80">
        <v>0</v>
      </c>
      <c r="BY149" s="80">
        <v>0</v>
      </c>
      <c r="BZ149" s="80">
        <v>0</v>
      </c>
      <c r="CA149" s="80">
        <v>0</v>
      </c>
      <c r="CB149" s="80">
        <v>0</v>
      </c>
      <c r="CC149" s="80">
        <v>0</v>
      </c>
    </row>
    <row r="150" spans="1:81">
      <c r="A150" s="80" t="s">
        <v>1852</v>
      </c>
      <c r="B150" s="80">
        <v>434</v>
      </c>
      <c r="C150" s="80">
        <v>9</v>
      </c>
      <c r="D150" s="80">
        <v>26</v>
      </c>
      <c r="E150" s="80">
        <v>2012</v>
      </c>
      <c r="F150" s="80" t="s">
        <v>88</v>
      </c>
      <c r="G150" s="80" t="s">
        <v>1843</v>
      </c>
      <c r="H150" s="80" t="s">
        <v>1844</v>
      </c>
      <c r="I150" s="177"/>
      <c r="J150" s="81">
        <v>130.66257412857203</v>
      </c>
      <c r="K150" s="81">
        <v>2.1121614162495126</v>
      </c>
      <c r="L150" s="81">
        <v>9.2327058392785464</v>
      </c>
      <c r="M150" s="81">
        <v>34.528621676370804</v>
      </c>
      <c r="N150" s="81">
        <v>51.921888367607963</v>
      </c>
      <c r="O150" s="81">
        <v>38.294696542201265</v>
      </c>
      <c r="P150" s="81">
        <v>25.753968911710423</v>
      </c>
      <c r="Q150" s="81">
        <v>2.5853091546304188</v>
      </c>
      <c r="R150" s="81">
        <v>0</v>
      </c>
      <c r="S150" s="81">
        <v>4.1468581198106547</v>
      </c>
      <c r="T150" s="82"/>
      <c r="U150" s="81">
        <v>8166895</v>
      </c>
      <c r="V150" s="81">
        <v>886</v>
      </c>
      <c r="W150" s="81">
        <v>164</v>
      </c>
      <c r="X150" s="81">
        <v>6270</v>
      </c>
      <c r="Y150" s="81">
        <v>11358</v>
      </c>
      <c r="Z150" s="81">
        <v>20029</v>
      </c>
      <c r="AA150" s="81">
        <v>5175</v>
      </c>
      <c r="AB150" s="81">
        <v>33907</v>
      </c>
      <c r="AC150" s="81">
        <v>0</v>
      </c>
      <c r="AD150" s="81">
        <v>4.1468581198106547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26.844000000000001</v>
      </c>
      <c r="BJ150" s="81">
        <v>0</v>
      </c>
      <c r="BK150" s="81">
        <v>0</v>
      </c>
      <c r="BL150" s="81">
        <v>0</v>
      </c>
      <c r="BM150" s="82"/>
      <c r="BN150" s="81">
        <v>0</v>
      </c>
      <c r="BO150" s="81">
        <v>0</v>
      </c>
      <c r="BP150" s="81">
        <v>5</v>
      </c>
      <c r="BQ150" s="81">
        <v>0</v>
      </c>
      <c r="BR150" s="81">
        <v>0</v>
      </c>
      <c r="BS150" s="81">
        <v>0</v>
      </c>
      <c r="BT150"/>
      <c r="BU150" s="80">
        <v>26.844000000000001</v>
      </c>
      <c r="BV150" s="80">
        <v>0</v>
      </c>
      <c r="BW150" s="80">
        <v>0</v>
      </c>
      <c r="BX150" s="80">
        <v>0</v>
      </c>
      <c r="BY150" s="80">
        <v>0</v>
      </c>
      <c r="BZ150" s="80">
        <v>0</v>
      </c>
      <c r="CA150" s="80">
        <v>0</v>
      </c>
      <c r="CB150" s="80">
        <v>0</v>
      </c>
      <c r="CC150" s="80">
        <v>0</v>
      </c>
    </row>
    <row r="151" spans="1:81">
      <c r="A151" s="80" t="s">
        <v>1853</v>
      </c>
      <c r="B151" s="80">
        <v>435</v>
      </c>
      <c r="C151" s="80">
        <v>10</v>
      </c>
      <c r="D151" s="80">
        <v>26</v>
      </c>
      <c r="E151" s="80">
        <v>2013</v>
      </c>
      <c r="F151" s="80" t="s">
        <v>89</v>
      </c>
      <c r="G151" s="80" t="s">
        <v>1843</v>
      </c>
      <c r="H151" s="80" t="s">
        <v>1844</v>
      </c>
      <c r="I151" s="177"/>
      <c r="J151" s="81">
        <v>120.30201473872943</v>
      </c>
      <c r="K151" s="81">
        <v>1.9060646971148436</v>
      </c>
      <c r="L151" s="81">
        <v>6.5302948410870467</v>
      </c>
      <c r="M151" s="81">
        <v>33.858409511253555</v>
      </c>
      <c r="N151" s="81">
        <v>51.525474048063643</v>
      </c>
      <c r="O151" s="81">
        <v>37.640826706606511</v>
      </c>
      <c r="P151" s="81">
        <v>26.635279195893634</v>
      </c>
      <c r="Q151" s="81">
        <v>2.6256246709417046</v>
      </c>
      <c r="R151" s="81">
        <v>0</v>
      </c>
      <c r="S151" s="81">
        <v>4.1722662172093274</v>
      </c>
      <c r="T151" s="82"/>
      <c r="U151" s="81">
        <v>7738542</v>
      </c>
      <c r="V151" s="81">
        <v>886</v>
      </c>
      <c r="W151" s="81">
        <v>164</v>
      </c>
      <c r="X151" s="81">
        <v>6270</v>
      </c>
      <c r="Y151" s="81">
        <v>11474</v>
      </c>
      <c r="Z151" s="81">
        <v>20566</v>
      </c>
      <c r="AA151" s="81">
        <v>5332</v>
      </c>
      <c r="AB151" s="81">
        <v>33942</v>
      </c>
      <c r="AC151" s="81">
        <v>0</v>
      </c>
      <c r="AD151" s="81">
        <v>4.1722662172093274</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26.957999999999998</v>
      </c>
      <c r="BJ151" s="81">
        <v>0</v>
      </c>
      <c r="BK151" s="81">
        <v>0</v>
      </c>
      <c r="BL151" s="81">
        <v>0</v>
      </c>
      <c r="BM151" s="82"/>
      <c r="BN151" s="81">
        <v>0</v>
      </c>
      <c r="BO151" s="81">
        <v>0</v>
      </c>
      <c r="BP151" s="81">
        <v>5</v>
      </c>
      <c r="BQ151" s="81">
        <v>0</v>
      </c>
      <c r="BR151" s="81">
        <v>0</v>
      </c>
      <c r="BS151" s="81">
        <v>0</v>
      </c>
      <c r="BT151"/>
      <c r="BU151" s="80">
        <v>26.957999999999998</v>
      </c>
      <c r="BV151" s="80">
        <v>0</v>
      </c>
      <c r="BW151" s="80">
        <v>0</v>
      </c>
      <c r="BX151" s="80">
        <v>0</v>
      </c>
      <c r="BY151" s="80">
        <v>0</v>
      </c>
      <c r="BZ151" s="80">
        <v>0</v>
      </c>
      <c r="CA151" s="80">
        <v>0</v>
      </c>
      <c r="CB151" s="80">
        <v>0</v>
      </c>
      <c r="CC151" s="80">
        <v>0</v>
      </c>
    </row>
    <row r="152" spans="1:81">
      <c r="A152" s="80" t="s">
        <v>1854</v>
      </c>
      <c r="B152" s="80">
        <v>436</v>
      </c>
      <c r="C152" s="80">
        <v>11</v>
      </c>
      <c r="D152" s="80">
        <v>26</v>
      </c>
      <c r="E152" s="80">
        <v>2014</v>
      </c>
      <c r="F152" s="80" t="s">
        <v>90</v>
      </c>
      <c r="G152" s="80" t="s">
        <v>1843</v>
      </c>
      <c r="H152" s="80" t="s">
        <v>1844</v>
      </c>
      <c r="I152" s="177"/>
      <c r="J152" s="81">
        <v>104.05711297602575</v>
      </c>
      <c r="K152" s="81">
        <v>2.2942406627966316</v>
      </c>
      <c r="L152" s="81">
        <v>3.2290406862336942</v>
      </c>
      <c r="M152" s="81">
        <v>32.68084995584632</v>
      </c>
      <c r="N152" s="81">
        <v>45.556568827729123</v>
      </c>
      <c r="O152" s="81">
        <v>36.390771353757373</v>
      </c>
      <c r="P152" s="81">
        <v>31.920690169170364</v>
      </c>
      <c r="Q152" s="81">
        <v>2.5360904231186718</v>
      </c>
      <c r="R152" s="81">
        <v>0</v>
      </c>
      <c r="S152" s="81">
        <v>4.2111231698188476</v>
      </c>
      <c r="T152" s="82"/>
      <c r="U152" s="81">
        <v>7394694</v>
      </c>
      <c r="V152" s="81">
        <v>1079</v>
      </c>
      <c r="W152" s="81">
        <v>65</v>
      </c>
      <c r="X152" s="81">
        <v>6193</v>
      </c>
      <c r="Y152" s="81">
        <v>11742</v>
      </c>
      <c r="Z152" s="81">
        <v>20941</v>
      </c>
      <c r="AA152" s="81">
        <v>6357</v>
      </c>
      <c r="AB152" s="81">
        <v>34170</v>
      </c>
      <c r="AC152" s="81">
        <v>0</v>
      </c>
      <c r="AD152" s="81">
        <v>4.2111231698188476</v>
      </c>
      <c r="AE152" s="82"/>
      <c r="AF152" s="81">
        <v>58486984.996619418</v>
      </c>
      <c r="AG152" s="81">
        <v>1895344.6043749233</v>
      </c>
      <c r="AH152" s="81">
        <v>560309.14682575373</v>
      </c>
      <c r="AI152" s="81">
        <v>36286093.70972389</v>
      </c>
      <c r="AJ152" s="81">
        <v>53345038.23851648</v>
      </c>
      <c r="AK152" s="81">
        <v>0</v>
      </c>
      <c r="AL152" s="81">
        <v>0</v>
      </c>
      <c r="AM152" s="81">
        <v>4691030.3903445592</v>
      </c>
      <c r="AN152" s="81">
        <v>0</v>
      </c>
      <c r="AO152" s="81">
        <v>0</v>
      </c>
      <c r="AP152" s="82"/>
      <c r="AQ152" s="81">
        <v>986</v>
      </c>
      <c r="AR152" s="81">
        <v>96</v>
      </c>
      <c r="AS152" s="81">
        <v>0</v>
      </c>
      <c r="AT152" s="81">
        <v>0</v>
      </c>
      <c r="AU152" s="81">
        <v>0</v>
      </c>
      <c r="AV152" s="81">
        <v>0</v>
      </c>
      <c r="AW152" s="81" t="s">
        <v>564</v>
      </c>
      <c r="AX152" s="82"/>
      <c r="AY152" s="81">
        <v>4031</v>
      </c>
      <c r="AZ152" s="81">
        <v>4490.7000000000007</v>
      </c>
      <c r="BA152" s="81">
        <v>0</v>
      </c>
      <c r="BB152" s="81">
        <v>0</v>
      </c>
      <c r="BC152" s="81">
        <v>0</v>
      </c>
      <c r="BD152" s="81">
        <v>0</v>
      </c>
      <c r="BE152" s="81" t="s">
        <v>564</v>
      </c>
      <c r="BF152" s="82"/>
      <c r="BG152" s="81">
        <v>0</v>
      </c>
      <c r="BH152" s="81">
        <v>0</v>
      </c>
      <c r="BI152" s="81">
        <v>22.55</v>
      </c>
      <c r="BJ152" s="81">
        <v>0</v>
      </c>
      <c r="BK152" s="81">
        <v>0</v>
      </c>
      <c r="BL152" s="81">
        <v>0</v>
      </c>
      <c r="BM152" s="82"/>
      <c r="BN152" s="81">
        <v>0</v>
      </c>
      <c r="BO152" s="81">
        <v>0</v>
      </c>
      <c r="BP152" s="81">
        <v>5</v>
      </c>
      <c r="BQ152" s="81">
        <v>0</v>
      </c>
      <c r="BR152" s="81">
        <v>0</v>
      </c>
      <c r="BS152" s="81">
        <v>0</v>
      </c>
      <c r="BT152"/>
      <c r="BU152" s="80">
        <v>22.55</v>
      </c>
      <c r="BV152" s="80">
        <v>0</v>
      </c>
      <c r="BW152" s="80">
        <v>0</v>
      </c>
      <c r="BX152" s="80">
        <v>0</v>
      </c>
      <c r="BY152" s="80">
        <v>0</v>
      </c>
      <c r="BZ152" s="80">
        <v>0</v>
      </c>
      <c r="CA152" s="80">
        <v>0</v>
      </c>
      <c r="CB152" s="80">
        <v>0</v>
      </c>
      <c r="CC152" s="80">
        <v>0</v>
      </c>
    </row>
    <row r="153" spans="1:81">
      <c r="A153" s="80" t="s">
        <v>1855</v>
      </c>
      <c r="B153" s="80">
        <v>437</v>
      </c>
      <c r="C153" s="80">
        <v>12</v>
      </c>
      <c r="D153" s="80">
        <v>26</v>
      </c>
      <c r="E153" s="80">
        <v>2015</v>
      </c>
      <c r="F153" s="80" t="s">
        <v>91</v>
      </c>
      <c r="G153" s="80" t="s">
        <v>1843</v>
      </c>
      <c r="H153" s="80" t="s">
        <v>1844</v>
      </c>
      <c r="I153" s="177"/>
      <c r="J153" s="81">
        <v>97.406692702955638</v>
      </c>
      <c r="K153" s="81">
        <v>2.5660589018060969</v>
      </c>
      <c r="L153" s="81">
        <v>4.1757962129466675</v>
      </c>
      <c r="M153" s="81">
        <v>31.282461312313057</v>
      </c>
      <c r="N153" s="81">
        <v>39.826860729167549</v>
      </c>
      <c r="O153" s="81">
        <v>36.547810371799216</v>
      </c>
      <c r="P153" s="81">
        <v>32.347829574219638</v>
      </c>
      <c r="Q153" s="81">
        <v>2.480454241578482</v>
      </c>
      <c r="R153" s="81">
        <v>0</v>
      </c>
      <c r="S153" s="81">
        <v>3.9217790535655155</v>
      </c>
      <c r="T153" s="82"/>
      <c r="U153" s="81">
        <v>7512397</v>
      </c>
      <c r="V153" s="81">
        <v>1079</v>
      </c>
      <c r="W153" s="81">
        <v>65</v>
      </c>
      <c r="X153" s="81">
        <v>6193</v>
      </c>
      <c r="Y153" s="81">
        <v>11942</v>
      </c>
      <c r="Z153" s="81">
        <v>21234</v>
      </c>
      <c r="AA153" s="81">
        <v>6437</v>
      </c>
      <c r="AB153" s="81">
        <v>34139</v>
      </c>
      <c r="AC153" s="81">
        <v>0</v>
      </c>
      <c r="AD153" s="81">
        <v>3.9217790535655155</v>
      </c>
      <c r="AE153" s="82"/>
      <c r="AF153" s="81">
        <v>54967655.372038864</v>
      </c>
      <c r="AG153" s="81">
        <v>1946211.3143593241</v>
      </c>
      <c r="AH153" s="81">
        <v>621014.85638472205</v>
      </c>
      <c r="AI153" s="81">
        <v>38232894.057821572</v>
      </c>
      <c r="AJ153" s="81">
        <v>51094234.573613547</v>
      </c>
      <c r="AK153" s="81">
        <v>0</v>
      </c>
      <c r="AL153" s="81">
        <v>0</v>
      </c>
      <c r="AM153" s="81">
        <v>4678606.7422811454</v>
      </c>
      <c r="AN153" s="81">
        <v>0</v>
      </c>
      <c r="AO153" s="81">
        <v>0</v>
      </c>
      <c r="AP153" s="82"/>
      <c r="AQ153" s="81">
        <v>1115</v>
      </c>
      <c r="AR153" s="81">
        <v>156</v>
      </c>
      <c r="AS153" s="81">
        <v>0</v>
      </c>
      <c r="AT153" s="81">
        <v>0</v>
      </c>
      <c r="AU153" s="81">
        <v>0</v>
      </c>
      <c r="AV153" s="81">
        <v>0</v>
      </c>
      <c r="AW153" s="81" t="s">
        <v>564</v>
      </c>
      <c r="AX153" s="82"/>
      <c r="AY153" s="81">
        <v>4602.7000000000007</v>
      </c>
      <c r="AZ153" s="81">
        <v>8147.6</v>
      </c>
      <c r="BA153" s="81">
        <v>0</v>
      </c>
      <c r="BB153" s="81">
        <v>0</v>
      </c>
      <c r="BC153" s="81">
        <v>0</v>
      </c>
      <c r="BD153" s="81">
        <v>0</v>
      </c>
      <c r="BE153" s="81" t="s">
        <v>564</v>
      </c>
      <c r="BF153" s="82"/>
      <c r="BG153" s="81">
        <v>0</v>
      </c>
      <c r="BH153" s="81">
        <v>0</v>
      </c>
      <c r="BI153" s="81">
        <v>15.273</v>
      </c>
      <c r="BJ153" s="81">
        <v>0</v>
      </c>
      <c r="BK153" s="81">
        <v>0</v>
      </c>
      <c r="BL153" s="81">
        <v>0</v>
      </c>
      <c r="BM153" s="82"/>
      <c r="BN153" s="81">
        <v>0</v>
      </c>
      <c r="BO153" s="81">
        <v>0</v>
      </c>
      <c r="BP153" s="81">
        <v>3</v>
      </c>
      <c r="BQ153" s="81">
        <v>0</v>
      </c>
      <c r="BR153" s="81">
        <v>0</v>
      </c>
      <c r="BS153" s="81">
        <v>0</v>
      </c>
      <c r="BT153"/>
      <c r="BU153" s="80">
        <v>15.273</v>
      </c>
      <c r="BV153" s="80">
        <v>0</v>
      </c>
      <c r="BW153" s="80">
        <v>0</v>
      </c>
      <c r="BX153" s="80">
        <v>0</v>
      </c>
      <c r="BY153" s="80">
        <v>0</v>
      </c>
      <c r="BZ153" s="80">
        <v>0</v>
      </c>
      <c r="CA153" s="80">
        <v>0</v>
      </c>
      <c r="CB153" s="80">
        <v>0</v>
      </c>
      <c r="CC153" s="80">
        <v>0</v>
      </c>
    </row>
    <row r="154" spans="1:81">
      <c r="A154" s="80" t="s">
        <v>1856</v>
      </c>
      <c r="B154" s="80">
        <v>438</v>
      </c>
      <c r="C154" s="80">
        <v>13</v>
      </c>
      <c r="D154" s="80">
        <v>26</v>
      </c>
      <c r="E154" s="80">
        <v>2016</v>
      </c>
      <c r="F154" s="80" t="s">
        <v>92</v>
      </c>
      <c r="G154" s="80" t="s">
        <v>1843</v>
      </c>
      <c r="H154" s="80" t="s">
        <v>1844</v>
      </c>
      <c r="I154" s="177"/>
      <c r="J154" s="81">
        <v>88.946471069868451</v>
      </c>
      <c r="K154" s="81">
        <v>2.5933730677377498</v>
      </c>
      <c r="L154" s="81">
        <v>3.6451370722367993</v>
      </c>
      <c r="M154" s="81">
        <v>25.753032481018082</v>
      </c>
      <c r="N154" s="81">
        <v>40.162498567043954</v>
      </c>
      <c r="O154" s="81">
        <v>36.535868073625451</v>
      </c>
      <c r="P154" s="81">
        <v>31.610844902999041</v>
      </c>
      <c r="Q154" s="81">
        <v>2.4033253796685408</v>
      </c>
      <c r="R154" s="81">
        <v>0</v>
      </c>
      <c r="S154" s="81">
        <v>4.970280090956086</v>
      </c>
      <c r="T154" s="82"/>
      <c r="U154" s="81">
        <v>6771553</v>
      </c>
      <c r="V154" s="81">
        <v>1079</v>
      </c>
      <c r="W154" s="81">
        <v>65</v>
      </c>
      <c r="X154" s="81">
        <v>6193</v>
      </c>
      <c r="Y154" s="81">
        <v>12105</v>
      </c>
      <c r="Z154" s="81">
        <v>21488</v>
      </c>
      <c r="AA154" s="81">
        <v>6506</v>
      </c>
      <c r="AB154" s="81">
        <v>34026</v>
      </c>
      <c r="AC154" s="81">
        <v>0</v>
      </c>
      <c r="AD154" s="81">
        <v>4.970280090956086</v>
      </c>
      <c r="AE154" s="82"/>
      <c r="AF154" s="81">
        <v>49966032.781227589</v>
      </c>
      <c r="AG154" s="81">
        <v>1882867.698448142</v>
      </c>
      <c r="AH154" s="81">
        <v>421866.1703979327</v>
      </c>
      <c r="AI154" s="81">
        <v>35964565.207746401</v>
      </c>
      <c r="AJ154" s="81">
        <v>48328434.049956843</v>
      </c>
      <c r="AK154" s="81">
        <v>0</v>
      </c>
      <c r="AL154" s="81">
        <v>0</v>
      </c>
      <c r="AM154" s="81">
        <v>4666743.3534370428</v>
      </c>
      <c r="AN154" s="81">
        <v>0</v>
      </c>
      <c r="AO154" s="81">
        <v>0</v>
      </c>
      <c r="AP154" s="82"/>
      <c r="AQ154" s="81">
        <v>1190</v>
      </c>
      <c r="AR154" s="81">
        <v>213</v>
      </c>
      <c r="AS154" s="81">
        <v>0</v>
      </c>
      <c r="AT154" s="81">
        <v>0</v>
      </c>
      <c r="AU154" s="81">
        <v>0</v>
      </c>
      <c r="AV154" s="81">
        <v>0</v>
      </c>
      <c r="AW154" s="81" t="s">
        <v>564</v>
      </c>
      <c r="AX154" s="82"/>
      <c r="AY154" s="81">
        <v>4968.5</v>
      </c>
      <c r="AZ154" s="81">
        <v>13507.7</v>
      </c>
      <c r="BA154" s="81">
        <v>0</v>
      </c>
      <c r="BB154" s="81">
        <v>0</v>
      </c>
      <c r="BC154" s="81">
        <v>0</v>
      </c>
      <c r="BD154" s="81">
        <v>0</v>
      </c>
      <c r="BE154" s="81" t="s">
        <v>564</v>
      </c>
      <c r="BF154" s="82"/>
      <c r="BG154" s="81">
        <v>0</v>
      </c>
      <c r="BH154" s="81">
        <v>0</v>
      </c>
      <c r="BI154" s="81">
        <v>14.93</v>
      </c>
      <c r="BJ154" s="81">
        <v>0</v>
      </c>
      <c r="BK154" s="81">
        <v>0</v>
      </c>
      <c r="BL154" s="81">
        <v>0</v>
      </c>
      <c r="BM154" s="82"/>
      <c r="BN154" s="81">
        <v>0</v>
      </c>
      <c r="BO154" s="81">
        <v>0</v>
      </c>
      <c r="BP154" s="81">
        <v>3</v>
      </c>
      <c r="BQ154" s="81">
        <v>0</v>
      </c>
      <c r="BR154" s="81">
        <v>0</v>
      </c>
      <c r="BS154" s="81">
        <v>0</v>
      </c>
      <c r="BT154"/>
      <c r="BU154" s="80">
        <v>14.93</v>
      </c>
      <c r="BV154" s="80">
        <v>0</v>
      </c>
      <c r="BW154" s="80">
        <v>0</v>
      </c>
      <c r="BX154" s="80">
        <v>0</v>
      </c>
      <c r="BY154" s="80">
        <v>0</v>
      </c>
      <c r="BZ154" s="80">
        <v>0</v>
      </c>
      <c r="CA154" s="80">
        <v>0</v>
      </c>
      <c r="CB154" s="80">
        <v>0</v>
      </c>
      <c r="CC154" s="80">
        <v>0</v>
      </c>
    </row>
    <row r="155" spans="1:81">
      <c r="A155" s="80" t="s">
        <v>1857</v>
      </c>
      <c r="B155" s="80">
        <v>439</v>
      </c>
      <c r="C155" s="80">
        <v>14</v>
      </c>
      <c r="D155" s="80">
        <v>26</v>
      </c>
      <c r="E155" s="80">
        <v>2017</v>
      </c>
      <c r="F155" s="80" t="s">
        <v>71</v>
      </c>
      <c r="G155" s="80" t="s">
        <v>1843</v>
      </c>
      <c r="H155" s="80" t="s">
        <v>1844</v>
      </c>
      <c r="I155" s="177"/>
      <c r="J155" s="81">
        <v>81.376407071855695</v>
      </c>
      <c r="K155" s="81">
        <v>2.652910369828255</v>
      </c>
      <c r="L155" s="81">
        <v>3.8821733237794209</v>
      </c>
      <c r="M155" s="81">
        <v>25.007188994795435</v>
      </c>
      <c r="N155" s="81">
        <v>43.89262722112705</v>
      </c>
      <c r="O155" s="81">
        <v>36.21566001594389</v>
      </c>
      <c r="P155" s="81">
        <v>30.247067064954845</v>
      </c>
      <c r="Q155" s="81">
        <v>2.3108844920536251</v>
      </c>
      <c r="R155" s="81">
        <v>0</v>
      </c>
      <c r="S155" s="81">
        <v>4.2952498232681027</v>
      </c>
      <c r="T155" s="82"/>
      <c r="U155" s="81">
        <v>6746847</v>
      </c>
      <c r="V155" s="81">
        <v>1079</v>
      </c>
      <c r="W155" s="81">
        <v>65</v>
      </c>
      <c r="X155" s="81">
        <v>6193</v>
      </c>
      <c r="Y155" s="81">
        <v>12231</v>
      </c>
      <c r="Z155" s="81">
        <v>21653</v>
      </c>
      <c r="AA155" s="81">
        <v>6265</v>
      </c>
      <c r="AB155" s="81">
        <v>33834</v>
      </c>
      <c r="AC155" s="81">
        <v>0</v>
      </c>
      <c r="AD155" s="81">
        <v>4.2952498232681027</v>
      </c>
      <c r="AE155" s="82"/>
      <c r="AF155" s="81">
        <v>48233858.222777814</v>
      </c>
      <c r="AG155" s="81">
        <v>1911354.667168512</v>
      </c>
      <c r="AH155" s="81">
        <v>629664.23474011384</v>
      </c>
      <c r="AI155" s="81">
        <v>36742913.632315934</v>
      </c>
      <c r="AJ155" s="81">
        <v>53921925.650416769</v>
      </c>
      <c r="AK155" s="81">
        <v>0</v>
      </c>
      <c r="AL155" s="81">
        <v>0</v>
      </c>
      <c r="AM155" s="81">
        <v>4647671.0915234676</v>
      </c>
      <c r="AN155" s="81">
        <v>0</v>
      </c>
      <c r="AO155" s="81">
        <v>0</v>
      </c>
      <c r="AP155" s="82"/>
      <c r="AQ155" s="81">
        <v>1262</v>
      </c>
      <c r="AR155" s="81">
        <v>265</v>
      </c>
      <c r="AS155" s="81">
        <v>0</v>
      </c>
      <c r="AT155" s="81">
        <v>0</v>
      </c>
      <c r="AU155" s="81">
        <v>0</v>
      </c>
      <c r="AV155" s="81">
        <v>0</v>
      </c>
      <c r="AW155" s="81" t="s">
        <v>564</v>
      </c>
      <c r="AX155" s="82"/>
      <c r="AY155" s="81">
        <v>5293.9</v>
      </c>
      <c r="AZ155" s="81">
        <v>15960.5</v>
      </c>
      <c r="BA155" s="81">
        <v>0</v>
      </c>
      <c r="BB155" s="81">
        <v>0</v>
      </c>
      <c r="BC155" s="81">
        <v>0</v>
      </c>
      <c r="BD155" s="81">
        <v>0</v>
      </c>
      <c r="BE155" s="81" t="s">
        <v>564</v>
      </c>
      <c r="BF155" s="82"/>
      <c r="BG155" s="81">
        <v>0</v>
      </c>
      <c r="BH155" s="81">
        <v>0</v>
      </c>
      <c r="BI155" s="81">
        <v>4.2779999999999996</v>
      </c>
      <c r="BJ155" s="81">
        <v>0</v>
      </c>
      <c r="BK155" s="81">
        <v>0</v>
      </c>
      <c r="BL155" s="81">
        <v>0</v>
      </c>
      <c r="BM155" s="82"/>
      <c r="BN155" s="81">
        <v>0</v>
      </c>
      <c r="BO155" s="81">
        <v>0</v>
      </c>
      <c r="BP155" s="81">
        <v>1</v>
      </c>
      <c r="BQ155" s="81">
        <v>0</v>
      </c>
      <c r="BR155" s="81">
        <v>0</v>
      </c>
      <c r="BS155" s="81">
        <v>0</v>
      </c>
      <c r="BT155"/>
      <c r="BU155" s="80">
        <v>4.2779999999999996</v>
      </c>
      <c r="BV155" s="80">
        <v>0</v>
      </c>
      <c r="BW155" s="80">
        <v>0</v>
      </c>
      <c r="BX155" s="80">
        <v>0</v>
      </c>
      <c r="BY155" s="80">
        <v>0</v>
      </c>
      <c r="BZ155" s="80">
        <v>0</v>
      </c>
      <c r="CA155" s="80">
        <v>0</v>
      </c>
      <c r="CB155" s="80">
        <v>0</v>
      </c>
      <c r="CC155" s="80">
        <v>0</v>
      </c>
    </row>
    <row r="156" spans="1:81">
      <c r="A156" s="80" t="s">
        <v>1858</v>
      </c>
      <c r="B156" s="80">
        <v>440</v>
      </c>
      <c r="C156" s="80">
        <v>15</v>
      </c>
      <c r="D156" s="80">
        <v>26</v>
      </c>
      <c r="E156" s="80">
        <v>2018</v>
      </c>
      <c r="F156" s="80" t="s">
        <v>93</v>
      </c>
      <c r="G156" s="80" t="s">
        <v>1843</v>
      </c>
      <c r="H156" s="80" t="s">
        <v>1844</v>
      </c>
      <c r="I156" s="177"/>
      <c r="J156" s="81">
        <v>80.334971239789255</v>
      </c>
      <c r="K156" s="81">
        <v>2.461261558563471</v>
      </c>
      <c r="L156" s="81">
        <v>3.5961073211884136</v>
      </c>
      <c r="M156" s="81">
        <v>26.665157793146673</v>
      </c>
      <c r="N156" s="81">
        <v>41.393299074552068</v>
      </c>
      <c r="O156" s="81">
        <v>35.856907005773444</v>
      </c>
      <c r="P156" s="81">
        <v>30.275792656660052</v>
      </c>
      <c r="Q156" s="81">
        <v>2.134243457472889</v>
      </c>
      <c r="R156" s="81">
        <v>0</v>
      </c>
      <c r="S156" s="81">
        <v>3.6169046963952303</v>
      </c>
      <c r="T156" s="82"/>
      <c r="U156" s="81">
        <v>7088244</v>
      </c>
      <c r="V156" s="81">
        <v>1079</v>
      </c>
      <c r="W156" s="81">
        <v>65</v>
      </c>
      <c r="X156" s="81">
        <v>6193</v>
      </c>
      <c r="Y156" s="81">
        <v>12360</v>
      </c>
      <c r="Z156" s="81">
        <v>21849</v>
      </c>
      <c r="AA156" s="81">
        <v>6334</v>
      </c>
      <c r="AB156" s="81">
        <v>33674</v>
      </c>
      <c r="AC156" s="81">
        <v>0</v>
      </c>
      <c r="AD156" s="81">
        <v>3.6169046963952298</v>
      </c>
      <c r="AE156" s="82"/>
      <c r="AF156" s="81">
        <v>45603802.161480173</v>
      </c>
      <c r="AG156" s="81">
        <v>1687066.0999256379</v>
      </c>
      <c r="AH156" s="81">
        <v>591481.4969722362</v>
      </c>
      <c r="AI156" s="81">
        <v>34965708.778513677</v>
      </c>
      <c r="AJ156" s="81">
        <v>54276476.195389017</v>
      </c>
      <c r="AK156" s="81">
        <v>0</v>
      </c>
      <c r="AL156" s="81">
        <v>0</v>
      </c>
      <c r="AM156" s="81">
        <v>4635263.5021040644</v>
      </c>
      <c r="AN156" s="81">
        <v>0</v>
      </c>
      <c r="AO156" s="81">
        <v>0</v>
      </c>
      <c r="AP156" s="82"/>
      <c r="AQ156" s="81">
        <v>1344</v>
      </c>
      <c r="AR156" s="81">
        <v>302</v>
      </c>
      <c r="AS156" s="81">
        <v>1</v>
      </c>
      <c r="AT156" s="81">
        <v>0</v>
      </c>
      <c r="AU156" s="81">
        <v>0</v>
      </c>
      <c r="AV156" s="81">
        <v>0</v>
      </c>
      <c r="AW156" s="81" t="s">
        <v>564</v>
      </c>
      <c r="AX156" s="82"/>
      <c r="AY156" s="81">
        <v>5707.8999999999987</v>
      </c>
      <c r="AZ156" s="81">
        <v>66849.600000000006</v>
      </c>
      <c r="BA156" s="81">
        <v>20</v>
      </c>
      <c r="BB156" s="81">
        <v>0</v>
      </c>
      <c r="BC156" s="81">
        <v>0</v>
      </c>
      <c r="BD156" s="81">
        <v>0</v>
      </c>
      <c r="BE156" s="81" t="s">
        <v>564</v>
      </c>
      <c r="BF156" s="82"/>
      <c r="BG156" s="81">
        <v>0</v>
      </c>
      <c r="BH156" s="81">
        <v>0</v>
      </c>
      <c r="BI156" s="81">
        <v>11.327999999999999</v>
      </c>
      <c r="BJ156" s="81">
        <v>0</v>
      </c>
      <c r="BK156" s="81">
        <v>0</v>
      </c>
      <c r="BL156" s="81">
        <v>0</v>
      </c>
      <c r="BM156" s="82"/>
      <c r="BN156" s="81">
        <v>0</v>
      </c>
      <c r="BO156" s="81">
        <v>0</v>
      </c>
      <c r="BP156" s="81">
        <v>2</v>
      </c>
      <c r="BQ156" s="81">
        <v>0</v>
      </c>
      <c r="BR156" s="81">
        <v>0</v>
      </c>
      <c r="BS156" s="81">
        <v>0</v>
      </c>
      <c r="BT156"/>
      <c r="BU156" s="80">
        <v>11.327999999999999</v>
      </c>
      <c r="BV156" s="80">
        <v>0</v>
      </c>
      <c r="BW156" s="80">
        <v>0</v>
      </c>
      <c r="BX156" s="80">
        <v>0</v>
      </c>
      <c r="BY156" s="80">
        <v>0</v>
      </c>
      <c r="BZ156" s="80">
        <v>0</v>
      </c>
      <c r="CA156" s="80">
        <v>0</v>
      </c>
      <c r="CB156" s="80">
        <v>0</v>
      </c>
      <c r="CC156" s="80">
        <v>0</v>
      </c>
    </row>
    <row r="157" spans="1:81">
      <c r="A157" s="80" t="s">
        <v>1859</v>
      </c>
      <c r="B157" s="80">
        <v>441</v>
      </c>
      <c r="C157" s="80">
        <v>16</v>
      </c>
      <c r="D157" s="80">
        <v>26</v>
      </c>
      <c r="E157" s="80">
        <v>2019</v>
      </c>
      <c r="F157" s="80" t="s">
        <v>73</v>
      </c>
      <c r="G157" s="80" t="s">
        <v>1843</v>
      </c>
      <c r="H157" s="80" t="s">
        <v>1844</v>
      </c>
      <c r="I157" s="177"/>
      <c r="J157" s="81">
        <v>74.977874660203199</v>
      </c>
      <c r="K157" s="81">
        <v>2.29189535436553</v>
      </c>
      <c r="L157" s="81">
        <v>3.6351942014049503</v>
      </c>
      <c r="M157" s="81">
        <v>25.495766683877619</v>
      </c>
      <c r="N157" s="81">
        <v>36.697462795596493</v>
      </c>
      <c r="O157" s="81">
        <v>35.090408193189809</v>
      </c>
      <c r="P157" s="81">
        <v>29.858764425471307</v>
      </c>
      <c r="Q157" s="81">
        <v>2.0719960391704211</v>
      </c>
      <c r="R157" s="81">
        <v>0</v>
      </c>
      <c r="S157" s="81">
        <v>4.3350747696435574</v>
      </c>
      <c r="T157" s="82"/>
      <c r="U157" s="81">
        <v>6805604</v>
      </c>
      <c r="V157" s="81">
        <v>1079</v>
      </c>
      <c r="W157" s="81">
        <v>65</v>
      </c>
      <c r="X157" s="81">
        <v>6193</v>
      </c>
      <c r="Y157" s="81">
        <v>12550</v>
      </c>
      <c r="Z157" s="81">
        <v>21969</v>
      </c>
      <c r="AA157" s="81">
        <v>6200</v>
      </c>
      <c r="AB157" s="81">
        <v>33577</v>
      </c>
      <c r="AC157" s="81">
        <v>0</v>
      </c>
      <c r="AD157" s="81">
        <v>4.3350747696435574</v>
      </c>
      <c r="AE157" s="82"/>
      <c r="AF157" s="81">
        <v>44309207.275854677</v>
      </c>
      <c r="AG157" s="81">
        <v>1645551.7504296249</v>
      </c>
      <c r="AH157" s="81">
        <v>641735.48409383825</v>
      </c>
      <c r="AI157" s="81">
        <v>34910735.89515236</v>
      </c>
      <c r="AJ157" s="81">
        <v>47853886.540928237</v>
      </c>
      <c r="AK157" s="81">
        <v>0</v>
      </c>
      <c r="AL157" s="81">
        <v>0</v>
      </c>
      <c r="AM157" s="81">
        <v>4572934.6324793315</v>
      </c>
      <c r="AN157" s="81">
        <v>0</v>
      </c>
      <c r="AO157" s="81">
        <v>0</v>
      </c>
      <c r="AP157" s="82"/>
      <c r="AQ157" s="81">
        <v>1422</v>
      </c>
      <c r="AR157" s="81">
        <v>331</v>
      </c>
      <c r="AS157" s="81">
        <v>1</v>
      </c>
      <c r="AT157" s="81">
        <v>0</v>
      </c>
      <c r="AU157" s="81">
        <v>0</v>
      </c>
      <c r="AV157" s="81">
        <v>0</v>
      </c>
      <c r="AW157" s="81" t="s">
        <v>564</v>
      </c>
      <c r="AX157" s="82"/>
      <c r="AY157" s="81">
        <v>6103.2</v>
      </c>
      <c r="AZ157" s="81">
        <v>68230.8</v>
      </c>
      <c r="BA157" s="81">
        <v>19.8</v>
      </c>
      <c r="BB157" s="81">
        <v>0</v>
      </c>
      <c r="BC157" s="81">
        <v>0</v>
      </c>
      <c r="BD157" s="81">
        <v>0</v>
      </c>
      <c r="BE157" s="81" t="s">
        <v>564</v>
      </c>
      <c r="BF157" s="82"/>
      <c r="BG157" s="81">
        <v>0</v>
      </c>
      <c r="BH157" s="81">
        <v>0</v>
      </c>
      <c r="BI157" s="81">
        <v>10.571999999999999</v>
      </c>
      <c r="BJ157" s="81">
        <v>0</v>
      </c>
      <c r="BK157" s="81">
        <v>0</v>
      </c>
      <c r="BL157" s="81">
        <v>0</v>
      </c>
      <c r="BM157" s="82"/>
      <c r="BN157" s="81">
        <v>0</v>
      </c>
      <c r="BO157" s="81">
        <v>0</v>
      </c>
      <c r="BP157" s="81">
        <v>2</v>
      </c>
      <c r="BQ157" s="81">
        <v>0</v>
      </c>
      <c r="BR157" s="81">
        <v>0</v>
      </c>
      <c r="BS157" s="81">
        <v>0</v>
      </c>
      <c r="BT157"/>
      <c r="BU157" s="80">
        <v>10.571999999999999</v>
      </c>
      <c r="BV157" s="80">
        <v>0</v>
      </c>
      <c r="BW157" s="80">
        <v>0</v>
      </c>
      <c r="BX157" s="80">
        <v>0</v>
      </c>
      <c r="BY157" s="80">
        <v>0</v>
      </c>
      <c r="BZ157" s="80">
        <v>0</v>
      </c>
      <c r="CA157" s="80">
        <v>0</v>
      </c>
      <c r="CB157" s="80">
        <v>0</v>
      </c>
      <c r="CC157" s="80">
        <v>0</v>
      </c>
    </row>
    <row r="158" spans="1:81">
      <c r="A158" s="80" t="s">
        <v>1860</v>
      </c>
      <c r="B158" s="80">
        <v>442</v>
      </c>
      <c r="C158" s="80">
        <v>17</v>
      </c>
      <c r="D158" s="80">
        <v>26</v>
      </c>
      <c r="E158" s="80">
        <v>2020</v>
      </c>
      <c r="F158" s="80" t="s">
        <v>218</v>
      </c>
      <c r="G158" s="174" t="s">
        <v>1843</v>
      </c>
      <c r="H158" s="80" t="s">
        <v>1844</v>
      </c>
      <c r="I158" s="177"/>
      <c r="J158" s="81">
        <v>63.72133372969396</v>
      </c>
      <c r="K158" s="81">
        <v>2.1523220366883944</v>
      </c>
      <c r="L158" s="81">
        <v>8.7834755298720388</v>
      </c>
      <c r="M158" s="81">
        <v>22.813818761460279</v>
      </c>
      <c r="N158" s="81">
        <v>38.475080208920858</v>
      </c>
      <c r="O158" s="81">
        <v>30.900899517791721</v>
      </c>
      <c r="P158" s="81">
        <v>27.787881804877671</v>
      </c>
      <c r="Q158" s="81">
        <v>1.9720232558407638</v>
      </c>
      <c r="R158" s="81">
        <v>0</v>
      </c>
      <c r="S158" s="81">
        <v>4.53098855740516</v>
      </c>
      <c r="T158" s="82"/>
      <c r="U158" s="81">
        <v>6216626</v>
      </c>
      <c r="V158" s="81">
        <v>973</v>
      </c>
      <c r="W158" s="81">
        <v>216</v>
      </c>
      <c r="X158" s="81">
        <v>6504</v>
      </c>
      <c r="Y158" s="81">
        <v>12787</v>
      </c>
      <c r="Z158" s="81">
        <v>22081</v>
      </c>
      <c r="AA158" s="81">
        <v>6269</v>
      </c>
      <c r="AB158" s="81">
        <v>33445</v>
      </c>
      <c r="AC158" s="81">
        <v>0</v>
      </c>
      <c r="AD158" s="81">
        <v>4.53098855740516</v>
      </c>
      <c r="AE158" s="82"/>
      <c r="AF158" s="81">
        <v>39074889.101892099</v>
      </c>
      <c r="AG158" s="81">
        <v>1504417.7038499087</v>
      </c>
      <c r="AH158" s="81">
        <v>1671974.8061582916</v>
      </c>
      <c r="AI158" s="81">
        <v>32987093.453454085</v>
      </c>
      <c r="AJ158" s="81">
        <v>50276155.427889839</v>
      </c>
      <c r="AK158" s="81"/>
      <c r="AL158" s="81"/>
      <c r="AM158" s="81">
        <v>4364944.0817000968</v>
      </c>
      <c r="AN158" s="81"/>
      <c r="AO158" s="81"/>
      <c r="AP158" s="82"/>
      <c r="AQ158" s="81">
        <v>1469</v>
      </c>
      <c r="AR158" s="81">
        <v>349</v>
      </c>
      <c r="AS158" s="81">
        <v>1</v>
      </c>
      <c r="AT158" s="81">
        <v>0</v>
      </c>
      <c r="AU158" s="81">
        <v>0</v>
      </c>
      <c r="AV158" s="81">
        <v>0</v>
      </c>
      <c r="AW158" s="81">
        <v>1</v>
      </c>
      <c r="AX158" s="82"/>
      <c r="AY158" s="81">
        <v>6354.5000000000018</v>
      </c>
      <c r="AZ158" s="81">
        <v>70050.699999999924</v>
      </c>
      <c r="BA158" s="81">
        <v>19.8</v>
      </c>
      <c r="BB158" s="81">
        <v>0</v>
      </c>
      <c r="BC158" s="81">
        <v>0</v>
      </c>
      <c r="BD158" s="81">
        <v>0</v>
      </c>
      <c r="BE158" s="81">
        <v>19.8</v>
      </c>
      <c r="BF158" s="82"/>
      <c r="BG158" s="81">
        <v>0</v>
      </c>
      <c r="BH158" s="81">
        <v>0</v>
      </c>
      <c r="BI158" s="81">
        <v>6.8970000000000002</v>
      </c>
      <c r="BJ158" s="81">
        <v>0</v>
      </c>
      <c r="BK158" s="81">
        <v>0</v>
      </c>
      <c r="BL158" s="81">
        <v>0</v>
      </c>
      <c r="BM158" s="82"/>
      <c r="BN158" s="81">
        <v>0</v>
      </c>
      <c r="BO158" s="81">
        <v>0</v>
      </c>
      <c r="BP158" s="81">
        <v>1</v>
      </c>
      <c r="BQ158" s="81">
        <v>0</v>
      </c>
      <c r="BR158" s="81">
        <v>0</v>
      </c>
      <c r="BS158" s="81">
        <v>0</v>
      </c>
      <c r="BT158"/>
      <c r="BU158" s="80">
        <v>6.8970000000000002</v>
      </c>
      <c r="BV158" s="80">
        <v>0</v>
      </c>
      <c r="BW158" s="80">
        <v>0</v>
      </c>
      <c r="BX158" s="80">
        <v>0</v>
      </c>
      <c r="BY158" s="80">
        <v>0</v>
      </c>
      <c r="BZ158" s="80">
        <v>0</v>
      </c>
      <c r="CA158" s="80">
        <v>0</v>
      </c>
      <c r="CB158" s="80">
        <v>0</v>
      </c>
      <c r="CC158" s="80">
        <v>0</v>
      </c>
    </row>
    <row r="159" spans="1:81">
      <c r="A159" s="80" t="s">
        <v>1861</v>
      </c>
      <c r="B159" s="80">
        <v>442</v>
      </c>
      <c r="C159" s="80">
        <v>18</v>
      </c>
      <c r="D159" s="80">
        <v>26</v>
      </c>
      <c r="E159" s="80">
        <v>2021</v>
      </c>
      <c r="F159" s="80" t="s">
        <v>75</v>
      </c>
      <c r="G159" s="174" t="s">
        <v>1843</v>
      </c>
      <c r="H159" s="80" t="s">
        <v>1844</v>
      </c>
      <c r="I159" s="177"/>
      <c r="J159" s="81">
        <v>58.710118145744389</v>
      </c>
      <c r="K159" s="81">
        <v>2.3027579590222986</v>
      </c>
      <c r="L159" s="81">
        <v>8.759874952794954</v>
      </c>
      <c r="M159" s="81">
        <v>25.735226120914412</v>
      </c>
      <c r="N159" s="81">
        <v>35.548495028851022</v>
      </c>
      <c r="O159" s="81">
        <v>30.027710649006192</v>
      </c>
      <c r="P159" s="81">
        <v>27.553559569214091</v>
      </c>
      <c r="Q159" s="81">
        <v>1.9941376938201476</v>
      </c>
      <c r="R159" s="81">
        <v>0</v>
      </c>
      <c r="S159" s="81">
        <v>4.1596885712921399</v>
      </c>
      <c r="T159" s="82"/>
      <c r="U159" s="81">
        <v>6037582</v>
      </c>
      <c r="V159" s="81">
        <v>973</v>
      </c>
      <c r="W159" s="81">
        <v>216</v>
      </c>
      <c r="X159" s="81">
        <v>6504</v>
      </c>
      <c r="Y159" s="81">
        <v>13018</v>
      </c>
      <c r="Z159" s="81">
        <v>22094</v>
      </c>
      <c r="AA159" s="81">
        <v>6062</v>
      </c>
      <c r="AB159" s="81">
        <v>33419</v>
      </c>
      <c r="AC159" s="81">
        <v>0</v>
      </c>
      <c r="AD159" s="81">
        <v>4.1596885712921399</v>
      </c>
      <c r="AE159" s="82"/>
      <c r="AF159" s="81">
        <v>37742658.318508506</v>
      </c>
      <c r="AG159" s="81">
        <v>1600148.7912256022</v>
      </c>
      <c r="AH159" s="81">
        <v>1401402.1557228866</v>
      </c>
      <c r="AI159" s="81">
        <v>37856053.759717144</v>
      </c>
      <c r="AJ159" s="81">
        <v>46139304.861731477</v>
      </c>
      <c r="AK159" s="81">
        <v>0</v>
      </c>
      <c r="AL159" s="81">
        <v>0</v>
      </c>
      <c r="AM159" s="81">
        <v>4386707.8666489655</v>
      </c>
      <c r="AN159" s="81">
        <v>0</v>
      </c>
      <c r="AO159" s="81">
        <v>0</v>
      </c>
      <c r="AP159" s="82"/>
      <c r="AQ159" s="81">
        <v>1577</v>
      </c>
      <c r="AR159" s="81">
        <v>371</v>
      </c>
      <c r="AS159" s="81">
        <v>1</v>
      </c>
      <c r="AT159" s="81">
        <v>0</v>
      </c>
      <c r="AU159" s="81">
        <v>0</v>
      </c>
      <c r="AV159" s="81">
        <v>0</v>
      </c>
      <c r="AW159" s="81"/>
      <c r="AX159" s="82"/>
      <c r="AY159" s="81">
        <v>6897.8999999999842</v>
      </c>
      <c r="AZ159" s="81">
        <v>71073.699999999924</v>
      </c>
      <c r="BA159" s="81">
        <v>19.8</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1862</v>
      </c>
      <c r="B160" s="80">
        <v>442</v>
      </c>
      <c r="C160" s="80">
        <v>19</v>
      </c>
      <c r="D160" s="80">
        <v>26</v>
      </c>
      <c r="E160" s="80">
        <v>2022</v>
      </c>
      <c r="F160" s="80" t="s">
        <v>568</v>
      </c>
      <c r="G160" s="80" t="s">
        <v>1843</v>
      </c>
      <c r="H160" s="80" t="s">
        <v>1844</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1684</v>
      </c>
      <c r="AR160" s="81">
        <v>377</v>
      </c>
      <c r="AS160" s="81">
        <v>1</v>
      </c>
      <c r="AT160" s="81">
        <v>0</v>
      </c>
      <c r="AU160" s="81">
        <v>0</v>
      </c>
      <c r="AV160" s="81">
        <v>0</v>
      </c>
      <c r="AW160" s="81"/>
      <c r="AX160" s="82"/>
      <c r="AY160" s="81">
        <v>7553.5999999999776</v>
      </c>
      <c r="AZ160" s="81">
        <v>71370.699999999924</v>
      </c>
      <c r="BA160" s="81">
        <v>19.8</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1863</v>
      </c>
      <c r="B161" s="80">
        <v>443</v>
      </c>
      <c r="C161" s="80">
        <v>1</v>
      </c>
      <c r="D161" s="80">
        <v>27</v>
      </c>
      <c r="E161" s="80">
        <v>1990</v>
      </c>
      <c r="F161" s="80" t="s">
        <v>562</v>
      </c>
      <c r="G161" s="80" t="s">
        <v>1864</v>
      </c>
      <c r="H161" s="80" t="s">
        <v>1865</v>
      </c>
      <c r="I161" s="177"/>
      <c r="J161" s="81">
        <v>402.09817079913586</v>
      </c>
      <c r="K161" s="81">
        <v>2.7189668405635259</v>
      </c>
      <c r="L161" s="81">
        <v>13.301096978115215</v>
      </c>
      <c r="M161" s="81">
        <v>17.630776538953334</v>
      </c>
      <c r="N161" s="81">
        <v>22.520964268252165</v>
      </c>
      <c r="O161" s="81">
        <v>19.690663122944503</v>
      </c>
      <c r="P161" s="81">
        <v>30.031576800760043</v>
      </c>
      <c r="Q161" s="81">
        <v>1.9556430375368785</v>
      </c>
      <c r="R161" s="81">
        <v>0</v>
      </c>
      <c r="S161" s="81">
        <v>2.017727122865959</v>
      </c>
      <c r="T161" s="82"/>
      <c r="U161" s="81">
        <v>10353972</v>
      </c>
      <c r="V161" s="81">
        <v>920</v>
      </c>
      <c r="W161" s="81">
        <v>150</v>
      </c>
      <c r="X161" s="81">
        <v>6917</v>
      </c>
      <c r="Y161" s="81">
        <v>9779</v>
      </c>
      <c r="Z161" s="81">
        <v>8099</v>
      </c>
      <c r="AA161" s="81">
        <v>7292</v>
      </c>
      <c r="AB161" s="81">
        <v>31753</v>
      </c>
      <c r="AC161" s="81">
        <v>0</v>
      </c>
      <c r="AD161" s="81">
        <v>2.017727122865959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1866</v>
      </c>
      <c r="B162" s="80">
        <v>444</v>
      </c>
      <c r="C162" s="80">
        <v>2</v>
      </c>
      <c r="D162" s="80">
        <v>27</v>
      </c>
      <c r="E162" s="80">
        <v>2005</v>
      </c>
      <c r="F162" s="80" t="s">
        <v>565</v>
      </c>
      <c r="G162" s="80" t="s">
        <v>1864</v>
      </c>
      <c r="H162" s="80" t="s">
        <v>1865</v>
      </c>
      <c r="I162" s="177"/>
      <c r="J162" s="81">
        <v>261.22418446474688</v>
      </c>
      <c r="K162" s="81">
        <v>1.8189244019625477</v>
      </c>
      <c r="L162" s="81">
        <v>14.704731183258906</v>
      </c>
      <c r="M162" s="81">
        <v>35.508964462616724</v>
      </c>
      <c r="N162" s="81">
        <v>40.759356092073908</v>
      </c>
      <c r="O162" s="81">
        <v>36.212666503157315</v>
      </c>
      <c r="P162" s="81">
        <v>38.061954092311019</v>
      </c>
      <c r="Q162" s="81">
        <v>2.0370971396508137</v>
      </c>
      <c r="R162" s="81">
        <v>0</v>
      </c>
      <c r="S162" s="81">
        <v>1.7078346719999999</v>
      </c>
      <c r="T162" s="82"/>
      <c r="U162" s="81">
        <v>8164582</v>
      </c>
      <c r="V162" s="81">
        <v>829</v>
      </c>
      <c r="W162" s="81">
        <v>173</v>
      </c>
      <c r="X162" s="81">
        <v>7973</v>
      </c>
      <c r="Y162" s="81">
        <v>13185</v>
      </c>
      <c r="Z162" s="81">
        <v>17236</v>
      </c>
      <c r="AA162" s="81">
        <v>7569</v>
      </c>
      <c r="AB162" s="81">
        <v>34577</v>
      </c>
      <c r="AC162" s="81">
        <v>0</v>
      </c>
      <c r="AD162" s="81">
        <v>1.7078346719999999</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1867</v>
      </c>
      <c r="B163" s="80">
        <v>445</v>
      </c>
      <c r="C163" s="80">
        <v>3</v>
      </c>
      <c r="D163" s="80">
        <v>27</v>
      </c>
      <c r="E163" s="80">
        <v>2006</v>
      </c>
      <c r="F163" s="80" t="s">
        <v>566</v>
      </c>
      <c r="G163" s="80" t="s">
        <v>1864</v>
      </c>
      <c r="H163" s="80" t="s">
        <v>1865</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1868</v>
      </c>
      <c r="B164" s="80">
        <v>446</v>
      </c>
      <c r="C164" s="80">
        <v>4</v>
      </c>
      <c r="D164" s="80">
        <v>27</v>
      </c>
      <c r="E164" s="80">
        <v>2007</v>
      </c>
      <c r="F164" s="80" t="s">
        <v>567</v>
      </c>
      <c r="G164" s="80" t="s">
        <v>1864</v>
      </c>
      <c r="H164" s="80" t="s">
        <v>1865</v>
      </c>
      <c r="I164" s="177"/>
      <c r="J164" s="81">
        <v>213.48307078614883</v>
      </c>
      <c r="K164" s="81">
        <v>1.3935380339528267</v>
      </c>
      <c r="L164" s="81">
        <v>12.928825283377758</v>
      </c>
      <c r="M164" s="81">
        <v>45.153765198434421</v>
      </c>
      <c r="N164" s="81">
        <v>42.264583264276567</v>
      </c>
      <c r="O164" s="81">
        <v>35.414932944420492</v>
      </c>
      <c r="P164" s="81">
        <v>38.028116003157827</v>
      </c>
      <c r="Q164" s="81">
        <v>2.1629129006652152</v>
      </c>
      <c r="R164" s="81">
        <v>0</v>
      </c>
      <c r="S164" s="81">
        <v>1.5969106356000002</v>
      </c>
      <c r="T164" s="82"/>
      <c r="U164" s="81">
        <v>8621872</v>
      </c>
      <c r="V164" s="81">
        <v>627</v>
      </c>
      <c r="W164" s="81">
        <v>146</v>
      </c>
      <c r="X164" s="81">
        <v>11456</v>
      </c>
      <c r="Y164" s="81">
        <v>13605</v>
      </c>
      <c r="Z164" s="81">
        <v>17523</v>
      </c>
      <c r="AA164" s="81">
        <v>7447</v>
      </c>
      <c r="AB164" s="81">
        <v>34771</v>
      </c>
      <c r="AC164" s="81">
        <v>0</v>
      </c>
      <c r="AD164" s="81">
        <v>1.5969106356000002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1869</v>
      </c>
      <c r="B165" s="80">
        <v>447</v>
      </c>
      <c r="C165" s="80">
        <v>5</v>
      </c>
      <c r="D165" s="80">
        <v>27</v>
      </c>
      <c r="E165" s="80">
        <v>2008</v>
      </c>
      <c r="F165" s="80" t="s">
        <v>84</v>
      </c>
      <c r="G165" s="80" t="s">
        <v>1864</v>
      </c>
      <c r="H165" s="80" t="s">
        <v>1865</v>
      </c>
      <c r="I165" s="177"/>
      <c r="J165" s="81">
        <v>173.44360673311374</v>
      </c>
      <c r="K165" s="81">
        <v>1.0313440136505452</v>
      </c>
      <c r="L165" s="81">
        <v>11.225537519074532</v>
      </c>
      <c r="M165" s="81">
        <v>47.997804859192271</v>
      </c>
      <c r="N165" s="81">
        <v>45.516722456936741</v>
      </c>
      <c r="O165" s="81">
        <v>34.743212754856955</v>
      </c>
      <c r="P165" s="81">
        <v>37.04625188552167</v>
      </c>
      <c r="Q165" s="81">
        <v>2.1316180715989645</v>
      </c>
      <c r="R165" s="81">
        <v>0</v>
      </c>
      <c r="S165" s="81">
        <v>1.2192740223999998</v>
      </c>
      <c r="T165" s="82"/>
      <c r="U165" s="81">
        <v>7604831</v>
      </c>
      <c r="V165" s="81">
        <v>627</v>
      </c>
      <c r="W165" s="81">
        <v>146</v>
      </c>
      <c r="X165" s="81">
        <v>11456</v>
      </c>
      <c r="Y165" s="81">
        <v>13881</v>
      </c>
      <c r="Z165" s="81">
        <v>17794</v>
      </c>
      <c r="AA165" s="81">
        <v>7263</v>
      </c>
      <c r="AB165" s="81">
        <v>34831</v>
      </c>
      <c r="AC165" s="81">
        <v>0</v>
      </c>
      <c r="AD165" s="81">
        <v>1.2192740223999998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1870</v>
      </c>
      <c r="B166" s="80">
        <v>448</v>
      </c>
      <c r="C166" s="80">
        <v>6</v>
      </c>
      <c r="D166" s="80">
        <v>27</v>
      </c>
      <c r="E166" s="80">
        <v>2009</v>
      </c>
      <c r="F166" s="80" t="s">
        <v>85</v>
      </c>
      <c r="G166" s="80" t="s">
        <v>1864</v>
      </c>
      <c r="H166" s="80" t="s">
        <v>1865</v>
      </c>
      <c r="I166" s="177"/>
      <c r="J166" s="81">
        <v>179.76918476967745</v>
      </c>
      <c r="K166" s="81">
        <v>0.94670047799497681</v>
      </c>
      <c r="L166" s="81">
        <v>15.673020195440104</v>
      </c>
      <c r="M166" s="81">
        <v>55.435513830791187</v>
      </c>
      <c r="N166" s="81">
        <v>42.342227357241768</v>
      </c>
      <c r="O166" s="81">
        <v>35.321735507075289</v>
      </c>
      <c r="P166" s="81">
        <v>35.782826438085358</v>
      </c>
      <c r="Q166" s="81">
        <v>2.0238809242062521</v>
      </c>
      <c r="R166" s="81">
        <v>0</v>
      </c>
      <c r="S166" s="81">
        <v>1.2179434212000002</v>
      </c>
      <c r="T166" s="82"/>
      <c r="U166" s="81">
        <v>6742542</v>
      </c>
      <c r="V166" s="81">
        <v>520</v>
      </c>
      <c r="W166" s="81">
        <v>244</v>
      </c>
      <c r="X166" s="81">
        <v>13114</v>
      </c>
      <c r="Y166" s="81">
        <v>14003</v>
      </c>
      <c r="Z166" s="81">
        <v>17856</v>
      </c>
      <c r="AA166" s="81">
        <v>7202</v>
      </c>
      <c r="AB166" s="81">
        <v>34716</v>
      </c>
      <c r="AC166" s="81">
        <v>0</v>
      </c>
      <c r="AD166" s="81">
        <v>1.2179434212000002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13.437999999999999</v>
      </c>
      <c r="BJ166" s="81">
        <v>0</v>
      </c>
      <c r="BK166" s="81">
        <v>22.240000000000002</v>
      </c>
      <c r="BL166" s="81">
        <v>0</v>
      </c>
      <c r="BM166" s="82"/>
      <c r="BN166" s="81">
        <v>0</v>
      </c>
      <c r="BO166" s="81">
        <v>0</v>
      </c>
      <c r="BP166" s="81">
        <v>2</v>
      </c>
      <c r="BQ166" s="81">
        <v>0</v>
      </c>
      <c r="BR166" s="81">
        <v>3</v>
      </c>
      <c r="BS166" s="81">
        <v>0</v>
      </c>
      <c r="BT166"/>
      <c r="BU166" s="80"/>
      <c r="BV166" s="80"/>
      <c r="BW166" s="80"/>
      <c r="BX166" s="80"/>
      <c r="BY166" s="80"/>
      <c r="BZ166" s="80"/>
      <c r="CA166" s="80"/>
      <c r="CB166" s="80"/>
      <c r="CC166" s="80"/>
    </row>
    <row r="167" spans="1:81">
      <c r="A167" s="80" t="s">
        <v>1871</v>
      </c>
      <c r="B167" s="80">
        <v>449</v>
      </c>
      <c r="C167" s="80">
        <v>7</v>
      </c>
      <c r="D167" s="80">
        <v>27</v>
      </c>
      <c r="E167" s="80">
        <v>2010</v>
      </c>
      <c r="F167" s="80" t="s">
        <v>86</v>
      </c>
      <c r="G167" s="80" t="s">
        <v>1864</v>
      </c>
      <c r="H167" s="80" t="s">
        <v>1865</v>
      </c>
      <c r="I167" s="177"/>
      <c r="J167" s="81">
        <v>164.59869016543098</v>
      </c>
      <c r="K167" s="81">
        <v>0.91314116803810286</v>
      </c>
      <c r="L167" s="81">
        <v>14.601184463537312</v>
      </c>
      <c r="M167" s="81">
        <v>49.493410060341944</v>
      </c>
      <c r="N167" s="81">
        <v>38.622590667342344</v>
      </c>
      <c r="O167" s="81">
        <v>35.589571393269132</v>
      </c>
      <c r="P167" s="81">
        <v>36.561760148093093</v>
      </c>
      <c r="Q167" s="81">
        <v>2.103161145130827</v>
      </c>
      <c r="R167" s="81">
        <v>0</v>
      </c>
      <c r="S167" s="81">
        <v>1.2952167707500002</v>
      </c>
      <c r="T167" s="82"/>
      <c r="U167" s="81">
        <v>6794112</v>
      </c>
      <c r="V167" s="81">
        <v>520</v>
      </c>
      <c r="W167" s="81">
        <v>244</v>
      </c>
      <c r="X167" s="81">
        <v>13114</v>
      </c>
      <c r="Y167" s="81">
        <v>14090</v>
      </c>
      <c r="Z167" s="81">
        <v>18075</v>
      </c>
      <c r="AA167" s="81">
        <v>7175</v>
      </c>
      <c r="AB167" s="81">
        <v>34568</v>
      </c>
      <c r="AC167" s="81">
        <v>0</v>
      </c>
      <c r="AD167" s="81">
        <v>1.2952167707500002</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13.797000000000001</v>
      </c>
      <c r="BJ167" s="81">
        <v>0</v>
      </c>
      <c r="BK167" s="81">
        <v>24.271000000000001</v>
      </c>
      <c r="BL167" s="81">
        <v>0</v>
      </c>
      <c r="BM167" s="82"/>
      <c r="BN167" s="81">
        <v>0</v>
      </c>
      <c r="BO167" s="81">
        <v>0</v>
      </c>
      <c r="BP167" s="81">
        <v>2</v>
      </c>
      <c r="BQ167" s="81">
        <v>0</v>
      </c>
      <c r="BR167" s="81">
        <v>3</v>
      </c>
      <c r="BS167" s="81">
        <v>0</v>
      </c>
      <c r="BT167"/>
      <c r="BU167" s="80">
        <v>38.067999999999998</v>
      </c>
      <c r="BV167" s="80">
        <v>0</v>
      </c>
      <c r="BW167" s="80">
        <v>0</v>
      </c>
      <c r="BX167" s="80">
        <v>0</v>
      </c>
      <c r="BY167" s="80">
        <v>0</v>
      </c>
      <c r="BZ167" s="80">
        <v>0</v>
      </c>
      <c r="CA167" s="80">
        <v>0</v>
      </c>
      <c r="CB167" s="80">
        <v>0</v>
      </c>
      <c r="CC167" s="80">
        <v>0</v>
      </c>
    </row>
    <row r="168" spans="1:81">
      <c r="A168" s="80" t="s">
        <v>1872</v>
      </c>
      <c r="B168" s="80">
        <v>450</v>
      </c>
      <c r="C168" s="80">
        <v>8</v>
      </c>
      <c r="D168" s="80">
        <v>27</v>
      </c>
      <c r="E168" s="80">
        <v>2011</v>
      </c>
      <c r="F168" s="80" t="s">
        <v>87</v>
      </c>
      <c r="G168" s="80" t="s">
        <v>1864</v>
      </c>
      <c r="H168" s="80" t="s">
        <v>1865</v>
      </c>
      <c r="I168" s="177"/>
      <c r="J168" s="81">
        <v>178.37749068649276</v>
      </c>
      <c r="K168" s="81">
        <v>1.3129475389450034</v>
      </c>
      <c r="L168" s="81">
        <v>11.701593321661589</v>
      </c>
      <c r="M168" s="81">
        <v>68.684627937387575</v>
      </c>
      <c r="N168" s="81">
        <v>55.476644649877585</v>
      </c>
      <c r="O168" s="81">
        <v>35.268358865818769</v>
      </c>
      <c r="P168" s="81">
        <v>34.921264460896985</v>
      </c>
      <c r="Q168" s="81">
        <v>2.413923527578286</v>
      </c>
      <c r="R168" s="81">
        <v>0</v>
      </c>
      <c r="S168" s="81">
        <v>1.3234592948399999</v>
      </c>
      <c r="T168" s="82"/>
      <c r="U168" s="81">
        <v>6932073</v>
      </c>
      <c r="V168" s="81">
        <v>520</v>
      </c>
      <c r="W168" s="81">
        <v>244</v>
      </c>
      <c r="X168" s="81">
        <v>13114</v>
      </c>
      <c r="Y168" s="81">
        <v>14138</v>
      </c>
      <c r="Z168" s="81">
        <v>18301</v>
      </c>
      <c r="AA168" s="81">
        <v>7057</v>
      </c>
      <c r="AB168" s="81">
        <v>34397</v>
      </c>
      <c r="AC168" s="81">
        <v>0</v>
      </c>
      <c r="AD168" s="81">
        <v>1.3234592948399999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12.759</v>
      </c>
      <c r="BJ168" s="81">
        <v>0</v>
      </c>
      <c r="BK168" s="81">
        <v>28.024000000000001</v>
      </c>
      <c r="BL168" s="81">
        <v>0</v>
      </c>
      <c r="BM168" s="82"/>
      <c r="BN168" s="81">
        <v>0</v>
      </c>
      <c r="BO168" s="81">
        <v>0</v>
      </c>
      <c r="BP168" s="81">
        <v>2</v>
      </c>
      <c r="BQ168" s="81">
        <v>0</v>
      </c>
      <c r="BR168" s="81">
        <v>3</v>
      </c>
      <c r="BS168" s="81">
        <v>0</v>
      </c>
      <c r="BT168"/>
      <c r="BU168" s="80">
        <v>40.783000000000001</v>
      </c>
      <c r="BV168" s="80">
        <v>0</v>
      </c>
      <c r="BW168" s="80">
        <v>0</v>
      </c>
      <c r="BX168" s="80">
        <v>0</v>
      </c>
      <c r="BY168" s="80">
        <v>0</v>
      </c>
      <c r="BZ168" s="80">
        <v>0</v>
      </c>
      <c r="CA168" s="80">
        <v>0</v>
      </c>
      <c r="CB168" s="80">
        <v>0</v>
      </c>
      <c r="CC168" s="80">
        <v>0</v>
      </c>
    </row>
    <row r="169" spans="1:81">
      <c r="A169" s="80" t="s">
        <v>1873</v>
      </c>
      <c r="B169" s="80">
        <v>451</v>
      </c>
      <c r="C169" s="80">
        <v>9</v>
      </c>
      <c r="D169" s="80">
        <v>27</v>
      </c>
      <c r="E169" s="80">
        <v>2012</v>
      </c>
      <c r="F169" s="80" t="s">
        <v>88</v>
      </c>
      <c r="G169" s="80" t="s">
        <v>1864</v>
      </c>
      <c r="H169" s="80" t="s">
        <v>1865</v>
      </c>
      <c r="I169" s="177"/>
      <c r="J169" s="81">
        <v>230.1343980721538</v>
      </c>
      <c r="K169" s="81">
        <v>1.3213700196412927</v>
      </c>
      <c r="L169" s="81">
        <v>11.629857730344824</v>
      </c>
      <c r="M169" s="81">
        <v>77.016244201469078</v>
      </c>
      <c r="N169" s="81">
        <v>63.970737046529166</v>
      </c>
      <c r="O169" s="81">
        <v>35.640892617862789</v>
      </c>
      <c r="P169" s="81">
        <v>34.482946973766474</v>
      </c>
      <c r="Q169" s="81">
        <v>2.6116143912584753</v>
      </c>
      <c r="R169" s="81">
        <v>0</v>
      </c>
      <c r="S169" s="81">
        <v>2.2714733870399999</v>
      </c>
      <c r="T169" s="82"/>
      <c r="U169" s="81">
        <v>7020425</v>
      </c>
      <c r="V169" s="81">
        <v>520</v>
      </c>
      <c r="W169" s="81">
        <v>244</v>
      </c>
      <c r="X169" s="81">
        <v>13114</v>
      </c>
      <c r="Y169" s="81">
        <v>14338</v>
      </c>
      <c r="Z169" s="81">
        <v>18641</v>
      </c>
      <c r="AA169" s="81">
        <v>6929</v>
      </c>
      <c r="AB169" s="81">
        <v>34252</v>
      </c>
      <c r="AC169" s="81">
        <v>0</v>
      </c>
      <c r="AD169" s="81">
        <v>2.2714733870399999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17.588000000000001</v>
      </c>
      <c r="BJ169" s="81">
        <v>0</v>
      </c>
      <c r="BK169" s="81">
        <v>35.731999999999999</v>
      </c>
      <c r="BL169" s="81">
        <v>0</v>
      </c>
      <c r="BM169" s="82"/>
      <c r="BN169" s="81">
        <v>0</v>
      </c>
      <c r="BO169" s="81">
        <v>0</v>
      </c>
      <c r="BP169" s="81">
        <v>2</v>
      </c>
      <c r="BQ169" s="81">
        <v>0</v>
      </c>
      <c r="BR169" s="81">
        <v>3</v>
      </c>
      <c r="BS169" s="81">
        <v>0</v>
      </c>
      <c r="BT169"/>
      <c r="BU169" s="80">
        <v>53.32</v>
      </c>
      <c r="BV169" s="80">
        <v>0</v>
      </c>
      <c r="BW169" s="80">
        <v>0</v>
      </c>
      <c r="BX169" s="80">
        <v>0</v>
      </c>
      <c r="BY169" s="80">
        <v>0</v>
      </c>
      <c r="BZ169" s="80">
        <v>0</v>
      </c>
      <c r="CA169" s="80">
        <v>0</v>
      </c>
      <c r="CB169" s="80">
        <v>0</v>
      </c>
      <c r="CC169" s="80">
        <v>0</v>
      </c>
    </row>
    <row r="170" spans="1:81">
      <c r="A170" s="80" t="s">
        <v>1874</v>
      </c>
      <c r="B170" s="80">
        <v>452</v>
      </c>
      <c r="C170" s="80">
        <v>10</v>
      </c>
      <c r="D170" s="80">
        <v>27</v>
      </c>
      <c r="E170" s="80">
        <v>2013</v>
      </c>
      <c r="F170" s="80" t="s">
        <v>89</v>
      </c>
      <c r="G170" s="80" t="s">
        <v>1864</v>
      </c>
      <c r="H170" s="80" t="s">
        <v>1865</v>
      </c>
      <c r="I170" s="177"/>
      <c r="J170" s="81">
        <v>181.51858589440857</v>
      </c>
      <c r="K170" s="81">
        <v>1.1013359947498826</v>
      </c>
      <c r="L170" s="81">
        <v>12.020657600547379</v>
      </c>
      <c r="M170" s="81">
        <v>78.206354013827251</v>
      </c>
      <c r="N170" s="81">
        <v>67.350878329508674</v>
      </c>
      <c r="O170" s="81">
        <v>34.36834794790709</v>
      </c>
      <c r="P170" s="81">
        <v>34.852652466194648</v>
      </c>
      <c r="Q170" s="81">
        <v>2.6434166005367965</v>
      </c>
      <c r="R170" s="81">
        <v>0</v>
      </c>
      <c r="S170" s="81">
        <v>2.8458516744</v>
      </c>
      <c r="T170" s="82"/>
      <c r="U170" s="81">
        <v>6126271</v>
      </c>
      <c r="V170" s="81">
        <v>520</v>
      </c>
      <c r="W170" s="81">
        <v>244</v>
      </c>
      <c r="X170" s="81">
        <v>13114</v>
      </c>
      <c r="Y170" s="81">
        <v>14431</v>
      </c>
      <c r="Z170" s="81">
        <v>18778</v>
      </c>
      <c r="AA170" s="81">
        <v>6977</v>
      </c>
      <c r="AB170" s="81">
        <v>34172</v>
      </c>
      <c r="AC170" s="81">
        <v>0</v>
      </c>
      <c r="AD170" s="81">
        <v>2.8458516744</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19.808</v>
      </c>
      <c r="BJ170" s="81">
        <v>0</v>
      </c>
      <c r="BK170" s="81">
        <v>43.483999999999995</v>
      </c>
      <c r="BL170" s="81">
        <v>0</v>
      </c>
      <c r="BM170" s="82"/>
      <c r="BN170" s="81">
        <v>0</v>
      </c>
      <c r="BO170" s="81">
        <v>0</v>
      </c>
      <c r="BP170" s="81">
        <v>2</v>
      </c>
      <c r="BQ170" s="81">
        <v>0</v>
      </c>
      <c r="BR170" s="81">
        <v>3</v>
      </c>
      <c r="BS170" s="81">
        <v>0</v>
      </c>
      <c r="BT170"/>
      <c r="BU170" s="80">
        <v>63.292000000000002</v>
      </c>
      <c r="BV170" s="80">
        <v>0</v>
      </c>
      <c r="BW170" s="80">
        <v>0</v>
      </c>
      <c r="BX170" s="80">
        <v>0</v>
      </c>
      <c r="BY170" s="80">
        <v>0</v>
      </c>
      <c r="BZ170" s="80">
        <v>0</v>
      </c>
      <c r="CA170" s="80">
        <v>0</v>
      </c>
      <c r="CB170" s="80">
        <v>0</v>
      </c>
      <c r="CC170" s="80">
        <v>0</v>
      </c>
    </row>
    <row r="171" spans="1:81">
      <c r="A171" s="80" t="s">
        <v>1875</v>
      </c>
      <c r="B171" s="80">
        <v>453</v>
      </c>
      <c r="C171" s="80">
        <v>11</v>
      </c>
      <c r="D171" s="80">
        <v>27</v>
      </c>
      <c r="E171" s="80">
        <v>2014</v>
      </c>
      <c r="F171" s="80" t="s">
        <v>90</v>
      </c>
      <c r="G171" s="80" t="s">
        <v>1864</v>
      </c>
      <c r="H171" s="80" t="s">
        <v>1865</v>
      </c>
      <c r="I171" s="177"/>
      <c r="J171" s="81">
        <v>173.19140177423975</v>
      </c>
      <c r="K171" s="81">
        <v>1.2011404237086107</v>
      </c>
      <c r="L171" s="81">
        <v>14.272258495496983</v>
      </c>
      <c r="M171" s="81">
        <v>87.899862144263878</v>
      </c>
      <c r="N171" s="81">
        <v>62.283245708771339</v>
      </c>
      <c r="O171" s="81">
        <v>33.055978830579861</v>
      </c>
      <c r="P171" s="81">
        <v>35.295034009611214</v>
      </c>
      <c r="Q171" s="81">
        <v>2.5346060272023014</v>
      </c>
      <c r="R171" s="81">
        <v>0</v>
      </c>
      <c r="S171" s="81">
        <v>1.3049646169999998</v>
      </c>
      <c r="T171" s="82"/>
      <c r="U171" s="81">
        <v>6709797</v>
      </c>
      <c r="V171" s="81">
        <v>479</v>
      </c>
      <c r="W171" s="81">
        <v>247</v>
      </c>
      <c r="X171" s="81">
        <v>15370</v>
      </c>
      <c r="Y171" s="81">
        <v>14534</v>
      </c>
      <c r="Z171" s="81">
        <v>19022</v>
      </c>
      <c r="AA171" s="81">
        <v>7029</v>
      </c>
      <c r="AB171" s="81">
        <v>34150</v>
      </c>
      <c r="AC171" s="81">
        <v>0</v>
      </c>
      <c r="AD171" s="81">
        <v>1.3049646169999998</v>
      </c>
      <c r="AE171" s="82"/>
      <c r="AF171" s="81">
        <v>80700412.336797729</v>
      </c>
      <c r="AG171" s="81">
        <v>921121.08162062953</v>
      </c>
      <c r="AH171" s="81">
        <v>3304068.7211759011</v>
      </c>
      <c r="AI171" s="81">
        <v>90053272.451231971</v>
      </c>
      <c r="AJ171" s="81">
        <v>78148516.182641864</v>
      </c>
      <c r="AK171" s="81">
        <v>0</v>
      </c>
      <c r="AL171" s="81">
        <v>0</v>
      </c>
      <c r="AM171" s="81">
        <v>4688284.6892088586</v>
      </c>
      <c r="AN171" s="81">
        <v>0</v>
      </c>
      <c r="AO171" s="81">
        <v>0</v>
      </c>
      <c r="AP171" s="82"/>
      <c r="AQ171" s="81">
        <v>1118</v>
      </c>
      <c r="AR171" s="81">
        <v>187</v>
      </c>
      <c r="AS171" s="81">
        <v>0</v>
      </c>
      <c r="AT171" s="81">
        <v>0</v>
      </c>
      <c r="AU171" s="81">
        <v>0</v>
      </c>
      <c r="AV171" s="81">
        <v>0</v>
      </c>
      <c r="AW171" s="81" t="s">
        <v>564</v>
      </c>
      <c r="AX171" s="82"/>
      <c r="AY171" s="81">
        <v>4688.1010000000006</v>
      </c>
      <c r="AZ171" s="81">
        <v>8779.5820000000003</v>
      </c>
      <c r="BA171" s="81">
        <v>0</v>
      </c>
      <c r="BB171" s="81">
        <v>0</v>
      </c>
      <c r="BC171" s="81">
        <v>0</v>
      </c>
      <c r="BD171" s="81">
        <v>0</v>
      </c>
      <c r="BE171" s="81" t="s">
        <v>564</v>
      </c>
      <c r="BF171" s="82"/>
      <c r="BG171" s="81">
        <v>0</v>
      </c>
      <c r="BH171" s="81">
        <v>0</v>
      </c>
      <c r="BI171" s="81">
        <v>19.954000000000001</v>
      </c>
      <c r="BJ171" s="81">
        <v>0</v>
      </c>
      <c r="BK171" s="81">
        <v>43.326000000000001</v>
      </c>
      <c r="BL171" s="81">
        <v>0</v>
      </c>
      <c r="BM171" s="82"/>
      <c r="BN171" s="81">
        <v>0</v>
      </c>
      <c r="BO171" s="81">
        <v>0</v>
      </c>
      <c r="BP171" s="81">
        <v>2</v>
      </c>
      <c r="BQ171" s="81">
        <v>0</v>
      </c>
      <c r="BR171" s="81">
        <v>3</v>
      </c>
      <c r="BS171" s="81">
        <v>0</v>
      </c>
      <c r="BT171"/>
      <c r="BU171" s="80">
        <v>63.28</v>
      </c>
      <c r="BV171" s="80">
        <v>0</v>
      </c>
      <c r="BW171" s="80">
        <v>0</v>
      </c>
      <c r="BX171" s="80">
        <v>0</v>
      </c>
      <c r="BY171" s="80">
        <v>0</v>
      </c>
      <c r="BZ171" s="80">
        <v>0</v>
      </c>
      <c r="CA171" s="80">
        <v>0</v>
      </c>
      <c r="CB171" s="80">
        <v>0</v>
      </c>
      <c r="CC171" s="80">
        <v>0</v>
      </c>
    </row>
    <row r="172" spans="1:81">
      <c r="A172" s="80" t="s">
        <v>1876</v>
      </c>
      <c r="B172" s="80">
        <v>454</v>
      </c>
      <c r="C172" s="80">
        <v>12</v>
      </c>
      <c r="D172" s="80">
        <v>27</v>
      </c>
      <c r="E172" s="80">
        <v>2015</v>
      </c>
      <c r="F172" s="80" t="s">
        <v>91</v>
      </c>
      <c r="G172" s="80" t="s">
        <v>1864</v>
      </c>
      <c r="H172" s="80" t="s">
        <v>1865</v>
      </c>
      <c r="I172" s="177"/>
      <c r="J172" s="81">
        <v>211.78067269396027</v>
      </c>
      <c r="K172" s="81">
        <v>1.1276190402964346</v>
      </c>
      <c r="L172" s="81">
        <v>11.452605635814505</v>
      </c>
      <c r="M172" s="81">
        <v>82.589580314268403</v>
      </c>
      <c r="N172" s="81">
        <v>54.228349113436693</v>
      </c>
      <c r="O172" s="81">
        <v>32.840360831399124</v>
      </c>
      <c r="P172" s="81">
        <v>35.669550150351249</v>
      </c>
      <c r="Q172" s="81">
        <v>2.4533529957274389</v>
      </c>
      <c r="R172" s="81">
        <v>0</v>
      </c>
      <c r="S172" s="81">
        <v>1.1900753074000001</v>
      </c>
      <c r="T172" s="82"/>
      <c r="U172" s="81">
        <v>7810793</v>
      </c>
      <c r="V172" s="81">
        <v>479</v>
      </c>
      <c r="W172" s="81">
        <v>247</v>
      </c>
      <c r="X172" s="81">
        <v>15370</v>
      </c>
      <c r="Y172" s="81">
        <v>14529</v>
      </c>
      <c r="Z172" s="81">
        <v>19080</v>
      </c>
      <c r="AA172" s="81">
        <v>7098</v>
      </c>
      <c r="AB172" s="81">
        <v>33766</v>
      </c>
      <c r="AC172" s="81">
        <v>0</v>
      </c>
      <c r="AD172" s="81">
        <v>1.1900753074000001</v>
      </c>
      <c r="AE172" s="82"/>
      <c r="AF172" s="81">
        <v>97816423.810975626</v>
      </c>
      <c r="AG172" s="81">
        <v>811125.93586634507</v>
      </c>
      <c r="AH172" s="81">
        <v>2395720.1885137339</v>
      </c>
      <c r="AI172" s="81">
        <v>90305567.839628413</v>
      </c>
      <c r="AJ172" s="81">
        <v>69436505.226832584</v>
      </c>
      <c r="AK172" s="81">
        <v>0</v>
      </c>
      <c r="AL172" s="81">
        <v>0</v>
      </c>
      <c r="AM172" s="81">
        <v>4627488.6569572967</v>
      </c>
      <c r="AN172" s="81">
        <v>0</v>
      </c>
      <c r="AO172" s="81">
        <v>0</v>
      </c>
      <c r="AP172" s="82"/>
      <c r="AQ172" s="81">
        <v>1188</v>
      </c>
      <c r="AR172" s="81">
        <v>241</v>
      </c>
      <c r="AS172" s="81">
        <v>0</v>
      </c>
      <c r="AT172" s="81">
        <v>0</v>
      </c>
      <c r="AU172" s="81">
        <v>0</v>
      </c>
      <c r="AV172" s="81">
        <v>0</v>
      </c>
      <c r="AW172" s="81" t="s">
        <v>564</v>
      </c>
      <c r="AX172" s="82"/>
      <c r="AY172" s="81">
        <v>5067.7430000000004</v>
      </c>
      <c r="AZ172" s="81">
        <v>14524.082</v>
      </c>
      <c r="BA172" s="81">
        <v>0</v>
      </c>
      <c r="BB172" s="81">
        <v>0</v>
      </c>
      <c r="BC172" s="81">
        <v>0</v>
      </c>
      <c r="BD172" s="81">
        <v>0</v>
      </c>
      <c r="BE172" s="81" t="s">
        <v>564</v>
      </c>
      <c r="BF172" s="82"/>
      <c r="BG172" s="81">
        <v>0</v>
      </c>
      <c r="BH172" s="81">
        <v>0</v>
      </c>
      <c r="BI172" s="81">
        <v>19.050999999999998</v>
      </c>
      <c r="BJ172" s="81">
        <v>0</v>
      </c>
      <c r="BK172" s="81">
        <v>72.929000000000002</v>
      </c>
      <c r="BL172" s="81">
        <v>0</v>
      </c>
      <c r="BM172" s="82"/>
      <c r="BN172" s="81">
        <v>0</v>
      </c>
      <c r="BO172" s="81">
        <v>0</v>
      </c>
      <c r="BP172" s="81">
        <v>2</v>
      </c>
      <c r="BQ172" s="81">
        <v>0</v>
      </c>
      <c r="BR172" s="81">
        <v>3</v>
      </c>
      <c r="BS172" s="81">
        <v>0</v>
      </c>
      <c r="BT172"/>
      <c r="BU172" s="80">
        <v>63.88</v>
      </c>
      <c r="BV172" s="80">
        <v>28.1</v>
      </c>
      <c r="BW172" s="80">
        <v>0</v>
      </c>
      <c r="BX172" s="80">
        <v>0</v>
      </c>
      <c r="BY172" s="80">
        <v>0</v>
      </c>
      <c r="BZ172" s="80">
        <v>0</v>
      </c>
      <c r="CA172" s="80">
        <v>0</v>
      </c>
      <c r="CB172" s="80">
        <v>0</v>
      </c>
      <c r="CC172" s="80">
        <v>0</v>
      </c>
    </row>
    <row r="173" spans="1:81">
      <c r="A173" s="80" t="s">
        <v>1877</v>
      </c>
      <c r="B173" s="80">
        <v>455</v>
      </c>
      <c r="C173" s="80">
        <v>13</v>
      </c>
      <c r="D173" s="80">
        <v>27</v>
      </c>
      <c r="E173" s="80">
        <v>2016</v>
      </c>
      <c r="F173" s="80" t="s">
        <v>92</v>
      </c>
      <c r="G173" s="80" t="s">
        <v>1864</v>
      </c>
      <c r="H173" s="80" t="s">
        <v>1865</v>
      </c>
      <c r="I173" s="177"/>
      <c r="J173" s="81">
        <v>206.10791682346891</v>
      </c>
      <c r="K173" s="81">
        <v>1.0467337762236171</v>
      </c>
      <c r="L173" s="81">
        <v>11.447450467285202</v>
      </c>
      <c r="M173" s="81">
        <v>62.867478849729274</v>
      </c>
      <c r="N173" s="81">
        <v>45.87285247481006</v>
      </c>
      <c r="O173" s="81">
        <v>33.084275920355736</v>
      </c>
      <c r="P173" s="81">
        <v>34.297718132534612</v>
      </c>
      <c r="Q173" s="81">
        <v>2.3722472874139657</v>
      </c>
      <c r="R173" s="81">
        <v>0</v>
      </c>
      <c r="S173" s="81">
        <v>1.3369445219000002</v>
      </c>
      <c r="T173" s="82"/>
      <c r="U173" s="81">
        <v>7865835.0000000009</v>
      </c>
      <c r="V173" s="81">
        <v>479</v>
      </c>
      <c r="W173" s="81">
        <v>247</v>
      </c>
      <c r="X173" s="81">
        <v>15370</v>
      </c>
      <c r="Y173" s="81">
        <v>14639</v>
      </c>
      <c r="Z173" s="81">
        <v>19458</v>
      </c>
      <c r="AA173" s="81">
        <v>7059</v>
      </c>
      <c r="AB173" s="81">
        <v>33586</v>
      </c>
      <c r="AC173" s="81">
        <v>0</v>
      </c>
      <c r="AD173" s="81">
        <v>1.3369445219</v>
      </c>
      <c r="AE173" s="82"/>
      <c r="AF173" s="81">
        <v>94601750.63445355</v>
      </c>
      <c r="AG173" s="81">
        <v>789379.14903565391</v>
      </c>
      <c r="AH173" s="81">
        <v>1944742.1649469561</v>
      </c>
      <c r="AI173" s="81">
        <v>90711726.709314883</v>
      </c>
      <c r="AJ173" s="81">
        <v>72450153.20210129</v>
      </c>
      <c r="AK173" s="81">
        <v>0</v>
      </c>
      <c r="AL173" s="81">
        <v>0</v>
      </c>
      <c r="AM173" s="81">
        <v>4606396.3518643538</v>
      </c>
      <c r="AN173" s="81">
        <v>0</v>
      </c>
      <c r="AO173" s="81">
        <v>0</v>
      </c>
      <c r="AP173" s="82"/>
      <c r="AQ173" s="81">
        <v>1267</v>
      </c>
      <c r="AR173" s="81">
        <v>262</v>
      </c>
      <c r="AS173" s="81">
        <v>0</v>
      </c>
      <c r="AT173" s="81">
        <v>0</v>
      </c>
      <c r="AU173" s="81">
        <v>0</v>
      </c>
      <c r="AV173" s="81">
        <v>0</v>
      </c>
      <c r="AW173" s="81" t="s">
        <v>564</v>
      </c>
      <c r="AX173" s="82"/>
      <c r="AY173" s="81">
        <v>5492.7550000000001</v>
      </c>
      <c r="AZ173" s="81">
        <v>15191.082</v>
      </c>
      <c r="BA173" s="81">
        <v>0</v>
      </c>
      <c r="BB173" s="81">
        <v>0</v>
      </c>
      <c r="BC173" s="81">
        <v>0</v>
      </c>
      <c r="BD173" s="81">
        <v>0</v>
      </c>
      <c r="BE173" s="81" t="s">
        <v>564</v>
      </c>
      <c r="BF173" s="82"/>
      <c r="BG173" s="81">
        <v>0</v>
      </c>
      <c r="BH173" s="81">
        <v>0</v>
      </c>
      <c r="BI173" s="81">
        <v>18.658999999999999</v>
      </c>
      <c r="BJ173" s="81">
        <v>0</v>
      </c>
      <c r="BK173" s="81">
        <v>231.13</v>
      </c>
      <c r="BL173" s="81">
        <v>0</v>
      </c>
      <c r="BM173" s="82"/>
      <c r="BN173" s="81">
        <v>0</v>
      </c>
      <c r="BO173" s="81">
        <v>0</v>
      </c>
      <c r="BP173" s="81">
        <v>2</v>
      </c>
      <c r="BQ173" s="81">
        <v>0</v>
      </c>
      <c r="BR173" s="81">
        <v>3</v>
      </c>
      <c r="BS173" s="81">
        <v>0</v>
      </c>
      <c r="BT173"/>
      <c r="BU173" s="80">
        <v>65.688999999999993</v>
      </c>
      <c r="BV173" s="80">
        <v>33.174999999999997</v>
      </c>
      <c r="BW173" s="80">
        <v>0</v>
      </c>
      <c r="BX173" s="80">
        <v>150.92500000000001</v>
      </c>
      <c r="BY173" s="80">
        <v>0</v>
      </c>
      <c r="BZ173" s="80">
        <v>0</v>
      </c>
      <c r="CA173" s="80">
        <v>0</v>
      </c>
      <c r="CB173" s="80">
        <v>0</v>
      </c>
      <c r="CC173" s="80">
        <v>0</v>
      </c>
    </row>
    <row r="174" spans="1:81">
      <c r="A174" s="80" t="s">
        <v>1878</v>
      </c>
      <c r="B174" s="80">
        <v>456</v>
      </c>
      <c r="C174" s="80">
        <v>14</v>
      </c>
      <c r="D174" s="80">
        <v>27</v>
      </c>
      <c r="E174" s="80">
        <v>2017</v>
      </c>
      <c r="F174" s="80" t="s">
        <v>71</v>
      </c>
      <c r="G174" s="80" t="s">
        <v>1864</v>
      </c>
      <c r="H174" s="80" t="s">
        <v>1865</v>
      </c>
      <c r="I174" s="177"/>
      <c r="J174" s="81">
        <v>181.10828612798014</v>
      </c>
      <c r="K174" s="81">
        <v>1.0521987195534208</v>
      </c>
      <c r="L174" s="81">
        <v>10.481255810643347</v>
      </c>
      <c r="M174" s="81">
        <v>61.021223317752849</v>
      </c>
      <c r="N174" s="81">
        <v>49.471323288557358</v>
      </c>
      <c r="O174" s="81">
        <v>32.76185047763861</v>
      </c>
      <c r="P174" s="81">
        <v>34.683947293636962</v>
      </c>
      <c r="Q174" s="81">
        <v>2.2918286082301647</v>
      </c>
      <c r="R174" s="81">
        <v>0</v>
      </c>
      <c r="S174" s="81">
        <v>1.1114028840600001</v>
      </c>
      <c r="T174" s="82"/>
      <c r="U174" s="81">
        <v>7777823</v>
      </c>
      <c r="V174" s="81">
        <v>479</v>
      </c>
      <c r="W174" s="81">
        <v>247</v>
      </c>
      <c r="X174" s="81">
        <v>15370</v>
      </c>
      <c r="Y174" s="81">
        <v>14819</v>
      </c>
      <c r="Z174" s="81">
        <v>19588</v>
      </c>
      <c r="AA174" s="81">
        <v>7184</v>
      </c>
      <c r="AB174" s="81">
        <v>33555</v>
      </c>
      <c r="AC174" s="81">
        <v>0</v>
      </c>
      <c r="AD174" s="81">
        <v>1.1114028840600001</v>
      </c>
      <c r="AE174" s="82"/>
      <c r="AF174" s="81">
        <v>80604535.135605127</v>
      </c>
      <c r="AG174" s="81">
        <v>794685.68832653423</v>
      </c>
      <c r="AH174" s="81">
        <v>2270133.0497546992</v>
      </c>
      <c r="AI174" s="81">
        <v>88913277.680664882</v>
      </c>
      <c r="AJ174" s="81">
        <v>78493221.788359493</v>
      </c>
      <c r="AK174" s="81">
        <v>0</v>
      </c>
      <c r="AL174" s="81">
        <v>0</v>
      </c>
      <c r="AM174" s="81">
        <v>4609345.7313965224</v>
      </c>
      <c r="AN174" s="81">
        <v>0</v>
      </c>
      <c r="AO174" s="81">
        <v>0</v>
      </c>
      <c r="AP174" s="82"/>
      <c r="AQ174" s="81">
        <v>1342</v>
      </c>
      <c r="AR174" s="81">
        <v>284</v>
      </c>
      <c r="AS174" s="81">
        <v>0</v>
      </c>
      <c r="AT174" s="81">
        <v>0</v>
      </c>
      <c r="AU174" s="81">
        <v>0</v>
      </c>
      <c r="AV174" s="81">
        <v>0</v>
      </c>
      <c r="AW174" s="81" t="s">
        <v>564</v>
      </c>
      <c r="AX174" s="82"/>
      <c r="AY174" s="81">
        <v>5906.0749999999998</v>
      </c>
      <c r="AZ174" s="81">
        <v>16816.682000000001</v>
      </c>
      <c r="BA174" s="81">
        <v>0</v>
      </c>
      <c r="BB174" s="81">
        <v>0</v>
      </c>
      <c r="BC174" s="81">
        <v>0</v>
      </c>
      <c r="BD174" s="81">
        <v>0</v>
      </c>
      <c r="BE174" s="81" t="s">
        <v>564</v>
      </c>
      <c r="BF174" s="82"/>
      <c r="BG174" s="81">
        <v>0</v>
      </c>
      <c r="BH174" s="81">
        <v>0</v>
      </c>
      <c r="BI174" s="81">
        <v>15.189</v>
      </c>
      <c r="BJ174" s="81">
        <v>0</v>
      </c>
      <c r="BK174" s="81">
        <v>204.315</v>
      </c>
      <c r="BL174" s="81">
        <v>0</v>
      </c>
      <c r="BM174" s="82"/>
      <c r="BN174" s="81">
        <v>0</v>
      </c>
      <c r="BO174" s="81">
        <v>0</v>
      </c>
      <c r="BP174" s="81">
        <v>2</v>
      </c>
      <c r="BQ174" s="81">
        <v>0</v>
      </c>
      <c r="BR174" s="81">
        <v>3</v>
      </c>
      <c r="BS174" s="81">
        <v>0</v>
      </c>
      <c r="BT174"/>
      <c r="BU174" s="80">
        <v>57.372999999999998</v>
      </c>
      <c r="BV174" s="80">
        <v>93.805999999999997</v>
      </c>
      <c r="BW174" s="80">
        <v>0</v>
      </c>
      <c r="BX174" s="80">
        <v>68.325000000000003</v>
      </c>
      <c r="BY174" s="80">
        <v>0</v>
      </c>
      <c r="BZ174" s="80">
        <v>0</v>
      </c>
      <c r="CA174" s="80">
        <v>0</v>
      </c>
      <c r="CB174" s="80">
        <v>0</v>
      </c>
      <c r="CC174" s="80">
        <v>0</v>
      </c>
    </row>
    <row r="175" spans="1:81">
      <c r="A175" s="80" t="s">
        <v>1879</v>
      </c>
      <c r="B175" s="80">
        <v>457</v>
      </c>
      <c r="C175" s="80">
        <v>15</v>
      </c>
      <c r="D175" s="80">
        <v>27</v>
      </c>
      <c r="E175" s="80">
        <v>2018</v>
      </c>
      <c r="F175" s="80" t="s">
        <v>93</v>
      </c>
      <c r="G175" s="80" t="s">
        <v>1864</v>
      </c>
      <c r="H175" s="80" t="s">
        <v>1865</v>
      </c>
      <c r="I175" s="177"/>
      <c r="J175" s="81">
        <v>157.47286951108214</v>
      </c>
      <c r="K175" s="81">
        <v>0.99044314922987597</v>
      </c>
      <c r="L175" s="81">
        <v>9.4725968880527276</v>
      </c>
      <c r="M175" s="81">
        <v>60.946681687832857</v>
      </c>
      <c r="N175" s="81">
        <v>42.978490604279912</v>
      </c>
      <c r="O175" s="81">
        <v>32.684615310860174</v>
      </c>
      <c r="P175" s="81">
        <v>34.921841040347061</v>
      </c>
      <c r="Q175" s="81">
        <v>2.1287928149195046</v>
      </c>
      <c r="R175" s="81">
        <v>0</v>
      </c>
      <c r="S175" s="81">
        <v>0.95868456190000007</v>
      </c>
      <c r="T175" s="82"/>
      <c r="U175" s="81">
        <v>6999428.9999999991</v>
      </c>
      <c r="V175" s="81">
        <v>479</v>
      </c>
      <c r="W175" s="81">
        <v>247</v>
      </c>
      <c r="X175" s="81">
        <v>15370</v>
      </c>
      <c r="Y175" s="81">
        <v>14962</v>
      </c>
      <c r="Z175" s="81">
        <v>19916</v>
      </c>
      <c r="AA175" s="81">
        <v>7306</v>
      </c>
      <c r="AB175" s="81">
        <v>33588</v>
      </c>
      <c r="AC175" s="81">
        <v>0</v>
      </c>
      <c r="AD175" s="81">
        <v>0.95868456190000007</v>
      </c>
      <c r="AE175" s="82"/>
      <c r="AF175" s="81">
        <v>76373660.412871659</v>
      </c>
      <c r="AG175" s="81">
        <v>708651.074844577</v>
      </c>
      <c r="AH175" s="81">
        <v>1987492.740951803</v>
      </c>
      <c r="AI175" s="81">
        <v>87351049.406607792</v>
      </c>
      <c r="AJ175" s="81">
        <v>69119947.582455128</v>
      </c>
      <c r="AK175" s="81">
        <v>0</v>
      </c>
      <c r="AL175" s="81">
        <v>0</v>
      </c>
      <c r="AM175" s="81">
        <v>4623425.5065828627</v>
      </c>
      <c r="AN175" s="81">
        <v>0</v>
      </c>
      <c r="AO175" s="81">
        <v>0</v>
      </c>
      <c r="AP175" s="82"/>
      <c r="AQ175" s="81">
        <v>1452</v>
      </c>
      <c r="AR175" s="81">
        <v>311</v>
      </c>
      <c r="AS175" s="81">
        <v>0</v>
      </c>
      <c r="AT175" s="81">
        <v>0</v>
      </c>
      <c r="AU175" s="81">
        <v>0</v>
      </c>
      <c r="AV175" s="81">
        <v>0</v>
      </c>
      <c r="AW175" s="81" t="s">
        <v>564</v>
      </c>
      <c r="AX175" s="82"/>
      <c r="AY175" s="81">
        <v>6502.4849999999951</v>
      </c>
      <c r="AZ175" s="81">
        <v>18084.081999999999</v>
      </c>
      <c r="BA175" s="81">
        <v>0</v>
      </c>
      <c r="BB175" s="81">
        <v>0</v>
      </c>
      <c r="BC175" s="81">
        <v>0</v>
      </c>
      <c r="BD175" s="81">
        <v>0</v>
      </c>
      <c r="BE175" s="81" t="s">
        <v>564</v>
      </c>
      <c r="BF175" s="82"/>
      <c r="BG175" s="81">
        <v>0</v>
      </c>
      <c r="BH175" s="81">
        <v>0</v>
      </c>
      <c r="BI175" s="81">
        <v>15.331</v>
      </c>
      <c r="BJ175" s="81">
        <v>0</v>
      </c>
      <c r="BK175" s="81">
        <v>54.137</v>
      </c>
      <c r="BL175" s="81">
        <v>0</v>
      </c>
      <c r="BM175" s="82"/>
      <c r="BN175" s="81">
        <v>0</v>
      </c>
      <c r="BO175" s="81">
        <v>0</v>
      </c>
      <c r="BP175" s="81">
        <v>2</v>
      </c>
      <c r="BQ175" s="81">
        <v>0</v>
      </c>
      <c r="BR175" s="81">
        <v>3</v>
      </c>
      <c r="BS175" s="81">
        <v>0</v>
      </c>
      <c r="BT175"/>
      <c r="BU175" s="80">
        <v>69.468000000000004</v>
      </c>
      <c r="BV175" s="80">
        <v>0</v>
      </c>
      <c r="BW175" s="80">
        <v>0</v>
      </c>
      <c r="BX175" s="80">
        <v>0</v>
      </c>
      <c r="BY175" s="80">
        <v>0</v>
      </c>
      <c r="BZ175" s="80">
        <v>0</v>
      </c>
      <c r="CA175" s="80">
        <v>0</v>
      </c>
      <c r="CB175" s="80">
        <v>0</v>
      </c>
      <c r="CC175" s="80">
        <v>0</v>
      </c>
    </row>
    <row r="176" spans="1:81">
      <c r="A176" s="80" t="s">
        <v>1880</v>
      </c>
      <c r="B176" s="80">
        <v>458</v>
      </c>
      <c r="C176" s="80">
        <v>16</v>
      </c>
      <c r="D176" s="80">
        <v>27</v>
      </c>
      <c r="E176" s="80">
        <v>2019</v>
      </c>
      <c r="F176" s="80" t="s">
        <v>73</v>
      </c>
      <c r="G176" s="80" t="s">
        <v>1864</v>
      </c>
      <c r="H176" s="80" t="s">
        <v>1865</v>
      </c>
      <c r="I176" s="177"/>
      <c r="J176" s="81">
        <v>156.40967334877581</v>
      </c>
      <c r="K176" s="81">
        <v>0.83037830121323564</v>
      </c>
      <c r="L176" s="81">
        <v>9.3258989553764646</v>
      </c>
      <c r="M176" s="81">
        <v>48.921277342237019</v>
      </c>
      <c r="N176" s="81">
        <v>35.524400285816569</v>
      </c>
      <c r="O176" s="81">
        <v>32.336716003055571</v>
      </c>
      <c r="P176" s="81">
        <v>34.433897684212873</v>
      </c>
      <c r="Q176" s="81">
        <v>2.064344149220243</v>
      </c>
      <c r="R176" s="81">
        <v>0</v>
      </c>
      <c r="S176" s="81">
        <v>0.97945393092000022</v>
      </c>
      <c r="T176" s="82"/>
      <c r="U176" s="81">
        <v>7320707</v>
      </c>
      <c r="V176" s="81">
        <v>479</v>
      </c>
      <c r="W176" s="81">
        <v>247</v>
      </c>
      <c r="X176" s="81">
        <v>15370</v>
      </c>
      <c r="Y176" s="81">
        <v>15103</v>
      </c>
      <c r="Z176" s="81">
        <v>20245</v>
      </c>
      <c r="AA176" s="81">
        <v>7150</v>
      </c>
      <c r="AB176" s="81">
        <v>33453</v>
      </c>
      <c r="AC176" s="81">
        <v>0</v>
      </c>
      <c r="AD176" s="81">
        <v>0.97945393092000022</v>
      </c>
      <c r="AE176" s="82"/>
      <c r="AF176" s="81">
        <v>78016959.448760808</v>
      </c>
      <c r="AG176" s="81">
        <v>683996.38601256663</v>
      </c>
      <c r="AH176" s="81">
        <v>2319752.0248949509</v>
      </c>
      <c r="AI176" s="81">
        <v>87638013.819039628</v>
      </c>
      <c r="AJ176" s="81">
        <v>70082334.07443583</v>
      </c>
      <c r="AK176" s="81">
        <v>0</v>
      </c>
      <c r="AL176" s="81">
        <v>0</v>
      </c>
      <c r="AM176" s="81">
        <v>4556046.7659508307</v>
      </c>
      <c r="AN176" s="81">
        <v>0</v>
      </c>
      <c r="AO176" s="81">
        <v>0</v>
      </c>
      <c r="AP176" s="82"/>
      <c r="AQ176" s="81">
        <v>1561</v>
      </c>
      <c r="AR176" s="81">
        <v>325</v>
      </c>
      <c r="AS176" s="81">
        <v>0</v>
      </c>
      <c r="AT176" s="81">
        <v>0</v>
      </c>
      <c r="AU176" s="81">
        <v>0</v>
      </c>
      <c r="AV176" s="81">
        <v>0</v>
      </c>
      <c r="AW176" s="81" t="s">
        <v>564</v>
      </c>
      <c r="AX176" s="82"/>
      <c r="AY176" s="81">
        <v>7089.152</v>
      </c>
      <c r="AZ176" s="81">
        <v>20094.182000000001</v>
      </c>
      <c r="BA176" s="81">
        <v>0</v>
      </c>
      <c r="BB176" s="81">
        <v>0</v>
      </c>
      <c r="BC176" s="81">
        <v>0</v>
      </c>
      <c r="BD176" s="81">
        <v>0</v>
      </c>
      <c r="BE176" s="81" t="s">
        <v>564</v>
      </c>
      <c r="BF176" s="82"/>
      <c r="BG176" s="81">
        <v>0</v>
      </c>
      <c r="BH176" s="81">
        <v>0</v>
      </c>
      <c r="BI176" s="81">
        <v>14.843999999999999</v>
      </c>
      <c r="BJ176" s="81">
        <v>0</v>
      </c>
      <c r="BK176" s="81">
        <v>230.15800000000002</v>
      </c>
      <c r="BL176" s="81">
        <v>0</v>
      </c>
      <c r="BM176" s="82"/>
      <c r="BN176" s="81">
        <v>0</v>
      </c>
      <c r="BO176" s="81">
        <v>0</v>
      </c>
      <c r="BP176" s="81">
        <v>2</v>
      </c>
      <c r="BQ176" s="81">
        <v>0</v>
      </c>
      <c r="BR176" s="81">
        <v>3</v>
      </c>
      <c r="BS176" s="81">
        <v>0</v>
      </c>
      <c r="BT176"/>
      <c r="BU176" s="80">
        <v>89.069000000000003</v>
      </c>
      <c r="BV176" s="80">
        <v>30.46</v>
      </c>
      <c r="BW176" s="80">
        <v>0</v>
      </c>
      <c r="BX176" s="80">
        <v>125.473</v>
      </c>
      <c r="BY176" s="80">
        <v>0</v>
      </c>
      <c r="BZ176" s="80">
        <v>0</v>
      </c>
      <c r="CA176" s="80">
        <v>0</v>
      </c>
      <c r="CB176" s="80">
        <v>0</v>
      </c>
      <c r="CC176" s="80">
        <v>0</v>
      </c>
    </row>
    <row r="177" spans="1:81">
      <c r="A177" s="80" t="s">
        <v>1881</v>
      </c>
      <c r="B177" s="80">
        <v>459</v>
      </c>
      <c r="C177" s="80">
        <v>17</v>
      </c>
      <c r="D177" s="80">
        <v>27</v>
      </c>
      <c r="E177" s="80">
        <v>2020</v>
      </c>
      <c r="F177" s="80" t="s">
        <v>218</v>
      </c>
      <c r="G177" s="80" t="s">
        <v>1864</v>
      </c>
      <c r="H177" s="80" t="s">
        <v>1865</v>
      </c>
      <c r="I177" s="177"/>
      <c r="J177" s="81">
        <v>185.86949660778831</v>
      </c>
      <c r="K177" s="81">
        <v>1.4309904023461615</v>
      </c>
      <c r="L177" s="81">
        <v>11.9091539621037</v>
      </c>
      <c r="M177" s="81">
        <v>58.77783191100918</v>
      </c>
      <c r="N177" s="81">
        <v>49.609519029888439</v>
      </c>
      <c r="O177" s="81">
        <v>28.538655127318808</v>
      </c>
      <c r="P177" s="81">
        <v>32.127383525562827</v>
      </c>
      <c r="Q177" s="81">
        <v>1.977447867577566</v>
      </c>
      <c r="R177" s="81">
        <v>0</v>
      </c>
      <c r="S177" s="81">
        <v>1.1190259629999999</v>
      </c>
      <c r="T177" s="82"/>
      <c r="U177" s="81">
        <v>7591278</v>
      </c>
      <c r="V177" s="81">
        <v>662</v>
      </c>
      <c r="W177" s="81">
        <v>259</v>
      </c>
      <c r="X177" s="81">
        <v>14693</v>
      </c>
      <c r="Y177" s="81">
        <v>15389</v>
      </c>
      <c r="Z177" s="81">
        <v>20393</v>
      </c>
      <c r="AA177" s="81">
        <v>7248</v>
      </c>
      <c r="AB177" s="81">
        <v>33537</v>
      </c>
      <c r="AC177" s="81">
        <v>0</v>
      </c>
      <c r="AD177" s="81">
        <v>1.1190259629999999</v>
      </c>
      <c r="AE177" s="82"/>
      <c r="AF177" s="81">
        <v>89229139.069802254</v>
      </c>
      <c r="AG177" s="81">
        <v>976167.93823733844</v>
      </c>
      <c r="AH177" s="81">
        <v>3375097.8735529198</v>
      </c>
      <c r="AI177" s="81">
        <v>81258050.63874796</v>
      </c>
      <c r="AJ177" s="81">
        <v>74110462.732959688</v>
      </c>
      <c r="AK177" s="81"/>
      <c r="AL177" s="81"/>
      <c r="AM177" s="81">
        <v>4376951.1038414156</v>
      </c>
      <c r="AN177" s="81"/>
      <c r="AO177" s="81"/>
      <c r="AP177" s="82"/>
      <c r="AQ177" s="81">
        <v>1659</v>
      </c>
      <c r="AR177" s="81">
        <v>334</v>
      </c>
      <c r="AS177" s="81">
        <v>0</v>
      </c>
      <c r="AT177" s="81">
        <v>0</v>
      </c>
      <c r="AU177" s="81">
        <v>0</v>
      </c>
      <c r="AV177" s="81">
        <v>0</v>
      </c>
      <c r="AW177" s="81">
        <v>0</v>
      </c>
      <c r="AX177" s="82"/>
      <c r="AY177" s="81">
        <v>7642.4499999999962</v>
      </c>
      <c r="AZ177" s="81">
        <v>20341.482000000011</v>
      </c>
      <c r="BA177" s="81">
        <v>0</v>
      </c>
      <c r="BB177" s="81">
        <v>0</v>
      </c>
      <c r="BC177" s="81">
        <v>0</v>
      </c>
      <c r="BD177" s="81">
        <v>0</v>
      </c>
      <c r="BE177" s="81">
        <v>0</v>
      </c>
      <c r="BF177" s="82"/>
      <c r="BG177" s="81">
        <v>0</v>
      </c>
      <c r="BH177" s="81">
        <v>0</v>
      </c>
      <c r="BI177" s="81">
        <v>12.512</v>
      </c>
      <c r="BJ177" s="81">
        <v>0</v>
      </c>
      <c r="BK177" s="81">
        <v>204.595</v>
      </c>
      <c r="BL177" s="81">
        <v>0</v>
      </c>
      <c r="BM177" s="82"/>
      <c r="BN177" s="81">
        <v>0</v>
      </c>
      <c r="BO177" s="81">
        <v>0</v>
      </c>
      <c r="BP177" s="81">
        <v>2</v>
      </c>
      <c r="BQ177" s="81">
        <v>0</v>
      </c>
      <c r="BR177" s="81">
        <v>3</v>
      </c>
      <c r="BS177" s="81">
        <v>0</v>
      </c>
      <c r="BT177"/>
      <c r="BU177" s="80">
        <v>73.771000000000001</v>
      </c>
      <c r="BV177" s="80">
        <v>34.774999999999999</v>
      </c>
      <c r="BW177" s="80">
        <v>0</v>
      </c>
      <c r="BX177" s="80">
        <v>108.56100000000001</v>
      </c>
      <c r="BY177" s="80">
        <v>0</v>
      </c>
      <c r="BZ177" s="80">
        <v>0</v>
      </c>
      <c r="CA177" s="80">
        <v>0</v>
      </c>
      <c r="CB177" s="80">
        <v>0</v>
      </c>
      <c r="CC177" s="80">
        <v>0</v>
      </c>
    </row>
    <row r="178" spans="1:81">
      <c r="A178" s="80" t="s">
        <v>1882</v>
      </c>
      <c r="B178" s="80">
        <v>459</v>
      </c>
      <c r="C178" s="80">
        <v>18</v>
      </c>
      <c r="D178" s="80">
        <v>27</v>
      </c>
      <c r="E178" s="80">
        <v>2021</v>
      </c>
      <c r="F178" s="80" t="s">
        <v>75</v>
      </c>
      <c r="G178" s="174" t="s">
        <v>1864</v>
      </c>
      <c r="H178" s="80" t="s">
        <v>1865</v>
      </c>
      <c r="I178" s="177"/>
      <c r="J178" s="81">
        <v>175.52985608052037</v>
      </c>
      <c r="K178" s="81">
        <v>1.4621735187166705</v>
      </c>
      <c r="L178" s="81">
        <v>11.036756549153599</v>
      </c>
      <c r="M178" s="81">
        <v>63.628691864069978</v>
      </c>
      <c r="N178" s="81">
        <v>45.276478558977374</v>
      </c>
      <c r="O178" s="81">
        <v>27.876272885026072</v>
      </c>
      <c r="P178" s="81">
        <v>33.362442632469723</v>
      </c>
      <c r="Q178" s="81">
        <v>1.9869772005899968</v>
      </c>
      <c r="R178" s="81">
        <v>0</v>
      </c>
      <c r="S178" s="81">
        <v>1.3827278326400001</v>
      </c>
      <c r="T178" s="82"/>
      <c r="U178" s="81">
        <v>9000338</v>
      </c>
      <c r="V178" s="81">
        <v>662</v>
      </c>
      <c r="W178" s="81">
        <v>259</v>
      </c>
      <c r="X178" s="81">
        <v>14693</v>
      </c>
      <c r="Y178" s="81">
        <v>15387</v>
      </c>
      <c r="Z178" s="81">
        <v>20511</v>
      </c>
      <c r="AA178" s="81">
        <v>7340</v>
      </c>
      <c r="AB178" s="81">
        <v>33299</v>
      </c>
      <c r="AC178" s="81">
        <v>0</v>
      </c>
      <c r="AD178" s="81">
        <v>1.3827278326400001</v>
      </c>
      <c r="AE178" s="82"/>
      <c r="AF178" s="81">
        <v>83646751.868032411</v>
      </c>
      <c r="AG178" s="81">
        <v>1043471.8913863543</v>
      </c>
      <c r="AH178" s="81">
        <v>3318131.3988275984</v>
      </c>
      <c r="AI178" s="81">
        <v>99127142.26124236</v>
      </c>
      <c r="AJ178" s="81">
        <v>71921965.720446721</v>
      </c>
      <c r="AK178" s="81">
        <v>0</v>
      </c>
      <c r="AL178" s="81">
        <v>0</v>
      </c>
      <c r="AM178" s="81">
        <v>4370956.2001120299</v>
      </c>
      <c r="AN178" s="81">
        <v>0</v>
      </c>
      <c r="AO178" s="81">
        <v>0</v>
      </c>
      <c r="AP178" s="82"/>
      <c r="AQ178" s="81">
        <v>1743</v>
      </c>
      <c r="AR178" s="81">
        <v>338</v>
      </c>
      <c r="AS178" s="81">
        <v>0</v>
      </c>
      <c r="AT178" s="81">
        <v>0</v>
      </c>
      <c r="AU178" s="81">
        <v>0</v>
      </c>
      <c r="AV178" s="81">
        <v>0</v>
      </c>
      <c r="AW178" s="81"/>
      <c r="AX178" s="82"/>
      <c r="AY178" s="81">
        <v>8153.945999999989</v>
      </c>
      <c r="AZ178" s="81">
        <v>20739.882000000009</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1883</v>
      </c>
      <c r="B179" s="80">
        <v>459</v>
      </c>
      <c r="C179" s="80">
        <v>19</v>
      </c>
      <c r="D179" s="80">
        <v>27</v>
      </c>
      <c r="E179" s="80">
        <v>2022</v>
      </c>
      <c r="F179" s="80" t="s">
        <v>568</v>
      </c>
      <c r="G179" s="174" t="s">
        <v>1864</v>
      </c>
      <c r="H179" s="80" t="s">
        <v>1865</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1834</v>
      </c>
      <c r="AR179" s="81">
        <v>339</v>
      </c>
      <c r="AS179" s="81">
        <v>0</v>
      </c>
      <c r="AT179" s="81">
        <v>0</v>
      </c>
      <c r="AU179" s="81">
        <v>0</v>
      </c>
      <c r="AV179" s="81">
        <v>0</v>
      </c>
      <c r="AW179" s="81"/>
      <c r="AX179" s="82"/>
      <c r="AY179" s="81">
        <v>8691.6839999999829</v>
      </c>
      <c r="AZ179" s="81">
        <v>20761.882000000012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1884</v>
      </c>
      <c r="B180" s="80">
        <v>154</v>
      </c>
      <c r="C180" s="80">
        <v>1</v>
      </c>
      <c r="D180" s="80">
        <v>10</v>
      </c>
      <c r="E180" s="80">
        <v>1990</v>
      </c>
      <c r="F180" s="80" t="s">
        <v>562</v>
      </c>
      <c r="G180" s="80" t="s">
        <v>1885</v>
      </c>
      <c r="H180" s="80" t="s">
        <v>1886</v>
      </c>
      <c r="I180" s="177"/>
      <c r="J180" s="81">
        <v>125.5387684730788</v>
      </c>
      <c r="K180" s="81">
        <v>5.2601712164023455</v>
      </c>
      <c r="L180" s="81">
        <v>12.023873362140844</v>
      </c>
      <c r="M180" s="81">
        <v>13.65253935202888</v>
      </c>
      <c r="N180" s="81">
        <v>31.326301049906501</v>
      </c>
      <c r="O180" s="81">
        <v>30.519433779765698</v>
      </c>
      <c r="P180" s="81">
        <v>34.594794998132805</v>
      </c>
      <c r="Q180" s="81">
        <v>2.0218514671451722</v>
      </c>
      <c r="R180" s="81">
        <v>0</v>
      </c>
      <c r="S180" s="81">
        <v>2.0014654128158753</v>
      </c>
      <c r="T180" s="82"/>
      <c r="U180" s="81">
        <v>10497828</v>
      </c>
      <c r="V180" s="81">
        <v>1412</v>
      </c>
      <c r="W180" s="81">
        <v>159</v>
      </c>
      <c r="X180" s="81">
        <v>4804</v>
      </c>
      <c r="Y180" s="81">
        <v>9034</v>
      </c>
      <c r="Z180" s="81">
        <v>12553</v>
      </c>
      <c r="AA180" s="81">
        <v>8400</v>
      </c>
      <c r="AB180" s="81">
        <v>32828</v>
      </c>
      <c r="AC180" s="81">
        <v>0</v>
      </c>
      <c r="AD180" s="81">
        <v>2.0014654128158753</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1887</v>
      </c>
      <c r="B181" s="80">
        <v>155</v>
      </c>
      <c r="C181" s="80">
        <v>2</v>
      </c>
      <c r="D181" s="80">
        <v>10</v>
      </c>
      <c r="E181" s="80">
        <v>2005</v>
      </c>
      <c r="F181" s="80" t="s">
        <v>565</v>
      </c>
      <c r="G181" s="80" t="s">
        <v>1885</v>
      </c>
      <c r="H181" s="80" t="s">
        <v>1886</v>
      </c>
      <c r="I181" s="177"/>
      <c r="J181" s="81">
        <v>88.669099977565679</v>
      </c>
      <c r="K181" s="81">
        <v>3.8848849456491443</v>
      </c>
      <c r="L181" s="81">
        <v>11.029017821912412</v>
      </c>
      <c r="M181" s="81">
        <v>38.352803475944889</v>
      </c>
      <c r="N181" s="81">
        <v>42.991600970988152</v>
      </c>
      <c r="O181" s="81">
        <v>45.566274722701081</v>
      </c>
      <c r="P181" s="81">
        <v>36.005230717525023</v>
      </c>
      <c r="Q181" s="81">
        <v>2.0698537700596358</v>
      </c>
      <c r="R181" s="81">
        <v>0</v>
      </c>
      <c r="S181" s="81">
        <v>2.9661854207641265</v>
      </c>
      <c r="T181" s="82"/>
      <c r="U181" s="81">
        <v>7745829</v>
      </c>
      <c r="V181" s="81">
        <v>1413</v>
      </c>
      <c r="W181" s="81">
        <v>153</v>
      </c>
      <c r="X181" s="81">
        <v>7156</v>
      </c>
      <c r="Y181" s="81">
        <v>10602</v>
      </c>
      <c r="Z181" s="81">
        <v>21688</v>
      </c>
      <c r="AA181" s="81">
        <v>7160</v>
      </c>
      <c r="AB181" s="81">
        <v>35133</v>
      </c>
      <c r="AC181" s="81">
        <v>0</v>
      </c>
      <c r="AD181" s="81">
        <v>2.9661854207641265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1888</v>
      </c>
      <c r="B182" s="80">
        <v>156</v>
      </c>
      <c r="C182" s="80">
        <v>3</v>
      </c>
      <c r="D182" s="80">
        <v>10</v>
      </c>
      <c r="E182" s="80">
        <v>2006</v>
      </c>
      <c r="F182" s="80" t="s">
        <v>566</v>
      </c>
      <c r="G182" s="80" t="s">
        <v>1885</v>
      </c>
      <c r="H182" s="80" t="s">
        <v>1886</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1889</v>
      </c>
      <c r="B183" s="80">
        <v>157</v>
      </c>
      <c r="C183" s="80">
        <v>4</v>
      </c>
      <c r="D183" s="80">
        <v>10</v>
      </c>
      <c r="E183" s="80">
        <v>2007</v>
      </c>
      <c r="F183" s="80" t="s">
        <v>567</v>
      </c>
      <c r="G183" s="80" t="s">
        <v>1885</v>
      </c>
      <c r="H183" s="80" t="s">
        <v>1886</v>
      </c>
      <c r="I183" s="177"/>
      <c r="J183" s="81">
        <v>76.358784677151505</v>
      </c>
      <c r="K183" s="81">
        <v>3.5918004117186171</v>
      </c>
      <c r="L183" s="81">
        <v>10.469288597741853</v>
      </c>
      <c r="M183" s="81">
        <v>49.637820372156234</v>
      </c>
      <c r="N183" s="81">
        <v>46.950250093113084</v>
      </c>
      <c r="O183" s="81">
        <v>44.812835026915231</v>
      </c>
      <c r="P183" s="81">
        <v>36.353183540550638</v>
      </c>
      <c r="Q183" s="81">
        <v>2.2006088316940358</v>
      </c>
      <c r="R183" s="81">
        <v>0</v>
      </c>
      <c r="S183" s="81">
        <v>4.0747057125709407</v>
      </c>
      <c r="T183" s="82"/>
      <c r="U183" s="81">
        <v>8194504</v>
      </c>
      <c r="V183" s="81">
        <v>1288</v>
      </c>
      <c r="W183" s="81">
        <v>176</v>
      </c>
      <c r="X183" s="81">
        <v>11120</v>
      </c>
      <c r="Y183" s="81">
        <v>10942</v>
      </c>
      <c r="Z183" s="81">
        <v>22173</v>
      </c>
      <c r="AA183" s="81">
        <v>7119</v>
      </c>
      <c r="AB183" s="81">
        <v>35377</v>
      </c>
      <c r="AC183" s="81">
        <v>0</v>
      </c>
      <c r="AD183" s="81">
        <v>4.0747057125709407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1890</v>
      </c>
      <c r="B184" s="80">
        <v>158</v>
      </c>
      <c r="C184" s="80">
        <v>5</v>
      </c>
      <c r="D184" s="80">
        <v>10</v>
      </c>
      <c r="E184" s="80">
        <v>2008</v>
      </c>
      <c r="F184" s="80" t="s">
        <v>84</v>
      </c>
      <c r="G184" s="80" t="s">
        <v>1885</v>
      </c>
      <c r="H184" s="80" t="s">
        <v>1886</v>
      </c>
      <c r="I184" s="177"/>
      <c r="J184" s="81">
        <v>71.38195301555875</v>
      </c>
      <c r="K184" s="81">
        <v>2.6729520059872374</v>
      </c>
      <c r="L184" s="81">
        <v>9.0590899138686254</v>
      </c>
      <c r="M184" s="81">
        <v>52.594343114373757</v>
      </c>
      <c r="N184" s="81">
        <v>49.290002289200999</v>
      </c>
      <c r="O184" s="81">
        <v>43.429992205590821</v>
      </c>
      <c r="P184" s="81">
        <v>35.368127574584506</v>
      </c>
      <c r="Q184" s="81">
        <v>2.1746408818637879</v>
      </c>
      <c r="R184" s="81">
        <v>0</v>
      </c>
      <c r="S184" s="81">
        <v>4.2342600129566117</v>
      </c>
      <c r="T184" s="82"/>
      <c r="U184" s="81">
        <v>8316725</v>
      </c>
      <c r="V184" s="81">
        <v>1288</v>
      </c>
      <c r="W184" s="81">
        <v>176</v>
      </c>
      <c r="X184" s="81">
        <v>11120</v>
      </c>
      <c r="Y184" s="81">
        <v>11112</v>
      </c>
      <c r="Z184" s="81">
        <v>22243</v>
      </c>
      <c r="AA184" s="81">
        <v>6934</v>
      </c>
      <c r="AB184" s="81">
        <v>35534</v>
      </c>
      <c r="AC184" s="81">
        <v>0</v>
      </c>
      <c r="AD184" s="81">
        <v>4.2342600129566117</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1891</v>
      </c>
      <c r="B185" s="80">
        <v>159</v>
      </c>
      <c r="C185" s="80">
        <v>6</v>
      </c>
      <c r="D185" s="80">
        <v>10</v>
      </c>
      <c r="E185" s="80">
        <v>2009</v>
      </c>
      <c r="F185" s="80" t="s">
        <v>85</v>
      </c>
      <c r="G185" s="80" t="s">
        <v>1885</v>
      </c>
      <c r="H185" s="80" t="s">
        <v>1886</v>
      </c>
      <c r="I185" s="177"/>
      <c r="J185" s="81">
        <v>73.277671643142099</v>
      </c>
      <c r="K185" s="81">
        <v>2.699277892315608</v>
      </c>
      <c r="L185" s="81">
        <v>10.393373495813064</v>
      </c>
      <c r="M185" s="81">
        <v>46.653996289225233</v>
      </c>
      <c r="N185" s="81">
        <v>45.923014574516976</v>
      </c>
      <c r="O185" s="81">
        <v>44.18184154068809</v>
      </c>
      <c r="P185" s="81">
        <v>33.46255707588238</v>
      </c>
      <c r="Q185" s="81">
        <v>2.0709275858560514</v>
      </c>
      <c r="R185" s="81">
        <v>0</v>
      </c>
      <c r="S185" s="81">
        <v>3.4237880710560322</v>
      </c>
      <c r="T185" s="82"/>
      <c r="U185" s="81">
        <v>7415811</v>
      </c>
      <c r="V185" s="81">
        <v>1275</v>
      </c>
      <c r="W185" s="81">
        <v>268</v>
      </c>
      <c r="X185" s="81">
        <v>10110</v>
      </c>
      <c r="Y185" s="81">
        <v>11253</v>
      </c>
      <c r="Z185" s="81">
        <v>22335</v>
      </c>
      <c r="AA185" s="81">
        <v>6735</v>
      </c>
      <c r="AB185" s="81">
        <v>35523</v>
      </c>
      <c r="AC185" s="81">
        <v>0</v>
      </c>
      <c r="AD185" s="81">
        <v>3.4237880710560322</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861.72400000000005</v>
      </c>
      <c r="BJ185" s="81">
        <v>0</v>
      </c>
      <c r="BK185" s="81">
        <v>9.64</v>
      </c>
      <c r="BL185" s="81">
        <v>0</v>
      </c>
      <c r="BM185" s="82"/>
      <c r="BN185" s="81">
        <v>0</v>
      </c>
      <c r="BO185" s="81">
        <v>0</v>
      </c>
      <c r="BP185" s="81">
        <v>3</v>
      </c>
      <c r="BQ185" s="81">
        <v>0</v>
      </c>
      <c r="BR185" s="81">
        <v>1</v>
      </c>
      <c r="BS185" s="81">
        <v>0</v>
      </c>
      <c r="BT185"/>
      <c r="BU185" s="80"/>
      <c r="BV185" s="80"/>
      <c r="BW185" s="80"/>
      <c r="BX185" s="80"/>
      <c r="BY185" s="80"/>
      <c r="BZ185" s="80"/>
      <c r="CA185" s="80"/>
      <c r="CB185" s="80"/>
      <c r="CC185" s="80"/>
    </row>
    <row r="186" spans="1:81">
      <c r="A186" s="80" t="s">
        <v>1892</v>
      </c>
      <c r="B186" s="80">
        <v>160</v>
      </c>
      <c r="C186" s="80">
        <v>7</v>
      </c>
      <c r="D186" s="80">
        <v>10</v>
      </c>
      <c r="E186" s="80">
        <v>2010</v>
      </c>
      <c r="F186" s="80" t="s">
        <v>86</v>
      </c>
      <c r="G186" s="80" t="s">
        <v>1885</v>
      </c>
      <c r="H186" s="80" t="s">
        <v>1886</v>
      </c>
      <c r="I186" s="177"/>
      <c r="J186" s="81">
        <v>76.208469215723341</v>
      </c>
      <c r="K186" s="81">
        <v>2.8570095567763683</v>
      </c>
      <c r="L186" s="81">
        <v>12.377941920892031</v>
      </c>
      <c r="M186" s="81">
        <v>47.700977075269122</v>
      </c>
      <c r="N186" s="81">
        <v>52.125520239613721</v>
      </c>
      <c r="O186" s="81">
        <v>44.166510424476904</v>
      </c>
      <c r="P186" s="81">
        <v>33.804977954348374</v>
      </c>
      <c r="Q186" s="81">
        <v>2.1579182913532797</v>
      </c>
      <c r="R186" s="81">
        <v>0</v>
      </c>
      <c r="S186" s="81">
        <v>3.8215102242004493</v>
      </c>
      <c r="T186" s="82"/>
      <c r="U186" s="81">
        <v>7235440</v>
      </c>
      <c r="V186" s="81">
        <v>1275</v>
      </c>
      <c r="W186" s="81">
        <v>268</v>
      </c>
      <c r="X186" s="81">
        <v>10110</v>
      </c>
      <c r="Y186" s="81">
        <v>11406</v>
      </c>
      <c r="Z186" s="81">
        <v>22431</v>
      </c>
      <c r="AA186" s="81">
        <v>6634</v>
      </c>
      <c r="AB186" s="81">
        <v>35468</v>
      </c>
      <c r="AC186" s="81">
        <v>0</v>
      </c>
      <c r="AD186" s="81">
        <v>3.8215102242004493</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882.96799999999996</v>
      </c>
      <c r="BJ186" s="81">
        <v>0</v>
      </c>
      <c r="BK186" s="81">
        <v>9.7720000000000002</v>
      </c>
      <c r="BL186" s="81">
        <v>0</v>
      </c>
      <c r="BM186" s="82"/>
      <c r="BN186" s="81">
        <v>0</v>
      </c>
      <c r="BO186" s="81">
        <v>0</v>
      </c>
      <c r="BP186" s="81">
        <v>3</v>
      </c>
      <c r="BQ186" s="81">
        <v>0</v>
      </c>
      <c r="BR186" s="81">
        <v>1</v>
      </c>
      <c r="BS186" s="81">
        <v>0</v>
      </c>
      <c r="BT186"/>
      <c r="BU186" s="80">
        <v>247.29499999999999</v>
      </c>
      <c r="BV186" s="80">
        <v>483.26900000000001</v>
      </c>
      <c r="BW186" s="80">
        <v>160.995</v>
      </c>
      <c r="BX186" s="80">
        <v>0.64500000000000002</v>
      </c>
      <c r="BY186" s="80">
        <v>0.53600000000000003</v>
      </c>
      <c r="BZ186" s="80">
        <v>0</v>
      </c>
      <c r="CA186" s="80">
        <v>0</v>
      </c>
      <c r="CB186" s="80">
        <v>0</v>
      </c>
      <c r="CC186" s="80">
        <v>0</v>
      </c>
    </row>
    <row r="187" spans="1:81">
      <c r="A187" s="80" t="s">
        <v>1893</v>
      </c>
      <c r="B187" s="80">
        <v>161</v>
      </c>
      <c r="C187" s="80">
        <v>8</v>
      </c>
      <c r="D187" s="80">
        <v>10</v>
      </c>
      <c r="E187" s="80">
        <v>2011</v>
      </c>
      <c r="F187" s="80" t="s">
        <v>87</v>
      </c>
      <c r="G187" s="80" t="s">
        <v>1885</v>
      </c>
      <c r="H187" s="80" t="s">
        <v>1886</v>
      </c>
      <c r="I187" s="177"/>
      <c r="J187" s="81">
        <v>64.002362370384873</v>
      </c>
      <c r="K187" s="81">
        <v>3.7244439912929583</v>
      </c>
      <c r="L187" s="81">
        <v>10.433186461397629</v>
      </c>
      <c r="M187" s="81">
        <v>54.604756460636885</v>
      </c>
      <c r="N187" s="81">
        <v>51.99403632260227</v>
      </c>
      <c r="O187" s="81">
        <v>43.641727494417339</v>
      </c>
      <c r="P187" s="81">
        <v>32.387654229356777</v>
      </c>
      <c r="Q187" s="81">
        <v>2.4819263155604752</v>
      </c>
      <c r="R187" s="81">
        <v>0</v>
      </c>
      <c r="S187" s="81">
        <v>4.1470105676696907</v>
      </c>
      <c r="T187" s="82"/>
      <c r="U187" s="81">
        <v>6040605</v>
      </c>
      <c r="V187" s="81">
        <v>1275</v>
      </c>
      <c r="W187" s="81">
        <v>268</v>
      </c>
      <c r="X187" s="81">
        <v>10110</v>
      </c>
      <c r="Y187" s="81">
        <v>11505</v>
      </c>
      <c r="Z187" s="81">
        <v>22646</v>
      </c>
      <c r="AA187" s="81">
        <v>6545</v>
      </c>
      <c r="AB187" s="81">
        <v>35366</v>
      </c>
      <c r="AC187" s="81">
        <v>0</v>
      </c>
      <c r="AD187" s="81">
        <v>4.1470105676696907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871.81799999999998</v>
      </c>
      <c r="BJ187" s="81">
        <v>0</v>
      </c>
      <c r="BK187" s="81">
        <v>8.734</v>
      </c>
      <c r="BL187" s="81">
        <v>0</v>
      </c>
      <c r="BM187" s="82"/>
      <c r="BN187" s="81">
        <v>0</v>
      </c>
      <c r="BO187" s="81">
        <v>0</v>
      </c>
      <c r="BP187" s="81">
        <v>4</v>
      </c>
      <c r="BQ187" s="81">
        <v>0</v>
      </c>
      <c r="BR187" s="81">
        <v>1</v>
      </c>
      <c r="BS187" s="81">
        <v>0</v>
      </c>
      <c r="BT187"/>
      <c r="BU187" s="80">
        <v>250.429</v>
      </c>
      <c r="BV187" s="80">
        <v>471.31200000000001</v>
      </c>
      <c r="BW187" s="80">
        <v>157.75200000000001</v>
      </c>
      <c r="BX187" s="80">
        <v>0.498</v>
      </c>
      <c r="BY187" s="80">
        <v>0.56100000000000005</v>
      </c>
      <c r="BZ187" s="80">
        <v>0</v>
      </c>
      <c r="CA187" s="80">
        <v>0</v>
      </c>
      <c r="CB187" s="80">
        <v>0</v>
      </c>
      <c r="CC187" s="80">
        <v>0</v>
      </c>
    </row>
    <row r="188" spans="1:81">
      <c r="A188" s="80" t="s">
        <v>1894</v>
      </c>
      <c r="B188" s="80">
        <v>162</v>
      </c>
      <c r="C188" s="80">
        <v>9</v>
      </c>
      <c r="D188" s="80">
        <v>10</v>
      </c>
      <c r="E188" s="80">
        <v>2012</v>
      </c>
      <c r="F188" s="80" t="s">
        <v>88</v>
      </c>
      <c r="G188" s="80" t="s">
        <v>1885</v>
      </c>
      <c r="H188" s="80" t="s">
        <v>1886</v>
      </c>
      <c r="I188" s="177"/>
      <c r="J188" s="81">
        <v>68.172527320787864</v>
      </c>
      <c r="K188" s="81">
        <v>3.361696774225758</v>
      </c>
      <c r="L188" s="81">
        <v>10.136655482497645</v>
      </c>
      <c r="M188" s="81">
        <v>53.076915329389486</v>
      </c>
      <c r="N188" s="81">
        <v>52.053975753672191</v>
      </c>
      <c r="O188" s="81">
        <v>43.69790251495381</v>
      </c>
      <c r="P188" s="81">
        <v>32.16882223097511</v>
      </c>
      <c r="Q188" s="81">
        <v>2.726747455920401</v>
      </c>
      <c r="R188" s="81">
        <v>0</v>
      </c>
      <c r="S188" s="81">
        <v>2.8616750783335809</v>
      </c>
      <c r="T188" s="82"/>
      <c r="U188" s="81">
        <v>6957317</v>
      </c>
      <c r="V188" s="81">
        <v>1275</v>
      </c>
      <c r="W188" s="81">
        <v>268</v>
      </c>
      <c r="X188" s="81">
        <v>10110</v>
      </c>
      <c r="Y188" s="81">
        <v>11979</v>
      </c>
      <c r="Z188" s="81">
        <v>22855</v>
      </c>
      <c r="AA188" s="81">
        <v>6464</v>
      </c>
      <c r="AB188" s="81">
        <v>35762</v>
      </c>
      <c r="AC188" s="81">
        <v>0</v>
      </c>
      <c r="AD188" s="81">
        <v>2.8616750783335809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891.61599999999999</v>
      </c>
      <c r="BJ188" s="81">
        <v>0</v>
      </c>
      <c r="BK188" s="81">
        <v>9.8290000000000006</v>
      </c>
      <c r="BL188" s="81">
        <v>0</v>
      </c>
      <c r="BM188" s="82"/>
      <c r="BN188" s="81">
        <v>0</v>
      </c>
      <c r="BO188" s="81">
        <v>0</v>
      </c>
      <c r="BP188" s="81">
        <v>4</v>
      </c>
      <c r="BQ188" s="81">
        <v>0</v>
      </c>
      <c r="BR188" s="81">
        <v>1</v>
      </c>
      <c r="BS188" s="81">
        <v>0</v>
      </c>
      <c r="BT188"/>
      <c r="BU188" s="80">
        <v>270.58</v>
      </c>
      <c r="BV188" s="80">
        <v>481.62900000000002</v>
      </c>
      <c r="BW188" s="80">
        <v>149.23599999999999</v>
      </c>
      <c r="BX188" s="80">
        <v>0</v>
      </c>
      <c r="BY188" s="80">
        <v>0</v>
      </c>
      <c r="BZ188" s="80">
        <v>0</v>
      </c>
      <c r="CA188" s="80">
        <v>0</v>
      </c>
      <c r="CB188" s="80">
        <v>0</v>
      </c>
      <c r="CC188" s="80">
        <v>0</v>
      </c>
    </row>
    <row r="189" spans="1:81">
      <c r="A189" s="80" t="s">
        <v>1895</v>
      </c>
      <c r="B189" s="80">
        <v>163</v>
      </c>
      <c r="C189" s="80">
        <v>10</v>
      </c>
      <c r="D189" s="80">
        <v>10</v>
      </c>
      <c r="E189" s="80">
        <v>2013</v>
      </c>
      <c r="F189" s="80" t="s">
        <v>89</v>
      </c>
      <c r="G189" s="80" t="s">
        <v>1885</v>
      </c>
      <c r="H189" s="80" t="s">
        <v>1886</v>
      </c>
      <c r="I189" s="177"/>
      <c r="J189" s="81">
        <v>79.765305179723157</v>
      </c>
      <c r="K189" s="81">
        <v>2.714022007161693</v>
      </c>
      <c r="L189" s="81">
        <v>9.8272193998946431</v>
      </c>
      <c r="M189" s="81">
        <v>54.106111843740443</v>
      </c>
      <c r="N189" s="81">
        <v>48.806505687759405</v>
      </c>
      <c r="O189" s="81">
        <v>42.379332023313907</v>
      </c>
      <c r="P189" s="81">
        <v>32.155156073512245</v>
      </c>
      <c r="Q189" s="81">
        <v>2.7525662207919006</v>
      </c>
      <c r="R189" s="81">
        <v>0</v>
      </c>
      <c r="S189" s="81">
        <v>3.5734981099242686</v>
      </c>
      <c r="T189" s="82"/>
      <c r="U189" s="81">
        <v>7146252</v>
      </c>
      <c r="V189" s="81">
        <v>1275</v>
      </c>
      <c r="W189" s="81">
        <v>268</v>
      </c>
      <c r="X189" s="81">
        <v>10110</v>
      </c>
      <c r="Y189" s="81">
        <v>11997</v>
      </c>
      <c r="Z189" s="81">
        <v>23155</v>
      </c>
      <c r="AA189" s="81">
        <v>6437</v>
      </c>
      <c r="AB189" s="81">
        <v>35583</v>
      </c>
      <c r="AC189" s="81">
        <v>0</v>
      </c>
      <c r="AD189" s="81">
        <v>3.5734981099242686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898.27300000000002</v>
      </c>
      <c r="BJ189" s="81">
        <v>0</v>
      </c>
      <c r="BK189" s="81">
        <v>0</v>
      </c>
      <c r="BL189" s="81">
        <v>0</v>
      </c>
      <c r="BM189" s="82"/>
      <c r="BN189" s="81">
        <v>0</v>
      </c>
      <c r="BO189" s="81">
        <v>0</v>
      </c>
      <c r="BP189" s="81">
        <v>4</v>
      </c>
      <c r="BQ189" s="81">
        <v>0</v>
      </c>
      <c r="BR189" s="81">
        <v>0</v>
      </c>
      <c r="BS189" s="81">
        <v>0</v>
      </c>
      <c r="BT189"/>
      <c r="BU189" s="80">
        <v>281.24200000000002</v>
      </c>
      <c r="BV189" s="80">
        <v>489.00900000000001</v>
      </c>
      <c r="BW189" s="80">
        <v>128.02199999999999</v>
      </c>
      <c r="BX189" s="80">
        <v>0</v>
      </c>
      <c r="BY189" s="80">
        <v>0</v>
      </c>
      <c r="BZ189" s="80">
        <v>0</v>
      </c>
      <c r="CA189" s="80">
        <v>0</v>
      </c>
      <c r="CB189" s="80">
        <v>0</v>
      </c>
      <c r="CC189" s="80">
        <v>0</v>
      </c>
    </row>
    <row r="190" spans="1:81">
      <c r="A190" s="80" t="s">
        <v>1896</v>
      </c>
      <c r="B190" s="80">
        <v>164</v>
      </c>
      <c r="C190" s="80">
        <v>11</v>
      </c>
      <c r="D190" s="80">
        <v>10</v>
      </c>
      <c r="E190" s="80">
        <v>2014</v>
      </c>
      <c r="F190" s="80" t="s">
        <v>90</v>
      </c>
      <c r="G190" s="80" t="s">
        <v>1885</v>
      </c>
      <c r="H190" s="80" t="s">
        <v>1886</v>
      </c>
      <c r="I190" s="177"/>
      <c r="J190" s="81">
        <v>67.846332554391012</v>
      </c>
      <c r="K190" s="81">
        <v>2.5539538464478166</v>
      </c>
      <c r="L190" s="81">
        <v>8.5836050048671577</v>
      </c>
      <c r="M190" s="81">
        <v>46.991319248164146</v>
      </c>
      <c r="N190" s="81">
        <v>48.568451698007777</v>
      </c>
      <c r="O190" s="81">
        <v>40.410247698785824</v>
      </c>
      <c r="P190" s="81">
        <v>32.226992214210384</v>
      </c>
      <c r="Q190" s="81">
        <v>2.6277518709545382</v>
      </c>
      <c r="R190" s="81">
        <v>0</v>
      </c>
      <c r="S190" s="81">
        <v>3.6587906433185569</v>
      </c>
      <c r="T190" s="82"/>
      <c r="U190" s="81">
        <v>7369468</v>
      </c>
      <c r="V190" s="81">
        <v>1030</v>
      </c>
      <c r="W190" s="81">
        <v>295</v>
      </c>
      <c r="X190" s="81">
        <v>9397</v>
      </c>
      <c r="Y190" s="81">
        <v>12100</v>
      </c>
      <c r="Z190" s="81">
        <v>23254</v>
      </c>
      <c r="AA190" s="81">
        <v>6418</v>
      </c>
      <c r="AB190" s="81">
        <v>35405</v>
      </c>
      <c r="AC190" s="81">
        <v>0</v>
      </c>
      <c r="AD190" s="81">
        <v>3.6587906433185569</v>
      </c>
      <c r="AE190" s="82"/>
      <c r="AF190" s="81">
        <v>74215373.874589175</v>
      </c>
      <c r="AG190" s="81">
        <v>2086590.044366552</v>
      </c>
      <c r="AH190" s="81">
        <v>2074791.2293067137</v>
      </c>
      <c r="AI190" s="81">
        <v>61490584.945693761</v>
      </c>
      <c r="AJ190" s="81">
        <v>66642229.978947848</v>
      </c>
      <c r="AK190" s="81">
        <v>0</v>
      </c>
      <c r="AL190" s="81">
        <v>0</v>
      </c>
      <c r="AM190" s="81">
        <v>4860577.4354740744</v>
      </c>
      <c r="AN190" s="81">
        <v>0</v>
      </c>
      <c r="AO190" s="81">
        <v>0</v>
      </c>
      <c r="AP190" s="82"/>
      <c r="AQ190" s="81">
        <v>957</v>
      </c>
      <c r="AR190" s="81">
        <v>178</v>
      </c>
      <c r="AS190" s="81">
        <v>0</v>
      </c>
      <c r="AT190" s="81">
        <v>0</v>
      </c>
      <c r="AU190" s="81">
        <v>0</v>
      </c>
      <c r="AV190" s="81">
        <v>0</v>
      </c>
      <c r="AW190" s="81" t="s">
        <v>564</v>
      </c>
      <c r="AX190" s="82"/>
      <c r="AY190" s="81">
        <v>4064.6000000000004</v>
      </c>
      <c r="AZ190" s="81">
        <v>7734.7</v>
      </c>
      <c r="BA190" s="81">
        <v>0</v>
      </c>
      <c r="BB190" s="81">
        <v>0</v>
      </c>
      <c r="BC190" s="81">
        <v>0</v>
      </c>
      <c r="BD190" s="81">
        <v>0</v>
      </c>
      <c r="BE190" s="81" t="s">
        <v>564</v>
      </c>
      <c r="BF190" s="82"/>
      <c r="BG190" s="81">
        <v>0</v>
      </c>
      <c r="BH190" s="81">
        <v>0</v>
      </c>
      <c r="BI190" s="81">
        <v>873.40499999999997</v>
      </c>
      <c r="BJ190" s="81">
        <v>0</v>
      </c>
      <c r="BK190" s="81">
        <v>0</v>
      </c>
      <c r="BL190" s="81">
        <v>0</v>
      </c>
      <c r="BM190" s="82"/>
      <c r="BN190" s="81">
        <v>0</v>
      </c>
      <c r="BO190" s="81">
        <v>0</v>
      </c>
      <c r="BP190" s="81">
        <v>4</v>
      </c>
      <c r="BQ190" s="81">
        <v>0</v>
      </c>
      <c r="BR190" s="81">
        <v>0</v>
      </c>
      <c r="BS190" s="81">
        <v>0</v>
      </c>
      <c r="BT190"/>
      <c r="BU190" s="80">
        <v>280.73099999999999</v>
      </c>
      <c r="BV190" s="80">
        <v>478.62900000000002</v>
      </c>
      <c r="BW190" s="80">
        <v>112.986</v>
      </c>
      <c r="BX190" s="80">
        <v>0.56000000000000005</v>
      </c>
      <c r="BY190" s="80">
        <v>0.499</v>
      </c>
      <c r="BZ190" s="80">
        <v>0</v>
      </c>
      <c r="CA190" s="80">
        <v>0</v>
      </c>
      <c r="CB190" s="80">
        <v>0</v>
      </c>
      <c r="CC190" s="80">
        <v>0</v>
      </c>
    </row>
    <row r="191" spans="1:81">
      <c r="A191" s="80" t="s">
        <v>1897</v>
      </c>
      <c r="B191" s="80">
        <v>165</v>
      </c>
      <c r="C191" s="80">
        <v>12</v>
      </c>
      <c r="D191" s="80">
        <v>10</v>
      </c>
      <c r="E191" s="80">
        <v>2015</v>
      </c>
      <c r="F191" s="80" t="s">
        <v>91</v>
      </c>
      <c r="G191" s="80" t="s">
        <v>1885</v>
      </c>
      <c r="H191" s="80" t="s">
        <v>1886</v>
      </c>
      <c r="I191" s="177"/>
      <c r="J191" s="81">
        <v>67.680242158474755</v>
      </c>
      <c r="K191" s="81">
        <v>2.5152117268930403</v>
      </c>
      <c r="L191" s="81">
        <v>7.6593498973927954</v>
      </c>
      <c r="M191" s="81">
        <v>61.296582905825296</v>
      </c>
      <c r="N191" s="81">
        <v>46.622052103483284</v>
      </c>
      <c r="O191" s="81">
        <v>40.203624124728556</v>
      </c>
      <c r="P191" s="81">
        <v>32.076463596744439</v>
      </c>
      <c r="Q191" s="81">
        <v>2.5557274069985385</v>
      </c>
      <c r="R191" s="81">
        <v>0</v>
      </c>
      <c r="S191" s="81">
        <v>3.5631786139458708</v>
      </c>
      <c r="T191" s="82"/>
      <c r="U191" s="81">
        <v>7952330</v>
      </c>
      <c r="V191" s="81">
        <v>1030</v>
      </c>
      <c r="W191" s="81">
        <v>295</v>
      </c>
      <c r="X191" s="81">
        <v>9397</v>
      </c>
      <c r="Y191" s="81">
        <v>12220</v>
      </c>
      <c r="Z191" s="81">
        <v>23358</v>
      </c>
      <c r="AA191" s="81">
        <v>6383</v>
      </c>
      <c r="AB191" s="81">
        <v>35175</v>
      </c>
      <c r="AC191" s="81">
        <v>0</v>
      </c>
      <c r="AD191" s="81">
        <v>3.5631786139458708</v>
      </c>
      <c r="AE191" s="82"/>
      <c r="AF191" s="81">
        <v>76216702.764170155</v>
      </c>
      <c r="AG191" s="81">
        <v>1931195.6055949263</v>
      </c>
      <c r="AH191" s="81">
        <v>1592328.9715956759</v>
      </c>
      <c r="AI191" s="81">
        <v>60461809.099070668</v>
      </c>
      <c r="AJ191" s="81">
        <v>68372881.98736392</v>
      </c>
      <c r="AK191" s="81">
        <v>0</v>
      </c>
      <c r="AL191" s="81">
        <v>0</v>
      </c>
      <c r="AM191" s="81">
        <v>4820586.196424596</v>
      </c>
      <c r="AN191" s="81">
        <v>0</v>
      </c>
      <c r="AO191" s="81">
        <v>0</v>
      </c>
      <c r="AP191" s="82"/>
      <c r="AQ191" s="81">
        <v>1034</v>
      </c>
      <c r="AR191" s="81">
        <v>255</v>
      </c>
      <c r="AS191" s="81">
        <v>0</v>
      </c>
      <c r="AT191" s="81">
        <v>0</v>
      </c>
      <c r="AU191" s="81">
        <v>0</v>
      </c>
      <c r="AV191" s="81">
        <v>0</v>
      </c>
      <c r="AW191" s="81" t="s">
        <v>564</v>
      </c>
      <c r="AX191" s="82"/>
      <c r="AY191" s="81">
        <v>4446.8999999999996</v>
      </c>
      <c r="AZ191" s="81">
        <v>11526.1</v>
      </c>
      <c r="BA191" s="81">
        <v>0</v>
      </c>
      <c r="BB191" s="81">
        <v>0</v>
      </c>
      <c r="BC191" s="81">
        <v>0</v>
      </c>
      <c r="BD191" s="81">
        <v>0</v>
      </c>
      <c r="BE191" s="81" t="s">
        <v>564</v>
      </c>
      <c r="BF191" s="82"/>
      <c r="BG191" s="81">
        <v>0</v>
      </c>
      <c r="BH191" s="81">
        <v>0</v>
      </c>
      <c r="BI191" s="81">
        <v>840.48800000000006</v>
      </c>
      <c r="BJ191" s="81">
        <v>0</v>
      </c>
      <c r="BK191" s="81">
        <v>7.87</v>
      </c>
      <c r="BL191" s="81">
        <v>0</v>
      </c>
      <c r="BM191" s="82"/>
      <c r="BN191" s="81">
        <v>0</v>
      </c>
      <c r="BO191" s="81">
        <v>0</v>
      </c>
      <c r="BP191" s="81">
        <v>4</v>
      </c>
      <c r="BQ191" s="81">
        <v>0</v>
      </c>
      <c r="BR191" s="81">
        <v>1</v>
      </c>
      <c r="BS191" s="81">
        <v>0</v>
      </c>
      <c r="BT191"/>
      <c r="BU191" s="80">
        <v>256.81599999999997</v>
      </c>
      <c r="BV191" s="80">
        <v>473.39499999999998</v>
      </c>
      <c r="BW191" s="80">
        <v>117.11799999999999</v>
      </c>
      <c r="BX191" s="80">
        <v>0.56299999999999994</v>
      </c>
      <c r="BY191" s="80">
        <v>0.46600000000000003</v>
      </c>
      <c r="BZ191" s="80">
        <v>0</v>
      </c>
      <c r="CA191" s="80">
        <v>0</v>
      </c>
      <c r="CB191" s="80">
        <v>0</v>
      </c>
      <c r="CC191" s="80">
        <v>0</v>
      </c>
    </row>
    <row r="192" spans="1:81">
      <c r="A192" s="80" t="s">
        <v>1898</v>
      </c>
      <c r="B192" s="80">
        <v>166</v>
      </c>
      <c r="C192" s="80">
        <v>13</v>
      </c>
      <c r="D192" s="80">
        <v>10</v>
      </c>
      <c r="E192" s="80">
        <v>2016</v>
      </c>
      <c r="F192" s="80" t="s">
        <v>92</v>
      </c>
      <c r="G192" s="80" t="s">
        <v>1885</v>
      </c>
      <c r="H192" s="80" t="s">
        <v>1886</v>
      </c>
      <c r="I192" s="177"/>
      <c r="J192" s="81">
        <v>80.617905073213507</v>
      </c>
      <c r="K192" s="81">
        <v>2.5005796741494071</v>
      </c>
      <c r="L192" s="81">
        <v>7.2804545701260315</v>
      </c>
      <c r="M192" s="81">
        <v>40.787405840348313</v>
      </c>
      <c r="N192" s="81">
        <v>45.956833827886939</v>
      </c>
      <c r="O192" s="81">
        <v>39.633799553062602</v>
      </c>
      <c r="P192" s="81">
        <v>31.576833849460613</v>
      </c>
      <c r="Q192" s="81">
        <v>2.4692956936816604</v>
      </c>
      <c r="R192" s="81">
        <v>0</v>
      </c>
      <c r="S192" s="81">
        <v>4.2688502234369006</v>
      </c>
      <c r="T192" s="82"/>
      <c r="U192" s="81">
        <v>9321214</v>
      </c>
      <c r="V192" s="81">
        <v>1030</v>
      </c>
      <c r="W192" s="81">
        <v>295</v>
      </c>
      <c r="X192" s="81">
        <v>9397</v>
      </c>
      <c r="Y192" s="81">
        <v>12271</v>
      </c>
      <c r="Z192" s="81">
        <v>23310</v>
      </c>
      <c r="AA192" s="81">
        <v>6499</v>
      </c>
      <c r="AB192" s="81">
        <v>34960</v>
      </c>
      <c r="AC192" s="81">
        <v>0</v>
      </c>
      <c r="AD192" s="81">
        <v>4.2688502234369006</v>
      </c>
      <c r="AE192" s="82"/>
      <c r="AF192" s="81">
        <v>93008157.493347093</v>
      </c>
      <c r="AG192" s="81">
        <v>1850763.7181046689</v>
      </c>
      <c r="AH192" s="81">
        <v>1161975.23985214</v>
      </c>
      <c r="AI192" s="81">
        <v>60077551.672768429</v>
      </c>
      <c r="AJ192" s="81">
        <v>68634948.13910906</v>
      </c>
      <c r="AK192" s="81">
        <v>0</v>
      </c>
      <c r="AL192" s="81">
        <v>0</v>
      </c>
      <c r="AM192" s="81">
        <v>4794843.5795027046</v>
      </c>
      <c r="AN192" s="81">
        <v>0</v>
      </c>
      <c r="AO192" s="81">
        <v>0</v>
      </c>
      <c r="AP192" s="82"/>
      <c r="AQ192" s="81">
        <v>1092</v>
      </c>
      <c r="AR192" s="81">
        <v>308</v>
      </c>
      <c r="AS192" s="81">
        <v>0</v>
      </c>
      <c r="AT192" s="81">
        <v>0</v>
      </c>
      <c r="AU192" s="81">
        <v>0</v>
      </c>
      <c r="AV192" s="81">
        <v>0</v>
      </c>
      <c r="AW192" s="81" t="s">
        <v>564</v>
      </c>
      <c r="AX192" s="82"/>
      <c r="AY192" s="81">
        <v>4753.1000000000004</v>
      </c>
      <c r="AZ192" s="81">
        <v>13465.6</v>
      </c>
      <c r="BA192" s="81">
        <v>0</v>
      </c>
      <c r="BB192" s="81">
        <v>0</v>
      </c>
      <c r="BC192" s="81">
        <v>0</v>
      </c>
      <c r="BD192" s="81">
        <v>0</v>
      </c>
      <c r="BE192" s="81" t="s">
        <v>564</v>
      </c>
      <c r="BF192" s="82"/>
      <c r="BG192" s="81">
        <v>0</v>
      </c>
      <c r="BH192" s="81">
        <v>0</v>
      </c>
      <c r="BI192" s="81">
        <v>852.82100000000003</v>
      </c>
      <c r="BJ192" s="81">
        <v>0</v>
      </c>
      <c r="BK192" s="81">
        <v>8.0210000000000008</v>
      </c>
      <c r="BL192" s="81">
        <v>0</v>
      </c>
      <c r="BM192" s="82"/>
      <c r="BN192" s="81">
        <v>0</v>
      </c>
      <c r="BO192" s="81">
        <v>0</v>
      </c>
      <c r="BP192" s="81">
        <v>6</v>
      </c>
      <c r="BQ192" s="81">
        <v>0</v>
      </c>
      <c r="BR192" s="81">
        <v>1</v>
      </c>
      <c r="BS192" s="81">
        <v>0</v>
      </c>
      <c r="BT192"/>
      <c r="BU192" s="80">
        <v>259.85700000000003</v>
      </c>
      <c r="BV192" s="80">
        <v>466.39299999999997</v>
      </c>
      <c r="BW192" s="80">
        <v>133.70599999999999</v>
      </c>
      <c r="BX192" s="80">
        <v>0.48899999999999999</v>
      </c>
      <c r="BY192" s="80">
        <v>0.39700000000000002</v>
      </c>
      <c r="BZ192" s="80">
        <v>0</v>
      </c>
      <c r="CA192" s="80">
        <v>0</v>
      </c>
      <c r="CB192" s="80">
        <v>0</v>
      </c>
      <c r="CC192" s="80">
        <v>0</v>
      </c>
    </row>
    <row r="193" spans="1:81">
      <c r="A193" s="80" t="s">
        <v>1899</v>
      </c>
      <c r="B193" s="80">
        <v>167</v>
      </c>
      <c r="C193" s="80">
        <v>14</v>
      </c>
      <c r="D193" s="80">
        <v>10</v>
      </c>
      <c r="E193" s="80">
        <v>2017</v>
      </c>
      <c r="F193" s="80" t="s">
        <v>71</v>
      </c>
      <c r="G193" s="80" t="s">
        <v>1885</v>
      </c>
      <c r="H193" s="80" t="s">
        <v>1886</v>
      </c>
      <c r="I193" s="177"/>
      <c r="J193" s="81">
        <v>85.186290098874679</v>
      </c>
      <c r="K193" s="81">
        <v>2.4892324076428589</v>
      </c>
      <c r="L193" s="81">
        <v>7.815724884455407</v>
      </c>
      <c r="M193" s="81">
        <v>36.116785250520969</v>
      </c>
      <c r="N193" s="81">
        <v>44.729176182879812</v>
      </c>
      <c r="O193" s="81">
        <v>39.028884056345568</v>
      </c>
      <c r="P193" s="81">
        <v>31.270591122061056</v>
      </c>
      <c r="Q193" s="81">
        <v>2.3622465875204433</v>
      </c>
      <c r="R193" s="81">
        <v>0</v>
      </c>
      <c r="S193" s="81">
        <v>4.3913049698991715</v>
      </c>
      <c r="T193" s="82"/>
      <c r="U193" s="81">
        <v>10019883</v>
      </c>
      <c r="V193" s="81">
        <v>1030</v>
      </c>
      <c r="W193" s="81">
        <v>295</v>
      </c>
      <c r="X193" s="81">
        <v>9397</v>
      </c>
      <c r="Y193" s="81">
        <v>12360</v>
      </c>
      <c r="Z193" s="81">
        <v>23335</v>
      </c>
      <c r="AA193" s="81">
        <v>6477</v>
      </c>
      <c r="AB193" s="81">
        <v>34586</v>
      </c>
      <c r="AC193" s="81">
        <v>0</v>
      </c>
      <c r="AD193" s="81">
        <v>4.3913049698991724</v>
      </c>
      <c r="AE193" s="82"/>
      <c r="AF193" s="81">
        <v>99607388.120033085</v>
      </c>
      <c r="AG193" s="81">
        <v>1862696.0944427471</v>
      </c>
      <c r="AH193" s="81">
        <v>1601241.455813397</v>
      </c>
      <c r="AI193" s="81">
        <v>56726559.733669057</v>
      </c>
      <c r="AJ193" s="81">
        <v>63616570.682009943</v>
      </c>
      <c r="AK193" s="81">
        <v>0</v>
      </c>
      <c r="AL193" s="81">
        <v>0</v>
      </c>
      <c r="AM193" s="81">
        <v>4750970.986919391</v>
      </c>
      <c r="AN193" s="81">
        <v>0</v>
      </c>
      <c r="AO193" s="81">
        <v>0</v>
      </c>
      <c r="AP193" s="82"/>
      <c r="AQ193" s="81">
        <v>1160</v>
      </c>
      <c r="AR193" s="81">
        <v>333</v>
      </c>
      <c r="AS193" s="81">
        <v>0</v>
      </c>
      <c r="AT193" s="81">
        <v>0</v>
      </c>
      <c r="AU193" s="81">
        <v>0</v>
      </c>
      <c r="AV193" s="81">
        <v>0</v>
      </c>
      <c r="AW193" s="81" t="s">
        <v>564</v>
      </c>
      <c r="AX193" s="82"/>
      <c r="AY193" s="81">
        <v>5128.5</v>
      </c>
      <c r="AZ193" s="81">
        <v>14300.1</v>
      </c>
      <c r="BA193" s="81">
        <v>0</v>
      </c>
      <c r="BB193" s="81">
        <v>0</v>
      </c>
      <c r="BC193" s="81">
        <v>0</v>
      </c>
      <c r="BD193" s="81">
        <v>0</v>
      </c>
      <c r="BE193" s="81" t="s">
        <v>564</v>
      </c>
      <c r="BF193" s="82"/>
      <c r="BG193" s="81">
        <v>0</v>
      </c>
      <c r="BH193" s="81">
        <v>0</v>
      </c>
      <c r="BI193" s="81">
        <v>928.774</v>
      </c>
      <c r="BJ193" s="81">
        <v>0</v>
      </c>
      <c r="BK193" s="81">
        <v>0</v>
      </c>
      <c r="BL193" s="81">
        <v>0</v>
      </c>
      <c r="BM193" s="82"/>
      <c r="BN193" s="81">
        <v>0</v>
      </c>
      <c r="BO193" s="81">
        <v>0</v>
      </c>
      <c r="BP193" s="81">
        <v>6</v>
      </c>
      <c r="BQ193" s="81">
        <v>0</v>
      </c>
      <c r="BR193" s="81">
        <v>0</v>
      </c>
      <c r="BS193" s="81">
        <v>0</v>
      </c>
      <c r="BT193"/>
      <c r="BU193" s="80">
        <v>272.61399999999998</v>
      </c>
      <c r="BV193" s="80">
        <v>494.85599999999999</v>
      </c>
      <c r="BW193" s="80">
        <v>160.36600000000001</v>
      </c>
      <c r="BX193" s="80">
        <v>0.51800000000000002</v>
      </c>
      <c r="BY193" s="80">
        <v>0.42</v>
      </c>
      <c r="BZ193" s="80">
        <v>0</v>
      </c>
      <c r="CA193" s="80">
        <v>0</v>
      </c>
      <c r="CB193" s="80">
        <v>0</v>
      </c>
      <c r="CC193" s="80">
        <v>0</v>
      </c>
    </row>
    <row r="194" spans="1:81">
      <c r="A194" s="80" t="s">
        <v>1900</v>
      </c>
      <c r="B194" s="80">
        <v>168</v>
      </c>
      <c r="C194" s="80">
        <v>15</v>
      </c>
      <c r="D194" s="80">
        <v>10</v>
      </c>
      <c r="E194" s="80">
        <v>2018</v>
      </c>
      <c r="F194" s="80" t="s">
        <v>93</v>
      </c>
      <c r="G194" s="80" t="s">
        <v>1885</v>
      </c>
      <c r="H194" s="80" t="s">
        <v>1886</v>
      </c>
      <c r="I194" s="177"/>
      <c r="J194" s="81">
        <v>81.419202071981601</v>
      </c>
      <c r="K194" s="81">
        <v>2.344842909738281</v>
      </c>
      <c r="L194" s="81">
        <v>6.9240126140399827</v>
      </c>
      <c r="M194" s="81">
        <v>37.344016637255784</v>
      </c>
      <c r="N194" s="81">
        <v>40.784732690554087</v>
      </c>
      <c r="O194" s="81">
        <v>38.307104367649032</v>
      </c>
      <c r="P194" s="81">
        <v>31.12661221663566</v>
      </c>
      <c r="Q194" s="81">
        <v>2.181017576128677</v>
      </c>
      <c r="R194" s="81">
        <v>0</v>
      </c>
      <c r="S194" s="81">
        <v>4.4138064638703778</v>
      </c>
      <c r="T194" s="82"/>
      <c r="U194" s="81">
        <v>10213129</v>
      </c>
      <c r="V194" s="81">
        <v>1030</v>
      </c>
      <c r="W194" s="81">
        <v>295</v>
      </c>
      <c r="X194" s="81">
        <v>9397</v>
      </c>
      <c r="Y194" s="81">
        <v>12554</v>
      </c>
      <c r="Z194" s="81">
        <v>23342</v>
      </c>
      <c r="AA194" s="81">
        <v>6512</v>
      </c>
      <c r="AB194" s="81">
        <v>34412</v>
      </c>
      <c r="AC194" s="81">
        <v>0</v>
      </c>
      <c r="AD194" s="81">
        <v>4.4138064638703778</v>
      </c>
      <c r="AE194" s="82"/>
      <c r="AF194" s="81">
        <v>96686309.092714489</v>
      </c>
      <c r="AG194" s="81">
        <v>1662105.653591645</v>
      </c>
      <c r="AH194" s="81">
        <v>1508842.676496224</v>
      </c>
      <c r="AI194" s="81">
        <v>57771599.63049721</v>
      </c>
      <c r="AJ194" s="81">
        <v>59548024.512777247</v>
      </c>
      <c r="AK194" s="81">
        <v>0</v>
      </c>
      <c r="AL194" s="81">
        <v>0</v>
      </c>
      <c r="AM194" s="81">
        <v>4736850.0218092613</v>
      </c>
      <c r="AN194" s="81">
        <v>0</v>
      </c>
      <c r="AO194" s="81">
        <v>0</v>
      </c>
      <c r="AP194" s="82"/>
      <c r="AQ194" s="81">
        <v>1229</v>
      </c>
      <c r="AR194" s="81">
        <v>380</v>
      </c>
      <c r="AS194" s="81">
        <v>0</v>
      </c>
      <c r="AT194" s="81">
        <v>0</v>
      </c>
      <c r="AU194" s="81">
        <v>0</v>
      </c>
      <c r="AV194" s="81">
        <v>0</v>
      </c>
      <c r="AW194" s="81" t="s">
        <v>564</v>
      </c>
      <c r="AX194" s="82"/>
      <c r="AY194" s="81">
        <v>5456.9</v>
      </c>
      <c r="AZ194" s="81">
        <v>16012</v>
      </c>
      <c r="BA194" s="81">
        <v>0</v>
      </c>
      <c r="BB194" s="81">
        <v>0</v>
      </c>
      <c r="BC194" s="81">
        <v>0</v>
      </c>
      <c r="BD194" s="81">
        <v>0</v>
      </c>
      <c r="BE194" s="81" t="s">
        <v>564</v>
      </c>
      <c r="BF194" s="82"/>
      <c r="BG194" s="81">
        <v>0</v>
      </c>
      <c r="BH194" s="81">
        <v>0</v>
      </c>
      <c r="BI194" s="81">
        <v>930.524</v>
      </c>
      <c r="BJ194" s="81">
        <v>0</v>
      </c>
      <c r="BK194" s="81">
        <v>7.6769999999999996</v>
      </c>
      <c r="BL194" s="81">
        <v>0</v>
      </c>
      <c r="BM194" s="82"/>
      <c r="BN194" s="81">
        <v>0</v>
      </c>
      <c r="BO194" s="81">
        <v>0</v>
      </c>
      <c r="BP194" s="81">
        <v>6</v>
      </c>
      <c r="BQ194" s="81">
        <v>0</v>
      </c>
      <c r="BR194" s="81">
        <v>1</v>
      </c>
      <c r="BS194" s="81">
        <v>0</v>
      </c>
      <c r="BT194"/>
      <c r="BU194" s="80">
        <v>267.61500000000001</v>
      </c>
      <c r="BV194" s="80">
        <v>496.62200000000001</v>
      </c>
      <c r="BW194" s="80">
        <v>173.1</v>
      </c>
      <c r="BX194" s="80">
        <v>0.47699999999999998</v>
      </c>
      <c r="BY194" s="80">
        <v>0.38700000000000001</v>
      </c>
      <c r="BZ194" s="80">
        <v>0</v>
      </c>
      <c r="CA194" s="80">
        <v>0</v>
      </c>
      <c r="CB194" s="80">
        <v>0</v>
      </c>
      <c r="CC194" s="80">
        <v>0</v>
      </c>
    </row>
    <row r="195" spans="1:81">
      <c r="A195" s="80" t="s">
        <v>1901</v>
      </c>
      <c r="B195" s="80">
        <v>169</v>
      </c>
      <c r="C195" s="80">
        <v>16</v>
      </c>
      <c r="D195" s="80">
        <v>10</v>
      </c>
      <c r="E195" s="80">
        <v>2019</v>
      </c>
      <c r="F195" s="80" t="s">
        <v>73</v>
      </c>
      <c r="G195" s="80" t="s">
        <v>1885</v>
      </c>
      <c r="H195" s="80" t="s">
        <v>1886</v>
      </c>
      <c r="I195" s="177"/>
      <c r="J195" s="81">
        <v>85.953819839593422</v>
      </c>
      <c r="K195" s="81">
        <v>2.1319267414662706</v>
      </c>
      <c r="L195" s="81">
        <v>6.9555518649438826</v>
      </c>
      <c r="M195" s="81">
        <v>38.343871621542846</v>
      </c>
      <c r="N195" s="81">
        <v>39.424662014648639</v>
      </c>
      <c r="O195" s="81">
        <v>37.384086838800471</v>
      </c>
      <c r="P195" s="81">
        <v>30.470387503218866</v>
      </c>
      <c r="Q195" s="81">
        <v>2.1093915658624209</v>
      </c>
      <c r="R195" s="81">
        <v>0</v>
      </c>
      <c r="S195" s="81">
        <v>4.31976625046868</v>
      </c>
      <c r="T195" s="82"/>
      <c r="U195" s="81">
        <v>11333048</v>
      </c>
      <c r="V195" s="81">
        <v>1030</v>
      </c>
      <c r="W195" s="81">
        <v>295</v>
      </c>
      <c r="X195" s="81">
        <v>9397</v>
      </c>
      <c r="Y195" s="81">
        <v>12774</v>
      </c>
      <c r="Z195" s="81">
        <v>23405</v>
      </c>
      <c r="AA195" s="81">
        <v>6327</v>
      </c>
      <c r="AB195" s="81">
        <v>34183</v>
      </c>
      <c r="AC195" s="81">
        <v>0</v>
      </c>
      <c r="AD195" s="81">
        <v>4.31976625046868</v>
      </c>
      <c r="AE195" s="82"/>
      <c r="AF195" s="81">
        <v>107929714.6323882</v>
      </c>
      <c r="AG195" s="81">
        <v>1613138.193317221</v>
      </c>
      <c r="AH195" s="81">
        <v>1590466.722993125</v>
      </c>
      <c r="AI195" s="81">
        <v>64135880.181015491</v>
      </c>
      <c r="AJ195" s="81">
        <v>59519056.255366042</v>
      </c>
      <c r="AK195" s="81">
        <v>0</v>
      </c>
      <c r="AL195" s="81">
        <v>0</v>
      </c>
      <c r="AM195" s="81">
        <v>4655467.270513773</v>
      </c>
      <c r="AN195" s="81">
        <v>0</v>
      </c>
      <c r="AO195" s="81">
        <v>0</v>
      </c>
      <c r="AP195" s="82"/>
      <c r="AQ195" s="81">
        <v>1297</v>
      </c>
      <c r="AR195" s="81">
        <v>445</v>
      </c>
      <c r="AS195" s="81">
        <v>0</v>
      </c>
      <c r="AT195" s="81">
        <v>0</v>
      </c>
      <c r="AU195" s="81">
        <v>0</v>
      </c>
      <c r="AV195" s="81">
        <v>0</v>
      </c>
      <c r="AW195" s="81" t="s">
        <v>564</v>
      </c>
      <c r="AX195" s="82"/>
      <c r="AY195" s="81">
        <v>5790.1000000000022</v>
      </c>
      <c r="AZ195" s="81">
        <v>19109.8</v>
      </c>
      <c r="BA195" s="81">
        <v>0</v>
      </c>
      <c r="BB195" s="81">
        <v>0</v>
      </c>
      <c r="BC195" s="81">
        <v>0</v>
      </c>
      <c r="BD195" s="81">
        <v>0</v>
      </c>
      <c r="BE195" s="81" t="s">
        <v>564</v>
      </c>
      <c r="BF195" s="82"/>
      <c r="BG195" s="81">
        <v>0</v>
      </c>
      <c r="BH195" s="81">
        <v>0</v>
      </c>
      <c r="BI195" s="81">
        <v>950.32600000000002</v>
      </c>
      <c r="BJ195" s="81">
        <v>0</v>
      </c>
      <c r="BK195" s="81">
        <v>7.5830000000000002</v>
      </c>
      <c r="BL195" s="81">
        <v>0</v>
      </c>
      <c r="BM195" s="82"/>
      <c r="BN195" s="81">
        <v>0</v>
      </c>
      <c r="BO195" s="81">
        <v>0</v>
      </c>
      <c r="BP195" s="81">
        <v>7</v>
      </c>
      <c r="BQ195" s="81">
        <v>0</v>
      </c>
      <c r="BR195" s="81">
        <v>1</v>
      </c>
      <c r="BS195" s="81">
        <v>0</v>
      </c>
      <c r="BT195"/>
      <c r="BU195" s="80">
        <v>278.00400000000002</v>
      </c>
      <c r="BV195" s="80">
        <v>498.608</v>
      </c>
      <c r="BW195" s="80">
        <v>180.43199999999999</v>
      </c>
      <c r="BX195" s="80">
        <v>0.47799999999999998</v>
      </c>
      <c r="BY195" s="80">
        <v>0.38700000000000001</v>
      </c>
      <c r="BZ195" s="80">
        <v>0</v>
      </c>
      <c r="CA195" s="80">
        <v>0</v>
      </c>
      <c r="CB195" s="80">
        <v>0</v>
      </c>
      <c r="CC195" s="80">
        <v>0</v>
      </c>
    </row>
    <row r="196" spans="1:81">
      <c r="A196" s="80" t="s">
        <v>1902</v>
      </c>
      <c r="B196" s="80">
        <v>170</v>
      </c>
      <c r="C196" s="80">
        <v>17</v>
      </c>
      <c r="D196" s="80">
        <v>10</v>
      </c>
      <c r="E196" s="80">
        <v>2020</v>
      </c>
      <c r="F196" s="80" t="s">
        <v>218</v>
      </c>
      <c r="G196" s="80" t="s">
        <v>1885</v>
      </c>
      <c r="H196" s="80" t="s">
        <v>1886</v>
      </c>
      <c r="I196" s="177"/>
      <c r="J196" s="81">
        <v>78.016697260944568</v>
      </c>
      <c r="K196" s="81">
        <v>2.3274955782618489</v>
      </c>
      <c r="L196" s="81">
        <v>6.9344145851582031</v>
      </c>
      <c r="M196" s="81">
        <v>36.202127941099214</v>
      </c>
      <c r="N196" s="81">
        <v>38.245596144892623</v>
      </c>
      <c r="O196" s="81">
        <v>32.746752806318838</v>
      </c>
      <c r="P196" s="81">
        <v>29.051168822646073</v>
      </c>
      <c r="Q196" s="81">
        <v>1.9908325074064148</v>
      </c>
      <c r="R196" s="81">
        <v>0</v>
      </c>
      <c r="S196" s="81">
        <v>4.9304591820941894</v>
      </c>
      <c r="T196" s="82"/>
      <c r="U196" s="81">
        <v>9875255</v>
      </c>
      <c r="V196" s="81">
        <v>1020</v>
      </c>
      <c r="W196" s="81">
        <v>347</v>
      </c>
      <c r="X196" s="81">
        <v>10096</v>
      </c>
      <c r="Y196" s="81">
        <v>12770</v>
      </c>
      <c r="Z196" s="81">
        <v>23400</v>
      </c>
      <c r="AA196" s="81">
        <v>6554</v>
      </c>
      <c r="AB196" s="81">
        <v>33764</v>
      </c>
      <c r="AC196" s="81">
        <v>0</v>
      </c>
      <c r="AD196" s="81">
        <v>4.9304591820941894</v>
      </c>
      <c r="AE196" s="82"/>
      <c r="AF196" s="81">
        <v>97954664.477504417</v>
      </c>
      <c r="AG196" s="81">
        <v>1717477.9999641357</v>
      </c>
      <c r="AH196" s="81">
        <v>1683235.5324594346</v>
      </c>
      <c r="AI196" s="81">
        <v>63912106.455458447</v>
      </c>
      <c r="AJ196" s="81">
        <v>64840798.081454255</v>
      </c>
      <c r="AK196" s="81"/>
      <c r="AL196" s="81"/>
      <c r="AM196" s="81">
        <v>4406577.1258640178</v>
      </c>
      <c r="AN196" s="81"/>
      <c r="AO196" s="81"/>
      <c r="AP196" s="82"/>
      <c r="AQ196" s="81">
        <v>1368</v>
      </c>
      <c r="AR196" s="81">
        <v>474</v>
      </c>
      <c r="AS196" s="81">
        <v>0</v>
      </c>
      <c r="AT196" s="81">
        <v>1</v>
      </c>
      <c r="AU196" s="81">
        <v>0</v>
      </c>
      <c r="AV196" s="81">
        <v>0</v>
      </c>
      <c r="AW196" s="81">
        <v>0</v>
      </c>
      <c r="AX196" s="82"/>
      <c r="AY196" s="81">
        <v>6162.4000000000033</v>
      </c>
      <c r="AZ196" s="81">
        <v>20330.099999999999</v>
      </c>
      <c r="BA196" s="81">
        <v>0</v>
      </c>
      <c r="BB196" s="81">
        <v>5154.3999999999996</v>
      </c>
      <c r="BC196" s="81">
        <v>0</v>
      </c>
      <c r="BD196" s="81">
        <v>0</v>
      </c>
      <c r="BE196" s="81">
        <v>0</v>
      </c>
      <c r="BF196" s="82"/>
      <c r="BG196" s="81">
        <v>0</v>
      </c>
      <c r="BH196" s="81">
        <v>0</v>
      </c>
      <c r="BI196" s="81">
        <v>938.49900000000002</v>
      </c>
      <c r="BJ196" s="81">
        <v>0</v>
      </c>
      <c r="BK196" s="81">
        <v>6.64</v>
      </c>
      <c r="BL196" s="81">
        <v>0</v>
      </c>
      <c r="BM196" s="82"/>
      <c r="BN196" s="81">
        <v>0</v>
      </c>
      <c r="BO196" s="81">
        <v>0</v>
      </c>
      <c r="BP196" s="81">
        <v>7</v>
      </c>
      <c r="BQ196" s="81">
        <v>0</v>
      </c>
      <c r="BR196" s="81">
        <v>1</v>
      </c>
      <c r="BS196" s="81">
        <v>0</v>
      </c>
      <c r="BT196"/>
      <c r="BU196" s="80">
        <v>281.87200000000001</v>
      </c>
      <c r="BV196" s="80">
        <v>499.78899999999999</v>
      </c>
      <c r="BW196" s="80">
        <v>162.31299999999999</v>
      </c>
      <c r="BX196" s="80">
        <v>0.70399999999999996</v>
      </c>
      <c r="BY196" s="80">
        <v>0.46100000000000002</v>
      </c>
      <c r="BZ196" s="80">
        <v>0</v>
      </c>
      <c r="CA196" s="80">
        <v>0</v>
      </c>
      <c r="CB196" s="80">
        <v>0</v>
      </c>
      <c r="CC196" s="80">
        <v>0</v>
      </c>
    </row>
    <row r="197" spans="1:81">
      <c r="A197" s="80" t="s">
        <v>1903</v>
      </c>
      <c r="B197" s="80">
        <v>170</v>
      </c>
      <c r="C197" s="80">
        <v>18</v>
      </c>
      <c r="D197" s="80">
        <v>10</v>
      </c>
      <c r="E197" s="80">
        <v>2021</v>
      </c>
      <c r="F197" s="80" t="s">
        <v>75</v>
      </c>
      <c r="G197" s="174" t="s">
        <v>1885</v>
      </c>
      <c r="H197" s="80" t="s">
        <v>1886</v>
      </c>
      <c r="I197" s="177"/>
      <c r="J197" s="81">
        <v>74.736584353685259</v>
      </c>
      <c r="K197" s="81">
        <v>2.5376262992480609</v>
      </c>
      <c r="L197" s="81">
        <v>7.8081653221345997</v>
      </c>
      <c r="M197" s="81">
        <v>41.143306560808789</v>
      </c>
      <c r="N197" s="81">
        <v>37.477629904071492</v>
      </c>
      <c r="O197" s="81">
        <v>31.797244425823706</v>
      </c>
      <c r="P197" s="81">
        <v>29.676210892015636</v>
      </c>
      <c r="Q197" s="81">
        <v>1.9871562129207505</v>
      </c>
      <c r="R197" s="81">
        <v>0</v>
      </c>
      <c r="S197" s="81">
        <v>4.3246069819881319</v>
      </c>
      <c r="T197" s="82"/>
      <c r="U197" s="81">
        <v>10159766</v>
      </c>
      <c r="V197" s="81">
        <v>1020</v>
      </c>
      <c r="W197" s="81">
        <v>347</v>
      </c>
      <c r="X197" s="81">
        <v>10096</v>
      </c>
      <c r="Y197" s="81">
        <v>12715</v>
      </c>
      <c r="Z197" s="81">
        <v>23396</v>
      </c>
      <c r="AA197" s="81">
        <v>6529</v>
      </c>
      <c r="AB197" s="81">
        <v>33302</v>
      </c>
      <c r="AC197" s="81">
        <v>0</v>
      </c>
      <c r="AD197" s="81">
        <v>4.3246069819881319</v>
      </c>
      <c r="AE197" s="82"/>
      <c r="AF197" s="81">
        <v>91122158.025373578</v>
      </c>
      <c r="AG197" s="81">
        <v>1751004.4820365359</v>
      </c>
      <c r="AH197" s="81">
        <v>1811028.7072948155</v>
      </c>
      <c r="AI197" s="81">
        <v>63126307.160481326</v>
      </c>
      <c r="AJ197" s="81">
        <v>61994176.784234658</v>
      </c>
      <c r="AK197" s="81">
        <v>0</v>
      </c>
      <c r="AL197" s="81">
        <v>0</v>
      </c>
      <c r="AM197" s="81">
        <v>4371349.9917754531</v>
      </c>
      <c r="AN197" s="81">
        <v>0</v>
      </c>
      <c r="AO197" s="81">
        <v>0</v>
      </c>
      <c r="AP197" s="82"/>
      <c r="AQ197" s="81">
        <v>1443</v>
      </c>
      <c r="AR197" s="81">
        <v>546</v>
      </c>
      <c r="AS197" s="81">
        <v>0</v>
      </c>
      <c r="AT197" s="81">
        <v>1</v>
      </c>
      <c r="AU197" s="81">
        <v>0</v>
      </c>
      <c r="AV197" s="81">
        <v>0</v>
      </c>
      <c r="AW197" s="81"/>
      <c r="AX197" s="82"/>
      <c r="AY197" s="81">
        <v>6646.9000000000069</v>
      </c>
      <c r="AZ197" s="81">
        <v>26108.900000000009</v>
      </c>
      <c r="BA197" s="81">
        <v>0</v>
      </c>
      <c r="BB197" s="81">
        <v>5154.3999999999996</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1904</v>
      </c>
      <c r="B198" s="80">
        <v>170</v>
      </c>
      <c r="C198" s="80">
        <v>19</v>
      </c>
      <c r="D198" s="80">
        <v>10</v>
      </c>
      <c r="E198" s="80">
        <v>2022</v>
      </c>
      <c r="F198" s="80" t="s">
        <v>568</v>
      </c>
      <c r="G198" s="174" t="s">
        <v>1885</v>
      </c>
      <c r="H198" s="80" t="s">
        <v>1886</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1537</v>
      </c>
      <c r="AR198" s="81">
        <v>556</v>
      </c>
      <c r="AS198" s="81">
        <v>0</v>
      </c>
      <c r="AT198" s="81">
        <v>1</v>
      </c>
      <c r="AU198" s="81">
        <v>0</v>
      </c>
      <c r="AV198" s="81">
        <v>0</v>
      </c>
      <c r="AW198" s="81"/>
      <c r="AX198" s="82"/>
      <c r="AY198" s="81">
        <v>7245.8</v>
      </c>
      <c r="AZ198" s="81">
        <v>26535.80000000001</v>
      </c>
      <c r="BA198" s="81">
        <v>0</v>
      </c>
      <c r="BB198" s="81">
        <v>5154.3999999999996</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1905</v>
      </c>
      <c r="B199" s="80">
        <v>69</v>
      </c>
      <c r="C199" s="80">
        <v>1</v>
      </c>
      <c r="D199" s="80">
        <v>5</v>
      </c>
      <c r="E199" s="80">
        <v>1990</v>
      </c>
      <c r="F199" s="80" t="s">
        <v>562</v>
      </c>
      <c r="G199" s="80" t="s">
        <v>1906</v>
      </c>
      <c r="H199" s="80" t="s">
        <v>1907</v>
      </c>
      <c r="I199" s="177"/>
      <c r="J199" s="81">
        <v>69.529788164725176</v>
      </c>
      <c r="K199" s="81">
        <v>4.4752204569193301</v>
      </c>
      <c r="L199" s="81">
        <v>19.924380778342488</v>
      </c>
      <c r="M199" s="81">
        <v>13.604681090224352</v>
      </c>
      <c r="N199" s="81">
        <v>28.986134399031567</v>
      </c>
      <c r="O199" s="81">
        <v>21.76451614725265</v>
      </c>
      <c r="P199" s="81">
        <v>31.48950030425279</v>
      </c>
      <c r="Q199" s="81">
        <v>1.8388082552420575</v>
      </c>
      <c r="R199" s="81">
        <v>0</v>
      </c>
      <c r="S199" s="81">
        <v>1.678222977483683</v>
      </c>
      <c r="T199" s="82"/>
      <c r="U199" s="81">
        <v>5176016</v>
      </c>
      <c r="V199" s="81">
        <v>1306</v>
      </c>
      <c r="W199" s="81">
        <v>215</v>
      </c>
      <c r="X199" s="81">
        <v>5117</v>
      </c>
      <c r="Y199" s="81">
        <v>7521</v>
      </c>
      <c r="Z199" s="81">
        <v>8952</v>
      </c>
      <c r="AA199" s="81">
        <v>7646</v>
      </c>
      <c r="AB199" s="81">
        <v>29856</v>
      </c>
      <c r="AC199" s="81">
        <v>0</v>
      </c>
      <c r="AD199" s="81">
        <v>1.678222977483683</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1908</v>
      </c>
      <c r="B200" s="80">
        <v>70</v>
      </c>
      <c r="C200" s="80">
        <v>2</v>
      </c>
      <c r="D200" s="80">
        <v>5</v>
      </c>
      <c r="E200" s="80">
        <v>2005</v>
      </c>
      <c r="F200" s="80" t="s">
        <v>565</v>
      </c>
      <c r="G200" s="80" t="s">
        <v>1906</v>
      </c>
      <c r="H200" s="80" t="s">
        <v>1907</v>
      </c>
      <c r="I200" s="177"/>
      <c r="J200" s="81">
        <v>57.738809328955178</v>
      </c>
      <c r="K200" s="81">
        <v>3.9237627507188346</v>
      </c>
      <c r="L200" s="81">
        <v>27.07961385011771</v>
      </c>
      <c r="M200" s="81">
        <v>36.821518786499915</v>
      </c>
      <c r="N200" s="81">
        <v>60.414261348464947</v>
      </c>
      <c r="O200" s="81">
        <v>39.822167608542806</v>
      </c>
      <c r="P200" s="81">
        <v>39.0727154574259</v>
      </c>
      <c r="Q200" s="81">
        <v>2.0333855070685192</v>
      </c>
      <c r="R200" s="81">
        <v>0</v>
      </c>
      <c r="S200" s="81">
        <v>6.4401469950129187</v>
      </c>
      <c r="T200" s="82"/>
      <c r="U200" s="81">
        <v>4662731</v>
      </c>
      <c r="V200" s="81">
        <v>1218</v>
      </c>
      <c r="W200" s="81">
        <v>270</v>
      </c>
      <c r="X200" s="81">
        <v>5828</v>
      </c>
      <c r="Y200" s="81">
        <v>10491</v>
      </c>
      <c r="Z200" s="81">
        <v>18954</v>
      </c>
      <c r="AA200" s="81">
        <v>7770</v>
      </c>
      <c r="AB200" s="81">
        <v>34514</v>
      </c>
      <c r="AC200" s="81">
        <v>0</v>
      </c>
      <c r="AD200" s="81">
        <v>6.4401469950129187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1909</v>
      </c>
      <c r="B201" s="80">
        <v>71</v>
      </c>
      <c r="C201" s="80">
        <v>3</v>
      </c>
      <c r="D201" s="80">
        <v>5</v>
      </c>
      <c r="E201" s="80">
        <v>2006</v>
      </c>
      <c r="F201" s="80" t="s">
        <v>566</v>
      </c>
      <c r="G201" s="80" t="s">
        <v>1906</v>
      </c>
      <c r="H201" s="80" t="s">
        <v>1907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1910</v>
      </c>
      <c r="B202" s="80">
        <v>72</v>
      </c>
      <c r="C202" s="80">
        <v>4</v>
      </c>
      <c r="D202" s="80">
        <v>5</v>
      </c>
      <c r="E202" s="80">
        <v>2007</v>
      </c>
      <c r="F202" s="80" t="s">
        <v>567</v>
      </c>
      <c r="G202" s="80" t="s">
        <v>1906</v>
      </c>
      <c r="H202" s="80" t="s">
        <v>1907</v>
      </c>
      <c r="I202" s="177"/>
      <c r="J202" s="81">
        <v>53.637072004116938</v>
      </c>
      <c r="K202" s="81">
        <v>3.4409096095335476</v>
      </c>
      <c r="L202" s="81">
        <v>21.702938366838975</v>
      </c>
      <c r="M202" s="81">
        <v>32.526538119309933</v>
      </c>
      <c r="N202" s="81">
        <v>61.454975519395852</v>
      </c>
      <c r="O202" s="81">
        <v>39.477251909111764</v>
      </c>
      <c r="P202" s="81">
        <v>39.907308522180536</v>
      </c>
      <c r="Q202" s="81">
        <v>2.1371602349128529</v>
      </c>
      <c r="R202" s="81">
        <v>0</v>
      </c>
      <c r="S202" s="81">
        <v>5.6789001129300356</v>
      </c>
      <c r="T202" s="82"/>
      <c r="U202" s="81">
        <v>4862819</v>
      </c>
      <c r="V202" s="81">
        <v>1137</v>
      </c>
      <c r="W202" s="81">
        <v>284</v>
      </c>
      <c r="X202" s="81">
        <v>6912</v>
      </c>
      <c r="Y202" s="81">
        <v>10707</v>
      </c>
      <c r="Z202" s="81">
        <v>19533</v>
      </c>
      <c r="AA202" s="81">
        <v>7815</v>
      </c>
      <c r="AB202" s="81">
        <v>34357</v>
      </c>
      <c r="AC202" s="81">
        <v>0</v>
      </c>
      <c r="AD202" s="81">
        <v>5.6789001129300356</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1911</v>
      </c>
      <c r="B203" s="80">
        <v>73</v>
      </c>
      <c r="C203" s="80">
        <v>5</v>
      </c>
      <c r="D203" s="80">
        <v>5</v>
      </c>
      <c r="E203" s="80">
        <v>2008</v>
      </c>
      <c r="F203" s="80" t="s">
        <v>84</v>
      </c>
      <c r="G203" s="80" t="s">
        <v>1906</v>
      </c>
      <c r="H203" s="80" t="s">
        <v>1907</v>
      </c>
      <c r="I203" s="177"/>
      <c r="J203" s="81">
        <v>49.458829030793808</v>
      </c>
      <c r="K203" s="81">
        <v>2.5010005514838749</v>
      </c>
      <c r="L203" s="81">
        <v>19.114651274683446</v>
      </c>
      <c r="M203" s="81">
        <v>34.113678350137427</v>
      </c>
      <c r="N203" s="81">
        <v>51.070222461833531</v>
      </c>
      <c r="O203" s="81">
        <v>38.517441722775267</v>
      </c>
      <c r="P203" s="81">
        <v>38.749879605439638</v>
      </c>
      <c r="Q203" s="81">
        <v>2.1012022299181434</v>
      </c>
      <c r="R203" s="81">
        <v>0</v>
      </c>
      <c r="S203" s="81">
        <v>5.1811904352221312</v>
      </c>
      <c r="T203" s="82"/>
      <c r="U203" s="81">
        <v>4840861</v>
      </c>
      <c r="V203" s="81">
        <v>1137</v>
      </c>
      <c r="W203" s="81">
        <v>284</v>
      </c>
      <c r="X203" s="81">
        <v>6912</v>
      </c>
      <c r="Y203" s="81">
        <v>10807</v>
      </c>
      <c r="Z203" s="81">
        <v>19727</v>
      </c>
      <c r="AA203" s="81">
        <v>7597</v>
      </c>
      <c r="AB203" s="81">
        <v>34334</v>
      </c>
      <c r="AC203" s="81">
        <v>0</v>
      </c>
      <c r="AD203" s="81">
        <v>5.1811904352221312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1912</v>
      </c>
      <c r="B204" s="80">
        <v>74</v>
      </c>
      <c r="C204" s="80">
        <v>6</v>
      </c>
      <c r="D204" s="80">
        <v>5</v>
      </c>
      <c r="E204" s="80">
        <v>2009</v>
      </c>
      <c r="F204" s="80" t="s">
        <v>85</v>
      </c>
      <c r="G204" s="80" t="s">
        <v>1906</v>
      </c>
      <c r="H204" s="80" t="s">
        <v>1907</v>
      </c>
      <c r="I204" s="177"/>
      <c r="J204" s="81">
        <v>48.001811576985311</v>
      </c>
      <c r="K204" s="81">
        <v>2.9808338477109673</v>
      </c>
      <c r="L204" s="81">
        <v>21.085436905729868</v>
      </c>
      <c r="M204" s="81">
        <v>37.119565509085042</v>
      </c>
      <c r="N204" s="81">
        <v>49.218064605199359</v>
      </c>
      <c r="O204" s="81">
        <v>37.87551913944727</v>
      </c>
      <c r="P204" s="81">
        <v>36.692054046828709</v>
      </c>
      <c r="Q204" s="81">
        <v>1.9951399029009838</v>
      </c>
      <c r="R204" s="81">
        <v>0</v>
      </c>
      <c r="S204" s="81">
        <v>5.1831075353072977</v>
      </c>
      <c r="T204" s="82"/>
      <c r="U204" s="81">
        <v>3588585</v>
      </c>
      <c r="V204" s="81">
        <v>1097</v>
      </c>
      <c r="W204" s="81">
        <v>429</v>
      </c>
      <c r="X204" s="81">
        <v>7554</v>
      </c>
      <c r="Y204" s="81">
        <v>10934</v>
      </c>
      <c r="Z204" s="81">
        <v>19147</v>
      </c>
      <c r="AA204" s="81">
        <v>7385</v>
      </c>
      <c r="AB204" s="81">
        <v>34223</v>
      </c>
      <c r="AC204" s="81">
        <v>0</v>
      </c>
      <c r="AD204" s="81">
        <v>5.1831075353072977</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20.810000000000002</v>
      </c>
      <c r="BJ204" s="81">
        <v>0</v>
      </c>
      <c r="BK204" s="81">
        <v>0</v>
      </c>
      <c r="BL204" s="81">
        <v>0</v>
      </c>
      <c r="BM204" s="82"/>
      <c r="BN204" s="81">
        <v>0</v>
      </c>
      <c r="BO204" s="81">
        <v>0</v>
      </c>
      <c r="BP204" s="81">
        <v>3</v>
      </c>
      <c r="BQ204" s="81">
        <v>0</v>
      </c>
      <c r="BR204" s="81">
        <v>0</v>
      </c>
      <c r="BS204" s="81">
        <v>0</v>
      </c>
      <c r="BT204"/>
      <c r="BU204" s="80"/>
      <c r="BV204" s="80"/>
      <c r="BW204" s="80"/>
      <c r="BX204" s="80"/>
      <c r="BY204" s="80"/>
      <c r="BZ204" s="80"/>
      <c r="CA204" s="80"/>
      <c r="CB204" s="80"/>
      <c r="CC204" s="80"/>
    </row>
    <row r="205" spans="1:81">
      <c r="A205" s="80" t="s">
        <v>1913</v>
      </c>
      <c r="B205" s="80">
        <v>75</v>
      </c>
      <c r="C205" s="80">
        <v>7</v>
      </c>
      <c r="D205" s="80">
        <v>5</v>
      </c>
      <c r="E205" s="80">
        <v>2010</v>
      </c>
      <c r="F205" s="80" t="s">
        <v>86</v>
      </c>
      <c r="G205" s="80" t="s">
        <v>1906</v>
      </c>
      <c r="H205" s="80" t="s">
        <v>1907</v>
      </c>
      <c r="I205" s="177"/>
      <c r="J205" s="81">
        <v>44.651547449479665</v>
      </c>
      <c r="K205" s="81">
        <v>2.8423530327067987</v>
      </c>
      <c r="L205" s="81">
        <v>19.556438627606237</v>
      </c>
      <c r="M205" s="81">
        <v>35.448554255383748</v>
      </c>
      <c r="N205" s="81">
        <v>51.668050725201596</v>
      </c>
      <c r="O205" s="81">
        <v>37.918891612258754</v>
      </c>
      <c r="P205" s="81">
        <v>37.086618865201601</v>
      </c>
      <c r="Q205" s="81">
        <v>2.0777903340477573</v>
      </c>
      <c r="R205" s="81">
        <v>0</v>
      </c>
      <c r="S205" s="81">
        <v>4.661288764064933</v>
      </c>
      <c r="T205" s="82"/>
      <c r="U205" s="81">
        <v>3923028</v>
      </c>
      <c r="V205" s="81">
        <v>1097</v>
      </c>
      <c r="W205" s="81">
        <v>429</v>
      </c>
      <c r="X205" s="81">
        <v>7554</v>
      </c>
      <c r="Y205" s="81">
        <v>11045</v>
      </c>
      <c r="Z205" s="81">
        <v>19258</v>
      </c>
      <c r="AA205" s="81">
        <v>7278</v>
      </c>
      <c r="AB205" s="81">
        <v>34151</v>
      </c>
      <c r="AC205" s="81">
        <v>0</v>
      </c>
      <c r="AD205" s="81">
        <v>4.661288764064933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21.082999999999998</v>
      </c>
      <c r="BJ205" s="81">
        <v>0</v>
      </c>
      <c r="BK205" s="81">
        <v>0</v>
      </c>
      <c r="BL205" s="81">
        <v>0</v>
      </c>
      <c r="BM205" s="82"/>
      <c r="BN205" s="81">
        <v>0</v>
      </c>
      <c r="BO205" s="81">
        <v>0</v>
      </c>
      <c r="BP205" s="81">
        <v>3</v>
      </c>
      <c r="BQ205" s="81">
        <v>0</v>
      </c>
      <c r="BR205" s="81">
        <v>0</v>
      </c>
      <c r="BS205" s="81">
        <v>0</v>
      </c>
      <c r="BT205"/>
      <c r="BU205" s="80">
        <v>21.082999999999998</v>
      </c>
      <c r="BV205" s="80">
        <v>0</v>
      </c>
      <c r="BW205" s="80">
        <v>0</v>
      </c>
      <c r="BX205" s="80">
        <v>0</v>
      </c>
      <c r="BY205" s="80">
        <v>0</v>
      </c>
      <c r="BZ205" s="80">
        <v>0</v>
      </c>
      <c r="CA205" s="80">
        <v>0</v>
      </c>
      <c r="CB205" s="80">
        <v>0</v>
      </c>
      <c r="CC205" s="80">
        <v>0</v>
      </c>
    </row>
    <row r="206" spans="1:81">
      <c r="A206" s="80" t="s">
        <v>1914</v>
      </c>
      <c r="B206" s="80">
        <v>76</v>
      </c>
      <c r="C206" s="80">
        <v>8</v>
      </c>
      <c r="D206" s="80">
        <v>5</v>
      </c>
      <c r="E206" s="80">
        <v>2011</v>
      </c>
      <c r="F206" s="80" t="s">
        <v>87</v>
      </c>
      <c r="G206" s="80" t="s">
        <v>1906</v>
      </c>
      <c r="H206" s="80" t="s">
        <v>1907</v>
      </c>
      <c r="I206" s="177"/>
      <c r="J206" s="81">
        <v>35.025686912766751</v>
      </c>
      <c r="K206" s="81">
        <v>3.468758217445171</v>
      </c>
      <c r="L206" s="81">
        <v>21.420439257617563</v>
      </c>
      <c r="M206" s="81">
        <v>43.661296537960602</v>
      </c>
      <c r="N206" s="81">
        <v>63.553545402132031</v>
      </c>
      <c r="O206" s="81">
        <v>37.827584076124616</v>
      </c>
      <c r="P206" s="81">
        <v>36.336523301171397</v>
      </c>
      <c r="Q206" s="81">
        <v>2.3884487989533794</v>
      </c>
      <c r="R206" s="81">
        <v>0</v>
      </c>
      <c r="S206" s="81">
        <v>5.5495222235012847</v>
      </c>
      <c r="T206" s="82"/>
      <c r="U206" s="81">
        <v>3407996</v>
      </c>
      <c r="V206" s="81">
        <v>1097</v>
      </c>
      <c r="W206" s="81">
        <v>429</v>
      </c>
      <c r="X206" s="81">
        <v>7554</v>
      </c>
      <c r="Y206" s="81">
        <v>11175</v>
      </c>
      <c r="Z206" s="81">
        <v>19629</v>
      </c>
      <c r="AA206" s="81">
        <v>7343</v>
      </c>
      <c r="AB206" s="81">
        <v>34034</v>
      </c>
      <c r="AC206" s="81">
        <v>0</v>
      </c>
      <c r="AD206" s="81">
        <v>5.5495222235012847</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18.984000000000002</v>
      </c>
      <c r="BJ206" s="81">
        <v>0</v>
      </c>
      <c r="BK206" s="81">
        <v>0</v>
      </c>
      <c r="BL206" s="81">
        <v>0</v>
      </c>
      <c r="BM206" s="82"/>
      <c r="BN206" s="81">
        <v>0</v>
      </c>
      <c r="BO206" s="81">
        <v>0</v>
      </c>
      <c r="BP206" s="81">
        <v>3</v>
      </c>
      <c r="BQ206" s="81">
        <v>0</v>
      </c>
      <c r="BR206" s="81">
        <v>0</v>
      </c>
      <c r="BS206" s="81">
        <v>0</v>
      </c>
      <c r="BT206"/>
      <c r="BU206" s="80">
        <v>18.984000000000002</v>
      </c>
      <c r="BV206" s="80">
        <v>0</v>
      </c>
      <c r="BW206" s="80">
        <v>0</v>
      </c>
      <c r="BX206" s="80">
        <v>0</v>
      </c>
      <c r="BY206" s="80">
        <v>0</v>
      </c>
      <c r="BZ206" s="80">
        <v>0</v>
      </c>
      <c r="CA206" s="80">
        <v>0</v>
      </c>
      <c r="CB206" s="80">
        <v>0</v>
      </c>
      <c r="CC206" s="80">
        <v>0</v>
      </c>
    </row>
    <row r="207" spans="1:81">
      <c r="A207" s="80" t="s">
        <v>1915</v>
      </c>
      <c r="B207" s="80">
        <v>77</v>
      </c>
      <c r="C207" s="80">
        <v>9</v>
      </c>
      <c r="D207" s="80">
        <v>5</v>
      </c>
      <c r="E207" s="80">
        <v>2012</v>
      </c>
      <c r="F207" s="80" t="s">
        <v>88</v>
      </c>
      <c r="G207" s="80" t="s">
        <v>1906</v>
      </c>
      <c r="H207" s="80" t="s">
        <v>1907</v>
      </c>
      <c r="I207" s="177"/>
      <c r="J207" s="81">
        <v>45.886340132255668</v>
      </c>
      <c r="K207" s="81">
        <v>3.3172160805390063</v>
      </c>
      <c r="L207" s="81">
        <v>20.946855779249169</v>
      </c>
      <c r="M207" s="81">
        <v>43.531989574308206</v>
      </c>
      <c r="N207" s="81">
        <v>69.184743243148731</v>
      </c>
      <c r="O207" s="81">
        <v>38.793718749875865</v>
      </c>
      <c r="P207" s="81">
        <v>36.632843509004914</v>
      </c>
      <c r="Q207" s="81">
        <v>2.5957550022189517</v>
      </c>
      <c r="R207" s="81">
        <v>0</v>
      </c>
      <c r="S207" s="81">
        <v>4.5682257439564635</v>
      </c>
      <c r="T207" s="82"/>
      <c r="U207" s="81">
        <v>3895601</v>
      </c>
      <c r="V207" s="81">
        <v>1097</v>
      </c>
      <c r="W207" s="81">
        <v>429</v>
      </c>
      <c r="X207" s="81">
        <v>7554</v>
      </c>
      <c r="Y207" s="81">
        <v>11368</v>
      </c>
      <c r="Z207" s="81">
        <v>20290</v>
      </c>
      <c r="AA207" s="81">
        <v>7361</v>
      </c>
      <c r="AB207" s="81">
        <v>34044</v>
      </c>
      <c r="AC207" s="81">
        <v>0</v>
      </c>
      <c r="AD207" s="81">
        <v>4.5682257439564635</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20.567</v>
      </c>
      <c r="BJ207" s="81">
        <v>0</v>
      </c>
      <c r="BK207" s="81">
        <v>0</v>
      </c>
      <c r="BL207" s="81">
        <v>0</v>
      </c>
      <c r="BM207" s="82"/>
      <c r="BN207" s="81">
        <v>0</v>
      </c>
      <c r="BO207" s="81">
        <v>0</v>
      </c>
      <c r="BP207" s="81">
        <v>3</v>
      </c>
      <c r="BQ207" s="81">
        <v>0</v>
      </c>
      <c r="BR207" s="81">
        <v>0</v>
      </c>
      <c r="BS207" s="81">
        <v>0</v>
      </c>
      <c r="BT207"/>
      <c r="BU207" s="80">
        <v>20.567</v>
      </c>
      <c r="BV207" s="80">
        <v>0</v>
      </c>
      <c r="BW207" s="80">
        <v>0</v>
      </c>
      <c r="BX207" s="80">
        <v>0</v>
      </c>
      <c r="BY207" s="80">
        <v>0</v>
      </c>
      <c r="BZ207" s="80">
        <v>0</v>
      </c>
      <c r="CA207" s="80">
        <v>0</v>
      </c>
      <c r="CB207" s="80">
        <v>0</v>
      </c>
      <c r="CC207" s="80">
        <v>0</v>
      </c>
    </row>
    <row r="208" spans="1:81">
      <c r="A208" s="80" t="s">
        <v>1916</v>
      </c>
      <c r="B208" s="80">
        <v>78</v>
      </c>
      <c r="C208" s="80">
        <v>10</v>
      </c>
      <c r="D208" s="80">
        <v>5</v>
      </c>
      <c r="E208" s="80">
        <v>2013</v>
      </c>
      <c r="F208" s="80" t="s">
        <v>89</v>
      </c>
      <c r="G208" s="80" t="s">
        <v>1906</v>
      </c>
      <c r="H208" s="80" t="s">
        <v>1907</v>
      </c>
      <c r="I208" s="177"/>
      <c r="J208" s="81">
        <v>50.79717092400476</v>
      </c>
      <c r="K208" s="81">
        <v>3.224030410969787</v>
      </c>
      <c r="L208" s="81">
        <v>17.027441187512881</v>
      </c>
      <c r="M208" s="81">
        <v>41.765829917519561</v>
      </c>
      <c r="N208" s="81">
        <v>60.217613788017097</v>
      </c>
      <c r="O208" s="81">
        <v>38.294224311111932</v>
      </c>
      <c r="P208" s="81">
        <v>37.215459491636828</v>
      </c>
      <c r="Q208" s="81">
        <v>2.6271717952543212</v>
      </c>
      <c r="R208" s="81">
        <v>0</v>
      </c>
      <c r="S208" s="81">
        <v>6.2403732391200188</v>
      </c>
      <c r="T208" s="82"/>
      <c r="U208" s="81">
        <v>4043082</v>
      </c>
      <c r="V208" s="81">
        <v>1097</v>
      </c>
      <c r="W208" s="81">
        <v>429</v>
      </c>
      <c r="X208" s="81">
        <v>7554</v>
      </c>
      <c r="Y208" s="81">
        <v>11482</v>
      </c>
      <c r="Z208" s="81">
        <v>20923</v>
      </c>
      <c r="AA208" s="81">
        <v>7450</v>
      </c>
      <c r="AB208" s="81">
        <v>33962</v>
      </c>
      <c r="AC208" s="81">
        <v>0</v>
      </c>
      <c r="AD208" s="81">
        <v>6.2403732391200188</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21.437999999999999</v>
      </c>
      <c r="BJ208" s="81">
        <v>0</v>
      </c>
      <c r="BK208" s="81">
        <v>0</v>
      </c>
      <c r="BL208" s="81">
        <v>0</v>
      </c>
      <c r="BM208" s="82"/>
      <c r="BN208" s="81">
        <v>0</v>
      </c>
      <c r="BO208" s="81">
        <v>0</v>
      </c>
      <c r="BP208" s="81">
        <v>3</v>
      </c>
      <c r="BQ208" s="81">
        <v>0</v>
      </c>
      <c r="BR208" s="81">
        <v>0</v>
      </c>
      <c r="BS208" s="81">
        <v>0</v>
      </c>
      <c r="BT208"/>
      <c r="BU208" s="80">
        <v>21.437999999999999</v>
      </c>
      <c r="BV208" s="80">
        <v>0</v>
      </c>
      <c r="BW208" s="80">
        <v>0</v>
      </c>
      <c r="BX208" s="80">
        <v>0</v>
      </c>
      <c r="BY208" s="80">
        <v>0</v>
      </c>
      <c r="BZ208" s="80">
        <v>0</v>
      </c>
      <c r="CA208" s="80">
        <v>0</v>
      </c>
      <c r="CB208" s="80">
        <v>0</v>
      </c>
      <c r="CC208" s="80">
        <v>0</v>
      </c>
    </row>
    <row r="209" spans="1:81">
      <c r="A209" s="80" t="s">
        <v>1917</v>
      </c>
      <c r="B209" s="80">
        <v>79</v>
      </c>
      <c r="C209" s="80">
        <v>11</v>
      </c>
      <c r="D209" s="80">
        <v>5</v>
      </c>
      <c r="E209" s="80">
        <v>2014</v>
      </c>
      <c r="F209" s="80" t="s">
        <v>90</v>
      </c>
      <c r="G209" s="80" t="s">
        <v>1906</v>
      </c>
      <c r="H209" s="80" t="s">
        <v>1907</v>
      </c>
      <c r="I209" s="177"/>
      <c r="J209" s="81">
        <v>54.785456829473375</v>
      </c>
      <c r="K209" s="81">
        <v>3.0589485449109604</v>
      </c>
      <c r="L209" s="81">
        <v>17.704474819958843</v>
      </c>
      <c r="M209" s="81">
        <v>39.582001789606032</v>
      </c>
      <c r="N209" s="81">
        <v>53.221435883824057</v>
      </c>
      <c r="O209" s="81">
        <v>37.221428376205964</v>
      </c>
      <c r="P209" s="81">
        <v>37.102718209847382</v>
      </c>
      <c r="Q209" s="81">
        <v>2.5085548788700023</v>
      </c>
      <c r="R209" s="81">
        <v>0</v>
      </c>
      <c r="S209" s="81">
        <v>6.5678687857811493</v>
      </c>
      <c r="T209" s="82"/>
      <c r="U209" s="81">
        <v>4348554</v>
      </c>
      <c r="V209" s="81">
        <v>1058</v>
      </c>
      <c r="W209" s="81">
        <v>383</v>
      </c>
      <c r="X209" s="81">
        <v>7320</v>
      </c>
      <c r="Y209" s="81">
        <v>11556</v>
      </c>
      <c r="Z209" s="81">
        <v>21419</v>
      </c>
      <c r="AA209" s="81">
        <v>7389</v>
      </c>
      <c r="AB209" s="81">
        <v>33799</v>
      </c>
      <c r="AC209" s="81">
        <v>0</v>
      </c>
      <c r="AD209" s="81">
        <v>6.5678687857811493</v>
      </c>
      <c r="AE209" s="82"/>
      <c r="AF209" s="81">
        <v>49067441.281779148</v>
      </c>
      <c r="AG209" s="81">
        <v>2179171.4285377604</v>
      </c>
      <c r="AH209" s="81">
        <v>3341962.0581900468</v>
      </c>
      <c r="AI209" s="81">
        <v>46431961.395630211</v>
      </c>
      <c r="AJ209" s="81">
        <v>59989959.260219872</v>
      </c>
      <c r="AK209" s="81">
        <v>0</v>
      </c>
      <c r="AL209" s="81">
        <v>0</v>
      </c>
      <c r="AM209" s="81">
        <v>4640097.6342773121</v>
      </c>
      <c r="AN209" s="81">
        <v>0</v>
      </c>
      <c r="AO209" s="81">
        <v>0</v>
      </c>
      <c r="AP209" s="82"/>
      <c r="AQ209" s="81">
        <v>741</v>
      </c>
      <c r="AR209" s="81">
        <v>52</v>
      </c>
      <c r="AS209" s="81">
        <v>0</v>
      </c>
      <c r="AT209" s="81">
        <v>0</v>
      </c>
      <c r="AU209" s="81">
        <v>0</v>
      </c>
      <c r="AV209" s="81">
        <v>0</v>
      </c>
      <c r="AW209" s="81" t="s">
        <v>564</v>
      </c>
      <c r="AX209" s="82"/>
      <c r="AY209" s="81">
        <v>2978.1</v>
      </c>
      <c r="AZ209" s="81">
        <v>3572.4</v>
      </c>
      <c r="BA209" s="81">
        <v>0</v>
      </c>
      <c r="BB209" s="81">
        <v>0</v>
      </c>
      <c r="BC209" s="81">
        <v>0</v>
      </c>
      <c r="BD209" s="81">
        <v>0</v>
      </c>
      <c r="BE209" s="81" t="s">
        <v>564</v>
      </c>
      <c r="BF209" s="82"/>
      <c r="BG209" s="81">
        <v>0</v>
      </c>
      <c r="BH209" s="81">
        <v>0</v>
      </c>
      <c r="BI209" s="81">
        <v>21.385000000000002</v>
      </c>
      <c r="BJ209" s="81">
        <v>0</v>
      </c>
      <c r="BK209" s="81">
        <v>0</v>
      </c>
      <c r="BL209" s="81">
        <v>0</v>
      </c>
      <c r="BM209" s="82"/>
      <c r="BN209" s="81">
        <v>0</v>
      </c>
      <c r="BO209" s="81">
        <v>0</v>
      </c>
      <c r="BP209" s="81">
        <v>3</v>
      </c>
      <c r="BQ209" s="81">
        <v>0</v>
      </c>
      <c r="BR209" s="81">
        <v>0</v>
      </c>
      <c r="BS209" s="81">
        <v>0</v>
      </c>
      <c r="BT209"/>
      <c r="BU209" s="80">
        <v>21.385000000000002</v>
      </c>
      <c r="BV209" s="80">
        <v>0</v>
      </c>
      <c r="BW209" s="80">
        <v>0</v>
      </c>
      <c r="BX209" s="80">
        <v>0</v>
      </c>
      <c r="BY209" s="80">
        <v>0</v>
      </c>
      <c r="BZ209" s="80">
        <v>0</v>
      </c>
      <c r="CA209" s="80">
        <v>0</v>
      </c>
      <c r="CB209" s="80">
        <v>0</v>
      </c>
      <c r="CC209" s="80">
        <v>0</v>
      </c>
    </row>
    <row r="210" spans="1:81">
      <c r="A210" s="80" t="s">
        <v>1918</v>
      </c>
      <c r="B210" s="80">
        <v>80</v>
      </c>
      <c r="C210" s="80">
        <v>12</v>
      </c>
      <c r="D210" s="80">
        <v>5</v>
      </c>
      <c r="E210" s="80">
        <v>2015</v>
      </c>
      <c r="F210" s="80" t="s">
        <v>91</v>
      </c>
      <c r="G210" s="80" t="s">
        <v>1906</v>
      </c>
      <c r="H210" s="80" t="s">
        <v>1907</v>
      </c>
      <c r="I210" s="177"/>
      <c r="J210" s="81">
        <v>47.592736919214566</v>
      </c>
      <c r="K210" s="81">
        <v>3.1485611138671254</v>
      </c>
      <c r="L210" s="81">
        <v>15.500845744884732</v>
      </c>
      <c r="M210" s="81">
        <v>41.772841727529112</v>
      </c>
      <c r="N210" s="81">
        <v>60.742129934468409</v>
      </c>
      <c r="O210" s="81">
        <v>36.255207576131617</v>
      </c>
      <c r="P210" s="81">
        <v>36.533901041568548</v>
      </c>
      <c r="Q210" s="81">
        <v>2.4461599036650972</v>
      </c>
      <c r="R210" s="81">
        <v>0</v>
      </c>
      <c r="S210" s="81">
        <v>5.9334814880192503</v>
      </c>
      <c r="T210" s="82"/>
      <c r="U210" s="81">
        <v>4313600</v>
      </c>
      <c r="V210" s="81">
        <v>1058</v>
      </c>
      <c r="W210" s="81">
        <v>383</v>
      </c>
      <c r="X210" s="81">
        <v>7320</v>
      </c>
      <c r="Y210" s="81">
        <v>11701</v>
      </c>
      <c r="Z210" s="81">
        <v>21064</v>
      </c>
      <c r="AA210" s="81">
        <v>7270</v>
      </c>
      <c r="AB210" s="81">
        <v>33667</v>
      </c>
      <c r="AC210" s="81">
        <v>0</v>
      </c>
      <c r="AD210" s="81">
        <v>5.9334814880192503</v>
      </c>
      <c r="AE210" s="82"/>
      <c r="AF210" s="81">
        <v>40724677.753816567</v>
      </c>
      <c r="AG210" s="81">
        <v>2087100.4257151335</v>
      </c>
      <c r="AH210" s="81">
        <v>2308652.5956783239</v>
      </c>
      <c r="AI210" s="81">
        <v>49195741.606375135</v>
      </c>
      <c r="AJ210" s="81">
        <v>69694525.518688619</v>
      </c>
      <c r="AK210" s="81">
        <v>0</v>
      </c>
      <c r="AL210" s="81">
        <v>0</v>
      </c>
      <c r="AM210" s="81">
        <v>4613921.1222466771</v>
      </c>
      <c r="AN210" s="81">
        <v>0</v>
      </c>
      <c r="AO210" s="81">
        <v>0</v>
      </c>
      <c r="AP210" s="82"/>
      <c r="AQ210" s="81">
        <v>803</v>
      </c>
      <c r="AR210" s="81">
        <v>76</v>
      </c>
      <c r="AS210" s="81">
        <v>0</v>
      </c>
      <c r="AT210" s="81">
        <v>0</v>
      </c>
      <c r="AU210" s="81">
        <v>0</v>
      </c>
      <c r="AV210" s="81">
        <v>0</v>
      </c>
      <c r="AW210" s="81" t="s">
        <v>564</v>
      </c>
      <c r="AX210" s="82"/>
      <c r="AY210" s="81">
        <v>3290.3999999999996</v>
      </c>
      <c r="AZ210" s="81">
        <v>4651.3999999999996</v>
      </c>
      <c r="BA210" s="81">
        <v>0</v>
      </c>
      <c r="BB210" s="81">
        <v>0</v>
      </c>
      <c r="BC210" s="81">
        <v>0</v>
      </c>
      <c r="BD210" s="81">
        <v>0</v>
      </c>
      <c r="BE210" s="81" t="s">
        <v>564</v>
      </c>
      <c r="BF210" s="82"/>
      <c r="BG210" s="81">
        <v>0</v>
      </c>
      <c r="BH210" s="81">
        <v>0</v>
      </c>
      <c r="BI210" s="81">
        <v>9.5909999999999993</v>
      </c>
      <c r="BJ210" s="81">
        <v>0</v>
      </c>
      <c r="BK210" s="81">
        <v>0</v>
      </c>
      <c r="BL210" s="81">
        <v>0</v>
      </c>
      <c r="BM210" s="82"/>
      <c r="BN210" s="81">
        <v>0</v>
      </c>
      <c r="BO210" s="81">
        <v>0</v>
      </c>
      <c r="BP210" s="81">
        <v>2</v>
      </c>
      <c r="BQ210" s="81">
        <v>0</v>
      </c>
      <c r="BR210" s="81">
        <v>0</v>
      </c>
      <c r="BS210" s="81">
        <v>0</v>
      </c>
      <c r="BT210"/>
      <c r="BU210" s="80">
        <v>9.5909999999999993</v>
      </c>
      <c r="BV210" s="80">
        <v>0</v>
      </c>
      <c r="BW210" s="80">
        <v>0</v>
      </c>
      <c r="BX210" s="80">
        <v>0</v>
      </c>
      <c r="BY210" s="80">
        <v>0</v>
      </c>
      <c r="BZ210" s="80">
        <v>0</v>
      </c>
      <c r="CA210" s="80">
        <v>0</v>
      </c>
      <c r="CB210" s="80">
        <v>0</v>
      </c>
      <c r="CC210" s="80">
        <v>0</v>
      </c>
    </row>
    <row r="211" spans="1:81">
      <c r="A211" s="80" t="s">
        <v>1919</v>
      </c>
      <c r="B211" s="80">
        <v>81</v>
      </c>
      <c r="C211" s="80">
        <v>13</v>
      </c>
      <c r="D211" s="80">
        <v>5</v>
      </c>
      <c r="E211" s="80">
        <v>2016</v>
      </c>
      <c r="F211" s="80" t="s">
        <v>92</v>
      </c>
      <c r="G211" s="80" t="s">
        <v>1906</v>
      </c>
      <c r="H211" s="80" t="s">
        <v>1907</v>
      </c>
      <c r="I211" s="177"/>
      <c r="J211" s="81">
        <v>41.206377801246965</v>
      </c>
      <c r="K211" s="81">
        <v>3.0776876452704491</v>
      </c>
      <c r="L211" s="81">
        <v>18.766107371200803</v>
      </c>
      <c r="M211" s="81">
        <v>33.346439756345774</v>
      </c>
      <c r="N211" s="81">
        <v>55.652873053252378</v>
      </c>
      <c r="O211" s="81">
        <v>35.874454601890513</v>
      </c>
      <c r="P211" s="81">
        <v>35.371495679962031</v>
      </c>
      <c r="Q211" s="81">
        <v>2.3658197728794974</v>
      </c>
      <c r="R211" s="81">
        <v>0</v>
      </c>
      <c r="S211" s="81">
        <v>5.9061192052303317</v>
      </c>
      <c r="T211" s="82"/>
      <c r="U211" s="81">
        <v>3766898</v>
      </c>
      <c r="V211" s="81">
        <v>1058</v>
      </c>
      <c r="W211" s="81">
        <v>383</v>
      </c>
      <c r="X211" s="81">
        <v>7320</v>
      </c>
      <c r="Y211" s="81">
        <v>11826</v>
      </c>
      <c r="Z211" s="81">
        <v>21099</v>
      </c>
      <c r="AA211" s="81">
        <v>7280</v>
      </c>
      <c r="AB211" s="81">
        <v>33495</v>
      </c>
      <c r="AC211" s="81">
        <v>0</v>
      </c>
      <c r="AD211" s="81">
        <v>5.9061192052303317</v>
      </c>
      <c r="AE211" s="82"/>
      <c r="AF211" s="81">
        <v>35195518.015396208</v>
      </c>
      <c r="AG211" s="81">
        <v>2051560.60026042</v>
      </c>
      <c r="AH211" s="81">
        <v>2225331.69790672</v>
      </c>
      <c r="AI211" s="81">
        <v>45180250.475502059</v>
      </c>
      <c r="AJ211" s="81">
        <v>58189704.21844326</v>
      </c>
      <c r="AK211" s="81">
        <v>0</v>
      </c>
      <c r="AL211" s="81">
        <v>0</v>
      </c>
      <c r="AM211" s="81">
        <v>4593915.4947209125</v>
      </c>
      <c r="AN211" s="81">
        <v>0</v>
      </c>
      <c r="AO211" s="81">
        <v>0</v>
      </c>
      <c r="AP211" s="82"/>
      <c r="AQ211" s="81">
        <v>855</v>
      </c>
      <c r="AR211" s="81">
        <v>83</v>
      </c>
      <c r="AS211" s="81">
        <v>0</v>
      </c>
      <c r="AT211" s="81">
        <v>0</v>
      </c>
      <c r="AU211" s="81">
        <v>0</v>
      </c>
      <c r="AV211" s="81">
        <v>0</v>
      </c>
      <c r="AW211" s="81" t="s">
        <v>564</v>
      </c>
      <c r="AX211" s="82"/>
      <c r="AY211" s="81">
        <v>3551.6</v>
      </c>
      <c r="AZ211" s="81">
        <v>4860.5999999999995</v>
      </c>
      <c r="BA211" s="81">
        <v>0</v>
      </c>
      <c r="BB211" s="81">
        <v>0</v>
      </c>
      <c r="BC211" s="81">
        <v>0</v>
      </c>
      <c r="BD211" s="81">
        <v>0</v>
      </c>
      <c r="BE211" s="81" t="s">
        <v>564</v>
      </c>
      <c r="BF211" s="82"/>
      <c r="BG211" s="81">
        <v>0</v>
      </c>
      <c r="BH211" s="81">
        <v>0</v>
      </c>
      <c r="BI211" s="81">
        <v>21.645</v>
      </c>
      <c r="BJ211" s="81">
        <v>0</v>
      </c>
      <c r="BK211" s="81">
        <v>0</v>
      </c>
      <c r="BL211" s="81">
        <v>0</v>
      </c>
      <c r="BM211" s="82"/>
      <c r="BN211" s="81">
        <v>0</v>
      </c>
      <c r="BO211" s="81">
        <v>0</v>
      </c>
      <c r="BP211" s="81">
        <v>3</v>
      </c>
      <c r="BQ211" s="81">
        <v>0</v>
      </c>
      <c r="BR211" s="81">
        <v>0</v>
      </c>
      <c r="BS211" s="81">
        <v>0</v>
      </c>
      <c r="BT211"/>
      <c r="BU211" s="80">
        <v>21.645</v>
      </c>
      <c r="BV211" s="80">
        <v>0</v>
      </c>
      <c r="BW211" s="80">
        <v>0</v>
      </c>
      <c r="BX211" s="80">
        <v>0</v>
      </c>
      <c r="BY211" s="80">
        <v>0</v>
      </c>
      <c r="BZ211" s="80">
        <v>0</v>
      </c>
      <c r="CA211" s="80">
        <v>0</v>
      </c>
      <c r="CB211" s="80">
        <v>0</v>
      </c>
      <c r="CC211" s="80">
        <v>0</v>
      </c>
    </row>
    <row r="212" spans="1:81">
      <c r="A212" s="80" t="s">
        <v>1920</v>
      </c>
      <c r="B212" s="80">
        <v>82</v>
      </c>
      <c r="C212" s="80">
        <v>14</v>
      </c>
      <c r="D212" s="80">
        <v>5</v>
      </c>
      <c r="E212" s="80">
        <v>2017</v>
      </c>
      <c r="F212" s="80" t="s">
        <v>71</v>
      </c>
      <c r="G212" s="80" t="s">
        <v>1906</v>
      </c>
      <c r="H212" s="80" t="s">
        <v>1907</v>
      </c>
      <c r="I212" s="177"/>
      <c r="J212" s="81">
        <v>47.792121178628278</v>
      </c>
      <c r="K212" s="81">
        <v>3.1209164661311606</v>
      </c>
      <c r="L212" s="81">
        <v>16.693051430944543</v>
      </c>
      <c r="M212" s="81">
        <v>29.931228270378412</v>
      </c>
      <c r="N212" s="81">
        <v>55.373892613868549</v>
      </c>
      <c r="O212" s="81">
        <v>35.439598211695149</v>
      </c>
      <c r="P212" s="81">
        <v>34.72257084296173</v>
      </c>
      <c r="Q212" s="81">
        <v>2.2735923323130893</v>
      </c>
      <c r="R212" s="81">
        <v>0</v>
      </c>
      <c r="S212" s="81">
        <v>6.1603045332843287</v>
      </c>
      <c r="T212" s="82"/>
      <c r="U212" s="81">
        <v>4993937</v>
      </c>
      <c r="V212" s="81">
        <v>1058</v>
      </c>
      <c r="W212" s="81">
        <v>383</v>
      </c>
      <c r="X212" s="81">
        <v>7320</v>
      </c>
      <c r="Y212" s="81">
        <v>11885</v>
      </c>
      <c r="Z212" s="81">
        <v>21189</v>
      </c>
      <c r="AA212" s="81">
        <v>7192</v>
      </c>
      <c r="AB212" s="81">
        <v>33288</v>
      </c>
      <c r="AC212" s="81">
        <v>0</v>
      </c>
      <c r="AD212" s="81">
        <v>6.1603045332843287</v>
      </c>
      <c r="AE212" s="82"/>
      <c r="AF212" s="81">
        <v>41862960.753336973</v>
      </c>
      <c r="AG212" s="81">
        <v>2086565.1861818989</v>
      </c>
      <c r="AH212" s="81">
        <v>2646166.2567754248</v>
      </c>
      <c r="AI212" s="81">
        <v>43142648.10783226</v>
      </c>
      <c r="AJ212" s="81">
        <v>66592116.521912761</v>
      </c>
      <c r="AK212" s="81">
        <v>0</v>
      </c>
      <c r="AL212" s="81">
        <v>0</v>
      </c>
      <c r="AM212" s="81">
        <v>4572668.7738556834</v>
      </c>
      <c r="AN212" s="81">
        <v>0</v>
      </c>
      <c r="AO212" s="81">
        <v>0</v>
      </c>
      <c r="AP212" s="82"/>
      <c r="AQ212" s="81">
        <v>897</v>
      </c>
      <c r="AR212" s="81">
        <v>95</v>
      </c>
      <c r="AS212" s="81">
        <v>0</v>
      </c>
      <c r="AT212" s="81">
        <v>0</v>
      </c>
      <c r="AU212" s="81">
        <v>0</v>
      </c>
      <c r="AV212" s="81">
        <v>0</v>
      </c>
      <c r="AW212" s="81" t="s">
        <v>564</v>
      </c>
      <c r="AX212" s="82"/>
      <c r="AY212" s="81">
        <v>3812.7</v>
      </c>
      <c r="AZ212" s="81">
        <v>8918.2999999999993</v>
      </c>
      <c r="BA212" s="81">
        <v>0</v>
      </c>
      <c r="BB212" s="81">
        <v>0</v>
      </c>
      <c r="BC212" s="81">
        <v>0</v>
      </c>
      <c r="BD212" s="81">
        <v>0</v>
      </c>
      <c r="BE212" s="81" t="s">
        <v>564</v>
      </c>
      <c r="BF212" s="82"/>
      <c r="BG212" s="81">
        <v>0</v>
      </c>
      <c r="BH212" s="81">
        <v>0</v>
      </c>
      <c r="BI212" s="81">
        <v>20.841999999999999</v>
      </c>
      <c r="BJ212" s="81">
        <v>0</v>
      </c>
      <c r="BK212" s="81">
        <v>0</v>
      </c>
      <c r="BL212" s="81">
        <v>0</v>
      </c>
      <c r="BM212" s="82"/>
      <c r="BN212" s="81">
        <v>0</v>
      </c>
      <c r="BO212" s="81">
        <v>0</v>
      </c>
      <c r="BP212" s="81">
        <v>3</v>
      </c>
      <c r="BQ212" s="81">
        <v>0</v>
      </c>
      <c r="BR212" s="81">
        <v>0</v>
      </c>
      <c r="BS212" s="81">
        <v>0</v>
      </c>
      <c r="BT212"/>
      <c r="BU212" s="80">
        <v>20.841999999999999</v>
      </c>
      <c r="BV212" s="80">
        <v>0</v>
      </c>
      <c r="BW212" s="80">
        <v>0</v>
      </c>
      <c r="BX212" s="80">
        <v>0</v>
      </c>
      <c r="BY212" s="80">
        <v>0</v>
      </c>
      <c r="BZ212" s="80">
        <v>0</v>
      </c>
      <c r="CA212" s="80">
        <v>0</v>
      </c>
      <c r="CB212" s="80">
        <v>0</v>
      </c>
      <c r="CC212" s="80">
        <v>0</v>
      </c>
    </row>
    <row r="213" spans="1:81">
      <c r="A213" s="80" t="s">
        <v>1921</v>
      </c>
      <c r="B213" s="80">
        <v>83</v>
      </c>
      <c r="C213" s="80">
        <v>15</v>
      </c>
      <c r="D213" s="80">
        <v>5</v>
      </c>
      <c r="E213" s="80">
        <v>2018</v>
      </c>
      <c r="F213" s="80" t="s">
        <v>93</v>
      </c>
      <c r="G213" s="80" t="s">
        <v>1906</v>
      </c>
      <c r="H213" s="80" t="s">
        <v>1907</v>
      </c>
      <c r="I213" s="177"/>
      <c r="J213" s="81">
        <v>44.59055981207721</v>
      </c>
      <c r="K213" s="81">
        <v>2.9684111186519835</v>
      </c>
      <c r="L213" s="81">
        <v>15.285764080200646</v>
      </c>
      <c r="M213" s="81">
        <v>32.009008236173997</v>
      </c>
      <c r="N213" s="81">
        <v>51.799814572468854</v>
      </c>
      <c r="O213" s="81">
        <v>35.266102551469885</v>
      </c>
      <c r="P213" s="81">
        <v>34.721085863274176</v>
      </c>
      <c r="Q213" s="81">
        <v>2.1005255291193947</v>
      </c>
      <c r="R213" s="81">
        <v>0</v>
      </c>
      <c r="S213" s="81">
        <v>6.0588338419777594</v>
      </c>
      <c r="T213" s="82"/>
      <c r="U213" s="81">
        <v>4777559</v>
      </c>
      <c r="V213" s="81">
        <v>1058</v>
      </c>
      <c r="W213" s="81">
        <v>383</v>
      </c>
      <c r="X213" s="81">
        <v>7320</v>
      </c>
      <c r="Y213" s="81">
        <v>12040</v>
      </c>
      <c r="Z213" s="81">
        <v>21489</v>
      </c>
      <c r="AA213" s="81">
        <v>7264</v>
      </c>
      <c r="AB213" s="81">
        <v>33142</v>
      </c>
      <c r="AC213" s="81">
        <v>0</v>
      </c>
      <c r="AD213" s="81">
        <v>6.0588338419777594</v>
      </c>
      <c r="AE213" s="82"/>
      <c r="AF213" s="81">
        <v>41402889.68728669</v>
      </c>
      <c r="AG213" s="81">
        <v>1893418.4820997091</v>
      </c>
      <c r="AH213" s="81">
        <v>2501202.0279563428</v>
      </c>
      <c r="AI213" s="81">
        <v>44282594.409964591</v>
      </c>
      <c r="AJ213" s="81">
        <v>61094697.343286268</v>
      </c>
      <c r="AK213" s="81">
        <v>0</v>
      </c>
      <c r="AL213" s="81">
        <v>0</v>
      </c>
      <c r="AM213" s="81">
        <v>4562033.111205467</v>
      </c>
      <c r="AN213" s="81">
        <v>0</v>
      </c>
      <c r="AO213" s="81">
        <v>0</v>
      </c>
      <c r="AP213" s="82"/>
      <c r="AQ213" s="81">
        <v>961</v>
      </c>
      <c r="AR213" s="81">
        <v>117</v>
      </c>
      <c r="AS213" s="81">
        <v>0</v>
      </c>
      <c r="AT213" s="81">
        <v>0</v>
      </c>
      <c r="AU213" s="81">
        <v>0</v>
      </c>
      <c r="AV213" s="81">
        <v>0</v>
      </c>
      <c r="AW213" s="81" t="s">
        <v>564</v>
      </c>
      <c r="AX213" s="82"/>
      <c r="AY213" s="81">
        <v>4120.9000000000005</v>
      </c>
      <c r="AZ213" s="81">
        <v>11451.9</v>
      </c>
      <c r="BA213" s="81">
        <v>0</v>
      </c>
      <c r="BB213" s="81">
        <v>0</v>
      </c>
      <c r="BC213" s="81">
        <v>0</v>
      </c>
      <c r="BD213" s="81">
        <v>0</v>
      </c>
      <c r="BE213" s="81" t="s">
        <v>564</v>
      </c>
      <c r="BF213" s="82"/>
      <c r="BG213" s="81">
        <v>0</v>
      </c>
      <c r="BH213" s="81">
        <v>0</v>
      </c>
      <c r="BI213" s="81">
        <v>20.872</v>
      </c>
      <c r="BJ213" s="81">
        <v>0</v>
      </c>
      <c r="BK213" s="81">
        <v>0</v>
      </c>
      <c r="BL213" s="81">
        <v>0</v>
      </c>
      <c r="BM213" s="82"/>
      <c r="BN213" s="81">
        <v>0</v>
      </c>
      <c r="BO213" s="81">
        <v>0</v>
      </c>
      <c r="BP213" s="81">
        <v>3</v>
      </c>
      <c r="BQ213" s="81">
        <v>0</v>
      </c>
      <c r="BR213" s="81">
        <v>0</v>
      </c>
      <c r="BS213" s="81">
        <v>0</v>
      </c>
      <c r="BT213"/>
      <c r="BU213" s="80">
        <v>20.872</v>
      </c>
      <c r="BV213" s="80">
        <v>0</v>
      </c>
      <c r="BW213" s="80">
        <v>0</v>
      </c>
      <c r="BX213" s="80">
        <v>0</v>
      </c>
      <c r="BY213" s="80">
        <v>0</v>
      </c>
      <c r="BZ213" s="80">
        <v>0</v>
      </c>
      <c r="CA213" s="80">
        <v>0</v>
      </c>
      <c r="CB213" s="80">
        <v>0</v>
      </c>
      <c r="CC213" s="80">
        <v>0</v>
      </c>
    </row>
    <row r="214" spans="1:81">
      <c r="A214" s="80" t="s">
        <v>1922</v>
      </c>
      <c r="B214" s="80">
        <v>84</v>
      </c>
      <c r="C214" s="80">
        <v>16</v>
      </c>
      <c r="D214" s="80">
        <v>5</v>
      </c>
      <c r="E214" s="80">
        <v>2019</v>
      </c>
      <c r="F214" s="80" t="s">
        <v>73</v>
      </c>
      <c r="G214" s="80" t="s">
        <v>1906</v>
      </c>
      <c r="H214" s="80" t="s">
        <v>1907</v>
      </c>
      <c r="I214" s="177"/>
      <c r="J214" s="81">
        <v>41.594272848303881</v>
      </c>
      <c r="K214" s="81">
        <v>2.7911482288954699</v>
      </c>
      <c r="L214" s="81">
        <v>15.432524744349889</v>
      </c>
      <c r="M214" s="81">
        <v>29.824022988197466</v>
      </c>
      <c r="N214" s="81">
        <v>49.11304122928091</v>
      </c>
      <c r="O214" s="81">
        <v>34.218299181697184</v>
      </c>
      <c r="P214" s="81">
        <v>34.313499440561785</v>
      </c>
      <c r="Q214" s="81">
        <v>2.0434248694370942</v>
      </c>
      <c r="R214" s="81">
        <v>0</v>
      </c>
      <c r="S214" s="81">
        <v>5.3319238665961421</v>
      </c>
      <c r="T214" s="82"/>
      <c r="U214" s="81">
        <v>4733403</v>
      </c>
      <c r="V214" s="81">
        <v>1058</v>
      </c>
      <c r="W214" s="81">
        <v>383</v>
      </c>
      <c r="X214" s="81">
        <v>7320</v>
      </c>
      <c r="Y214" s="81">
        <v>12263</v>
      </c>
      <c r="Z214" s="81">
        <v>21423</v>
      </c>
      <c r="AA214" s="81">
        <v>7125</v>
      </c>
      <c r="AB214" s="81">
        <v>33114</v>
      </c>
      <c r="AC214" s="81">
        <v>0</v>
      </c>
      <c r="AD214" s="81">
        <v>5.3319238665961421</v>
      </c>
      <c r="AE214" s="82"/>
      <c r="AF214" s="81">
        <v>41055600.234645016</v>
      </c>
      <c r="AG214" s="81">
        <v>1834853.5771440661</v>
      </c>
      <c r="AH214" s="81">
        <v>2663655.8644910431</v>
      </c>
      <c r="AI214" s="81">
        <v>42467871.982724316</v>
      </c>
      <c r="AJ214" s="81">
        <v>56896174.805432186</v>
      </c>
      <c r="AK214" s="81">
        <v>0</v>
      </c>
      <c r="AL214" s="81">
        <v>0</v>
      </c>
      <c r="AM214" s="81">
        <v>4509877.5179414656</v>
      </c>
      <c r="AN214" s="81">
        <v>0</v>
      </c>
      <c r="AO214" s="81">
        <v>0</v>
      </c>
      <c r="AP214" s="82"/>
      <c r="AQ214" s="81">
        <v>1002</v>
      </c>
      <c r="AR214" s="81">
        <v>142</v>
      </c>
      <c r="AS214" s="81">
        <v>0</v>
      </c>
      <c r="AT214" s="81">
        <v>0</v>
      </c>
      <c r="AU214" s="81">
        <v>0</v>
      </c>
      <c r="AV214" s="81">
        <v>0</v>
      </c>
      <c r="AW214" s="81" t="s">
        <v>564</v>
      </c>
      <c r="AX214" s="82"/>
      <c r="AY214" s="81">
        <v>4399.1000000000013</v>
      </c>
      <c r="AZ214" s="81">
        <v>12413.9</v>
      </c>
      <c r="BA214" s="81">
        <v>0</v>
      </c>
      <c r="BB214" s="81">
        <v>0</v>
      </c>
      <c r="BC214" s="81">
        <v>0</v>
      </c>
      <c r="BD214" s="81">
        <v>0</v>
      </c>
      <c r="BE214" s="81" t="s">
        <v>564</v>
      </c>
      <c r="BF214" s="82"/>
      <c r="BG214" s="81">
        <v>0</v>
      </c>
      <c r="BH214" s="81">
        <v>0</v>
      </c>
      <c r="BI214" s="81">
        <v>28.004000000000001</v>
      </c>
      <c r="BJ214" s="81">
        <v>0</v>
      </c>
      <c r="BK214" s="81">
        <v>0</v>
      </c>
      <c r="BL214" s="81">
        <v>0</v>
      </c>
      <c r="BM214" s="82"/>
      <c r="BN214" s="81">
        <v>0</v>
      </c>
      <c r="BO214" s="81">
        <v>0</v>
      </c>
      <c r="BP214" s="81">
        <v>4</v>
      </c>
      <c r="BQ214" s="81">
        <v>0</v>
      </c>
      <c r="BR214" s="81">
        <v>0</v>
      </c>
      <c r="BS214" s="81">
        <v>0</v>
      </c>
      <c r="BT214"/>
      <c r="BU214" s="80">
        <v>28.004000000000001</v>
      </c>
      <c r="BV214" s="80">
        <v>0</v>
      </c>
      <c r="BW214" s="80">
        <v>0</v>
      </c>
      <c r="BX214" s="80">
        <v>0</v>
      </c>
      <c r="BY214" s="80">
        <v>0</v>
      </c>
      <c r="BZ214" s="80">
        <v>0</v>
      </c>
      <c r="CA214" s="80">
        <v>0</v>
      </c>
      <c r="CB214" s="80">
        <v>0</v>
      </c>
      <c r="CC214" s="80">
        <v>0</v>
      </c>
    </row>
    <row r="215" spans="1:81">
      <c r="A215" s="80" t="s">
        <v>1923</v>
      </c>
      <c r="B215" s="80">
        <v>85</v>
      </c>
      <c r="C215" s="80">
        <v>17</v>
      </c>
      <c r="D215" s="80">
        <v>5</v>
      </c>
      <c r="E215" s="80">
        <v>2020</v>
      </c>
      <c r="F215" s="80" t="s">
        <v>218</v>
      </c>
      <c r="G215" s="80" t="s">
        <v>1906</v>
      </c>
      <c r="H215" s="80" t="s">
        <v>1907</v>
      </c>
      <c r="I215" s="177"/>
      <c r="J215" s="81">
        <v>48.98118874793159</v>
      </c>
      <c r="K215" s="81">
        <v>2.9131207572058315</v>
      </c>
      <c r="L215" s="81">
        <v>18.973410626805414</v>
      </c>
      <c r="M215" s="81">
        <v>26.947098242845009</v>
      </c>
      <c r="N215" s="81">
        <v>48.08139481463796</v>
      </c>
      <c r="O215" s="81">
        <v>30.188587672560256</v>
      </c>
      <c r="P215" s="81">
        <v>31.865860949954627</v>
      </c>
      <c r="Q215" s="81">
        <v>1.9562800891698269</v>
      </c>
      <c r="R215" s="81">
        <v>0</v>
      </c>
      <c r="S215" s="81">
        <v>5.4547597640072532</v>
      </c>
      <c r="T215" s="82"/>
      <c r="U215" s="81">
        <v>4299086</v>
      </c>
      <c r="V215" s="81">
        <v>971</v>
      </c>
      <c r="W215" s="81">
        <v>484</v>
      </c>
      <c r="X215" s="81">
        <v>7336</v>
      </c>
      <c r="Y215" s="81">
        <v>12500</v>
      </c>
      <c r="Z215" s="81">
        <v>21572</v>
      </c>
      <c r="AA215" s="81">
        <v>7189</v>
      </c>
      <c r="AB215" s="81">
        <v>33178</v>
      </c>
      <c r="AC215" s="81">
        <v>0</v>
      </c>
      <c r="AD215" s="81">
        <v>5.4547597640072532</v>
      </c>
      <c r="AE215" s="82"/>
      <c r="AF215" s="81">
        <v>35794826.234111607</v>
      </c>
      <c r="AG215" s="81">
        <v>1903222.38508583</v>
      </c>
      <c r="AH215" s="81">
        <v>3318671.11425508</v>
      </c>
      <c r="AI215" s="81">
        <v>40665789.370038822</v>
      </c>
      <c r="AJ215" s="81">
        <v>57398369.438248038</v>
      </c>
      <c r="AK215" s="81"/>
      <c r="AL215" s="81"/>
      <c r="AM215" s="81">
        <v>4330097.6152682258</v>
      </c>
      <c r="AN215" s="81"/>
      <c r="AO215" s="81"/>
      <c r="AP215" s="82"/>
      <c r="AQ215" s="81">
        <v>1079</v>
      </c>
      <c r="AR215" s="81">
        <v>157</v>
      </c>
      <c r="AS215" s="81">
        <v>0</v>
      </c>
      <c r="AT215" s="81">
        <v>0</v>
      </c>
      <c r="AU215" s="81">
        <v>0</v>
      </c>
      <c r="AV215" s="81">
        <v>0</v>
      </c>
      <c r="AW215" s="81">
        <v>0</v>
      </c>
      <c r="AX215" s="82"/>
      <c r="AY215" s="81">
        <v>4854.2000000000025</v>
      </c>
      <c r="AZ215" s="81">
        <v>14041.8</v>
      </c>
      <c r="BA215" s="81">
        <v>0</v>
      </c>
      <c r="BB215" s="81">
        <v>0</v>
      </c>
      <c r="BC215" s="81">
        <v>0</v>
      </c>
      <c r="BD215" s="81">
        <v>0</v>
      </c>
      <c r="BE215" s="81">
        <v>0</v>
      </c>
      <c r="BF215" s="82"/>
      <c r="BG215" s="81">
        <v>0</v>
      </c>
      <c r="BH215" s="81">
        <v>0</v>
      </c>
      <c r="BI215" s="81">
        <v>28.649000000000001</v>
      </c>
      <c r="BJ215" s="81">
        <v>0</v>
      </c>
      <c r="BK215" s="81">
        <v>0</v>
      </c>
      <c r="BL215" s="81">
        <v>0</v>
      </c>
      <c r="BM215" s="82"/>
      <c r="BN215" s="81">
        <v>0</v>
      </c>
      <c r="BO215" s="81">
        <v>0</v>
      </c>
      <c r="BP215" s="81">
        <v>4</v>
      </c>
      <c r="BQ215" s="81">
        <v>0</v>
      </c>
      <c r="BR215" s="81">
        <v>0</v>
      </c>
      <c r="BS215" s="81">
        <v>0</v>
      </c>
      <c r="BT215"/>
      <c r="BU215" s="80">
        <v>28.649000000000001</v>
      </c>
      <c r="BV215" s="80">
        <v>0</v>
      </c>
      <c r="BW215" s="80">
        <v>0</v>
      </c>
      <c r="BX215" s="80">
        <v>0</v>
      </c>
      <c r="BY215" s="80">
        <v>0</v>
      </c>
      <c r="BZ215" s="80">
        <v>0</v>
      </c>
      <c r="CA215" s="80">
        <v>0</v>
      </c>
      <c r="CB215" s="80">
        <v>0</v>
      </c>
      <c r="CC215" s="80">
        <v>0</v>
      </c>
    </row>
    <row r="216" spans="1:81">
      <c r="A216" s="80" t="s">
        <v>1924</v>
      </c>
      <c r="B216" s="80">
        <v>85</v>
      </c>
      <c r="C216" s="80">
        <v>18</v>
      </c>
      <c r="D216" s="80">
        <v>5</v>
      </c>
      <c r="E216" s="80">
        <v>2021</v>
      </c>
      <c r="F216" s="80" t="s">
        <v>75</v>
      </c>
      <c r="G216" s="174" t="s">
        <v>1906</v>
      </c>
      <c r="H216" s="80" t="s">
        <v>1907</v>
      </c>
      <c r="I216" s="177"/>
      <c r="J216" s="81">
        <v>49.657690247648226</v>
      </c>
      <c r="K216" s="81">
        <v>3.1775109869415017</v>
      </c>
      <c r="L216" s="81">
        <v>17.278179252208989</v>
      </c>
      <c r="M216" s="81">
        <v>30.146207521590739</v>
      </c>
      <c r="N216" s="81">
        <v>49.030208816049061</v>
      </c>
      <c r="O216" s="81">
        <v>29.22584818485694</v>
      </c>
      <c r="P216" s="81">
        <v>32.75337351629112</v>
      </c>
      <c r="Q216" s="81">
        <v>1.9803537443521069</v>
      </c>
      <c r="R216" s="81">
        <v>0</v>
      </c>
      <c r="S216" s="81">
        <v>3.9963891930084321</v>
      </c>
      <c r="T216" s="82"/>
      <c r="U216" s="81">
        <v>4703012</v>
      </c>
      <c r="V216" s="81">
        <v>971</v>
      </c>
      <c r="W216" s="81">
        <v>484</v>
      </c>
      <c r="X216" s="81">
        <v>7336</v>
      </c>
      <c r="Y216" s="81">
        <v>12702</v>
      </c>
      <c r="Z216" s="81">
        <v>21504</v>
      </c>
      <c r="AA216" s="81">
        <v>7206</v>
      </c>
      <c r="AB216" s="81">
        <v>33188</v>
      </c>
      <c r="AC216" s="81">
        <v>0</v>
      </c>
      <c r="AD216" s="81">
        <v>3.9963891930084321</v>
      </c>
      <c r="AE216" s="82"/>
      <c r="AF216" s="81">
        <v>35826479.192219026</v>
      </c>
      <c r="AG216" s="81">
        <v>2000851.9139424181</v>
      </c>
      <c r="AH216" s="81">
        <v>3035779.2955745431</v>
      </c>
      <c r="AI216" s="81">
        <v>44426554.140944384</v>
      </c>
      <c r="AJ216" s="81">
        <v>57154303.01759658</v>
      </c>
      <c r="AK216" s="81">
        <v>0</v>
      </c>
      <c r="AL216" s="81">
        <v>0</v>
      </c>
      <c r="AM216" s="81">
        <v>4356385.9085653638</v>
      </c>
      <c r="AN216" s="81">
        <v>0</v>
      </c>
      <c r="AO216" s="81">
        <v>0</v>
      </c>
      <c r="AP216" s="82"/>
      <c r="AQ216" s="81">
        <v>1163</v>
      </c>
      <c r="AR216" s="81">
        <v>158</v>
      </c>
      <c r="AS216" s="81">
        <v>0</v>
      </c>
      <c r="AT216" s="81">
        <v>0</v>
      </c>
      <c r="AU216" s="81">
        <v>0</v>
      </c>
      <c r="AV216" s="81">
        <v>1</v>
      </c>
      <c r="AW216" s="81"/>
      <c r="AX216" s="82"/>
      <c r="AY216" s="81">
        <v>5316.7000000000044</v>
      </c>
      <c r="AZ216" s="81">
        <v>14091.3</v>
      </c>
      <c r="BA216" s="81">
        <v>0</v>
      </c>
      <c r="BB216" s="81">
        <v>0</v>
      </c>
      <c r="BC216" s="81">
        <v>0</v>
      </c>
      <c r="BD216" s="81">
        <v>45</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1925</v>
      </c>
      <c r="B217" s="80">
        <v>85</v>
      </c>
      <c r="C217" s="80">
        <v>19</v>
      </c>
      <c r="D217" s="80">
        <v>5</v>
      </c>
      <c r="E217" s="80">
        <v>2022</v>
      </c>
      <c r="F217" s="80" t="s">
        <v>568</v>
      </c>
      <c r="G217" s="174" t="s">
        <v>1906</v>
      </c>
      <c r="H217" s="80" t="s">
        <v>1907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1241</v>
      </c>
      <c r="AR217" s="81">
        <v>160</v>
      </c>
      <c r="AS217" s="81">
        <v>0</v>
      </c>
      <c r="AT217" s="81">
        <v>0</v>
      </c>
      <c r="AU217" s="81">
        <v>0</v>
      </c>
      <c r="AV217" s="81">
        <v>1</v>
      </c>
      <c r="AW217" s="81"/>
      <c r="AX217" s="82"/>
      <c r="AY217" s="81">
        <v>5842.8000000000065</v>
      </c>
      <c r="AZ217" s="81">
        <v>14180.400000000005</v>
      </c>
      <c r="BA217" s="81">
        <v>0</v>
      </c>
      <c r="BB217" s="81">
        <v>0</v>
      </c>
      <c r="BC217" s="81">
        <v>0</v>
      </c>
      <c r="BD217" s="81">
        <v>45</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1926</v>
      </c>
      <c r="B218" s="80">
        <v>1</v>
      </c>
      <c r="C218" s="80">
        <v>1</v>
      </c>
      <c r="D218" s="80">
        <v>1</v>
      </c>
      <c r="E218" s="80">
        <v>1990</v>
      </c>
      <c r="F218" s="80" t="s">
        <v>562</v>
      </c>
      <c r="G218" s="80" t="s">
        <v>1927</v>
      </c>
      <c r="H218" s="80" t="s">
        <v>1928</v>
      </c>
      <c r="I218" s="177" t="s">
        <v>563</v>
      </c>
      <c r="J218" s="81">
        <v>360.38397438190856</v>
      </c>
      <c r="K218" s="81">
        <v>3.1830412209905856</v>
      </c>
      <c r="L218" s="81">
        <v>13.746476060066577</v>
      </c>
      <c r="M218" s="81">
        <v>15.009717809324078</v>
      </c>
      <c r="N218" s="81">
        <v>22.478924971029826</v>
      </c>
      <c r="O218" s="81">
        <v>21.589466419526758</v>
      </c>
      <c r="P218" s="81">
        <v>34.841900676690891</v>
      </c>
      <c r="Q218" s="81">
        <v>1.8885723586127563</v>
      </c>
      <c r="R218" s="81">
        <v>0.45770886934855337</v>
      </c>
      <c r="S218" s="81">
        <v>1.9281888209213192</v>
      </c>
      <c r="T218" s="82"/>
      <c r="U218" s="81">
        <v>5302928</v>
      </c>
      <c r="V218" s="81">
        <v>833</v>
      </c>
      <c r="W218" s="81">
        <v>183</v>
      </c>
      <c r="X218" s="81">
        <v>6036</v>
      </c>
      <c r="Y218" s="81">
        <v>9999</v>
      </c>
      <c r="Z218" s="81">
        <v>8880</v>
      </c>
      <c r="AA218" s="81">
        <v>8460</v>
      </c>
      <c r="AB218" s="81">
        <v>30664</v>
      </c>
      <c r="AC218" s="81">
        <v>79276</v>
      </c>
      <c r="AD218" s="81">
        <v>1.9281888209213192</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1929</v>
      </c>
      <c r="B219" s="80">
        <v>2</v>
      </c>
      <c r="C219" s="80">
        <v>2</v>
      </c>
      <c r="D219" s="80">
        <v>1</v>
      </c>
      <c r="E219" s="80">
        <v>2005</v>
      </c>
      <c r="F219" s="80" t="s">
        <v>565</v>
      </c>
      <c r="G219" s="80" t="s">
        <v>1927</v>
      </c>
      <c r="H219" s="80" t="s">
        <v>1928</v>
      </c>
      <c r="I219" s="177"/>
      <c r="J219" s="81">
        <v>366.76017980061175</v>
      </c>
      <c r="K219" s="81">
        <v>2.2563035149754813</v>
      </c>
      <c r="L219" s="81">
        <v>11.340914307130465</v>
      </c>
      <c r="M219" s="81">
        <v>30.129764942555447</v>
      </c>
      <c r="N219" s="81">
        <v>33.43602353923977</v>
      </c>
      <c r="O219" s="81">
        <v>35.876508076578922</v>
      </c>
      <c r="P219" s="81">
        <v>36.000202054016988</v>
      </c>
      <c r="Q219" s="81">
        <v>2.0140614517194297</v>
      </c>
      <c r="R219" s="81">
        <v>5.5782612543897339E-2</v>
      </c>
      <c r="S219" s="81">
        <v>3.6118250116734432</v>
      </c>
      <c r="T219" s="82"/>
      <c r="U219" s="81">
        <v>8033850</v>
      </c>
      <c r="V219" s="81">
        <v>711</v>
      </c>
      <c r="W219" s="81">
        <v>99</v>
      </c>
      <c r="X219" s="81">
        <v>6444</v>
      </c>
      <c r="Y219" s="81">
        <v>13447</v>
      </c>
      <c r="Z219" s="81">
        <v>17076</v>
      </c>
      <c r="AA219" s="81">
        <v>7159</v>
      </c>
      <c r="AB219" s="81">
        <v>34186</v>
      </c>
      <c r="AC219" s="81">
        <v>9864</v>
      </c>
      <c r="AD219" s="81">
        <v>3.6118250116734432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1930</v>
      </c>
      <c r="B220" s="80">
        <v>3</v>
      </c>
      <c r="C220" s="80">
        <v>3</v>
      </c>
      <c r="D220" s="80">
        <v>1</v>
      </c>
      <c r="E220" s="80">
        <v>2006</v>
      </c>
      <c r="F220" s="80" t="s">
        <v>566</v>
      </c>
      <c r="G220" s="80" t="s">
        <v>1927</v>
      </c>
      <c r="H220" s="80" t="s">
        <v>1928</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1931</v>
      </c>
      <c r="B221" s="80">
        <v>4</v>
      </c>
      <c r="C221" s="80">
        <v>4</v>
      </c>
      <c r="D221" s="80">
        <v>1</v>
      </c>
      <c r="E221" s="80">
        <v>2007</v>
      </c>
      <c r="F221" s="80" t="s">
        <v>567</v>
      </c>
      <c r="G221" s="80" t="s">
        <v>1927</v>
      </c>
      <c r="H221" s="80" t="s">
        <v>1928</v>
      </c>
      <c r="I221" s="177"/>
      <c r="J221" s="81">
        <v>309.13585040384754</v>
      </c>
      <c r="K221" s="81">
        <v>2.0848948228354662</v>
      </c>
      <c r="L221" s="81">
        <v>6.8063257514186333</v>
      </c>
      <c r="M221" s="81">
        <v>32.294428905966555</v>
      </c>
      <c r="N221" s="81">
        <v>39.197799429277318</v>
      </c>
      <c r="O221" s="81">
        <v>35.14006957168516</v>
      </c>
      <c r="P221" s="81">
        <v>35.219540227444547</v>
      </c>
      <c r="Q221" s="81">
        <v>2.1168815657455333</v>
      </c>
      <c r="R221" s="81">
        <v>5.9053457589418663E-2</v>
      </c>
      <c r="S221" s="81">
        <v>2.7261063136574077</v>
      </c>
      <c r="T221" s="82"/>
      <c r="U221" s="81">
        <v>7698626</v>
      </c>
      <c r="V221" s="81">
        <v>668</v>
      </c>
      <c r="W221" s="81">
        <v>62</v>
      </c>
      <c r="X221" s="81">
        <v>8195</v>
      </c>
      <c r="Y221" s="81">
        <v>13688</v>
      </c>
      <c r="Z221" s="81">
        <v>17387</v>
      </c>
      <c r="AA221" s="81">
        <v>6897</v>
      </c>
      <c r="AB221" s="81">
        <v>34031</v>
      </c>
      <c r="AC221" s="81">
        <v>10742</v>
      </c>
      <c r="AD221" s="81">
        <v>2.7261063136574077</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1932</v>
      </c>
      <c r="B222" s="80">
        <v>5</v>
      </c>
      <c r="C222" s="80">
        <v>5</v>
      </c>
      <c r="D222" s="80">
        <v>1</v>
      </c>
      <c r="E222" s="80">
        <v>2008</v>
      </c>
      <c r="F222" s="80" t="s">
        <v>84</v>
      </c>
      <c r="G222" s="80" t="s">
        <v>1927</v>
      </c>
      <c r="H222" s="80" t="s">
        <v>1928</v>
      </c>
      <c r="I222" s="177"/>
      <c r="J222" s="81">
        <v>279.18968272729808</v>
      </c>
      <c r="K222" s="81">
        <v>1.4846779946703883</v>
      </c>
      <c r="L222" s="81">
        <v>5.4343347100100594</v>
      </c>
      <c r="M222" s="81">
        <v>34.118789234827112</v>
      </c>
      <c r="N222" s="81">
        <v>35.173510790163874</v>
      </c>
      <c r="O222" s="81">
        <v>34.241414076763313</v>
      </c>
      <c r="P222" s="81">
        <v>34.592823941567943</v>
      </c>
      <c r="Q222" s="81">
        <v>2.0764778837631095</v>
      </c>
      <c r="R222" s="81">
        <v>5.697079864692612E-2</v>
      </c>
      <c r="S222" s="81">
        <v>2.219963693288741</v>
      </c>
      <c r="T222" s="82"/>
      <c r="U222" s="81">
        <v>7438472</v>
      </c>
      <c r="V222" s="81">
        <v>668</v>
      </c>
      <c r="W222" s="81">
        <v>62</v>
      </c>
      <c r="X222" s="81">
        <v>8195</v>
      </c>
      <c r="Y222" s="81">
        <v>13802</v>
      </c>
      <c r="Z222" s="81">
        <v>17537</v>
      </c>
      <c r="AA222" s="81">
        <v>6782</v>
      </c>
      <c r="AB222" s="81">
        <v>33930</v>
      </c>
      <c r="AC222" s="81">
        <v>10761</v>
      </c>
      <c r="AD222" s="81">
        <v>2.219963693288741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1933</v>
      </c>
      <c r="B223" s="80">
        <v>6</v>
      </c>
      <c r="C223" s="80">
        <v>6</v>
      </c>
      <c r="D223" s="80">
        <v>1</v>
      </c>
      <c r="E223" s="80">
        <v>2009</v>
      </c>
      <c r="F223" s="80" t="s">
        <v>85</v>
      </c>
      <c r="G223" s="80" t="s">
        <v>1927</v>
      </c>
      <c r="H223" s="80" t="s">
        <v>1928</v>
      </c>
      <c r="I223" s="177"/>
      <c r="J223" s="81">
        <v>185.10410041256478</v>
      </c>
      <c r="K223" s="81">
        <v>1.963413066802896</v>
      </c>
      <c r="L223" s="81">
        <v>8.3703433953067972</v>
      </c>
      <c r="M223" s="81">
        <v>36.958556606716606</v>
      </c>
      <c r="N223" s="81">
        <v>35.452736167831951</v>
      </c>
      <c r="O223" s="81">
        <v>35.230740892753744</v>
      </c>
      <c r="P223" s="81">
        <v>33.114765094395857</v>
      </c>
      <c r="Q223" s="81">
        <v>2.0089565804858691</v>
      </c>
      <c r="R223" s="81">
        <v>5.8310013061737012E-2</v>
      </c>
      <c r="S223" s="81">
        <v>2.3107280129444714</v>
      </c>
      <c r="T223" s="82"/>
      <c r="U223" s="81">
        <v>4553673</v>
      </c>
      <c r="V223" s="81">
        <v>632</v>
      </c>
      <c r="W223" s="81">
        <v>147</v>
      </c>
      <c r="X223" s="81">
        <v>8539</v>
      </c>
      <c r="Y223" s="81">
        <v>14257</v>
      </c>
      <c r="Z223" s="81">
        <v>17810</v>
      </c>
      <c r="AA223" s="81">
        <v>6665</v>
      </c>
      <c r="AB223" s="81">
        <v>34460</v>
      </c>
      <c r="AC223" s="81">
        <v>10745</v>
      </c>
      <c r="AD223" s="81">
        <v>2.3107280129444714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3.66</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1934</v>
      </c>
      <c r="B224" s="80">
        <v>7</v>
      </c>
      <c r="C224" s="80">
        <v>7</v>
      </c>
      <c r="D224" s="80">
        <v>1</v>
      </c>
      <c r="E224" s="80">
        <v>2010</v>
      </c>
      <c r="F224" s="80" t="s">
        <v>86</v>
      </c>
      <c r="G224" s="80" t="s">
        <v>1927</v>
      </c>
      <c r="H224" s="80" t="s">
        <v>1928</v>
      </c>
      <c r="I224" s="177"/>
      <c r="J224" s="81">
        <v>179.28647557986372</v>
      </c>
      <c r="K224" s="81">
        <v>1.6084627145005665</v>
      </c>
      <c r="L224" s="81">
        <v>7.4443639509045045</v>
      </c>
      <c r="M224" s="81">
        <v>34.392688955463832</v>
      </c>
      <c r="N224" s="81">
        <v>34.25299038010003</v>
      </c>
      <c r="O224" s="81">
        <v>35.593509381805042</v>
      </c>
      <c r="P224" s="81">
        <v>32.816409108532334</v>
      </c>
      <c r="Q224" s="81">
        <v>2.0973812241406793</v>
      </c>
      <c r="R224" s="81">
        <v>5.8638745314524246E-2</v>
      </c>
      <c r="S224" s="81">
        <v>2.5053243294354544</v>
      </c>
      <c r="T224" s="82"/>
      <c r="U224" s="81">
        <v>4794739</v>
      </c>
      <c r="V224" s="81">
        <v>632</v>
      </c>
      <c r="W224" s="81">
        <v>147</v>
      </c>
      <c r="X224" s="81">
        <v>8539</v>
      </c>
      <c r="Y224" s="81">
        <v>14297</v>
      </c>
      <c r="Z224" s="81">
        <v>18077</v>
      </c>
      <c r="AA224" s="81">
        <v>6440</v>
      </c>
      <c r="AB224" s="81">
        <v>34473</v>
      </c>
      <c r="AC224" s="81">
        <v>10240</v>
      </c>
      <c r="AD224" s="81">
        <v>2.5053243294354544</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90.888999999999996</v>
      </c>
      <c r="BJ224" s="81">
        <v>0</v>
      </c>
      <c r="BK224" s="81">
        <v>0</v>
      </c>
      <c r="BL224" s="81">
        <v>0</v>
      </c>
      <c r="BM224" s="82"/>
      <c r="BN224" s="81">
        <v>0</v>
      </c>
      <c r="BO224" s="81">
        <v>0</v>
      </c>
      <c r="BP224" s="81">
        <v>2</v>
      </c>
      <c r="BQ224" s="81">
        <v>0</v>
      </c>
      <c r="BR224" s="81">
        <v>0</v>
      </c>
      <c r="BS224" s="81">
        <v>0</v>
      </c>
      <c r="BT224"/>
      <c r="BU224" s="80">
        <v>68.594999999999999</v>
      </c>
      <c r="BV224" s="80">
        <v>0</v>
      </c>
      <c r="BW224" s="80">
        <v>0</v>
      </c>
      <c r="BX224" s="80">
        <v>0</v>
      </c>
      <c r="BY224" s="80">
        <v>0</v>
      </c>
      <c r="BZ224" s="80">
        <v>0</v>
      </c>
      <c r="CA224" s="80">
        <v>15.678000000000001</v>
      </c>
      <c r="CB224" s="80">
        <v>6.6159999999999997</v>
      </c>
      <c r="CC224" s="80">
        <v>0</v>
      </c>
    </row>
    <row r="225" spans="1:81">
      <c r="A225" s="80" t="s">
        <v>1935</v>
      </c>
      <c r="B225" s="80">
        <v>8</v>
      </c>
      <c r="C225" s="80">
        <v>8</v>
      </c>
      <c r="D225" s="80">
        <v>1</v>
      </c>
      <c r="E225" s="80">
        <v>2011</v>
      </c>
      <c r="F225" s="80" t="s">
        <v>87</v>
      </c>
      <c r="G225" s="80" t="s">
        <v>1927</v>
      </c>
      <c r="H225" s="80" t="s">
        <v>1928</v>
      </c>
      <c r="I225" s="177"/>
      <c r="J225" s="81">
        <v>199.28934324360188</v>
      </c>
      <c r="K225" s="81">
        <v>2.3423947493072186</v>
      </c>
      <c r="L225" s="81">
        <v>7.1679559182588664</v>
      </c>
      <c r="M225" s="81">
        <v>48.229570480251262</v>
      </c>
      <c r="N225" s="81">
        <v>46.686945479383908</v>
      </c>
      <c r="O225" s="81">
        <v>35.347371089932125</v>
      </c>
      <c r="P225" s="81">
        <v>31.437550392529197</v>
      </c>
      <c r="Q225" s="81">
        <v>2.4089408671585382</v>
      </c>
      <c r="R225" s="81">
        <v>6.6662937575071884E-2</v>
      </c>
      <c r="S225" s="81">
        <v>2.5579839755959415</v>
      </c>
      <c r="T225" s="82"/>
      <c r="U225" s="81">
        <v>5028522</v>
      </c>
      <c r="V225" s="81">
        <v>632</v>
      </c>
      <c r="W225" s="81">
        <v>147</v>
      </c>
      <c r="X225" s="81">
        <v>8539</v>
      </c>
      <c r="Y225" s="81">
        <v>14343</v>
      </c>
      <c r="Z225" s="81">
        <v>18342</v>
      </c>
      <c r="AA225" s="81">
        <v>6353</v>
      </c>
      <c r="AB225" s="81">
        <v>34326</v>
      </c>
      <c r="AC225" s="81">
        <v>11622</v>
      </c>
      <c r="AD225" s="81">
        <v>2.5579839755959415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74.944000000000003</v>
      </c>
      <c r="BJ225" s="81">
        <v>0</v>
      </c>
      <c r="BK225" s="81">
        <v>0</v>
      </c>
      <c r="BL225" s="81">
        <v>0</v>
      </c>
      <c r="BM225" s="82"/>
      <c r="BN225" s="81">
        <v>0</v>
      </c>
      <c r="BO225" s="81">
        <v>0</v>
      </c>
      <c r="BP225" s="81">
        <v>2</v>
      </c>
      <c r="BQ225" s="81">
        <v>0</v>
      </c>
      <c r="BR225" s="81">
        <v>0</v>
      </c>
      <c r="BS225" s="81">
        <v>0</v>
      </c>
      <c r="BT225"/>
      <c r="BU225" s="80">
        <v>51.198999999999998</v>
      </c>
      <c r="BV225" s="80">
        <v>0</v>
      </c>
      <c r="BW225" s="80">
        <v>0</v>
      </c>
      <c r="BX225" s="80">
        <v>0</v>
      </c>
      <c r="BY225" s="80">
        <v>0</v>
      </c>
      <c r="BZ225" s="80">
        <v>0</v>
      </c>
      <c r="CA225" s="80">
        <v>18.992000000000001</v>
      </c>
      <c r="CB225" s="80">
        <v>4.7530000000000001</v>
      </c>
      <c r="CC225" s="80">
        <v>0</v>
      </c>
    </row>
    <row r="226" spans="1:81">
      <c r="A226" s="80" t="s">
        <v>1936</v>
      </c>
      <c r="B226" s="80">
        <v>9</v>
      </c>
      <c r="C226" s="80">
        <v>9</v>
      </c>
      <c r="D226" s="80">
        <v>1</v>
      </c>
      <c r="E226" s="80">
        <v>2012</v>
      </c>
      <c r="F226" s="80" t="s">
        <v>88</v>
      </c>
      <c r="G226" s="80" t="s">
        <v>1927</v>
      </c>
      <c r="H226" s="80" t="s">
        <v>1928</v>
      </c>
      <c r="I226" s="177"/>
      <c r="J226" s="81">
        <v>169.87047456120089</v>
      </c>
      <c r="K226" s="81">
        <v>2.8285117505067841</v>
      </c>
      <c r="L226" s="81">
        <v>7.0082771111134292</v>
      </c>
      <c r="M226" s="81">
        <v>49.251082658133903</v>
      </c>
      <c r="N226" s="81">
        <v>58.410928634472647</v>
      </c>
      <c r="O226" s="81">
        <v>35.28526759630158</v>
      </c>
      <c r="P226" s="81">
        <v>30.800253834700637</v>
      </c>
      <c r="Q226" s="81">
        <v>2.6171041797721561</v>
      </c>
      <c r="R226" s="81">
        <v>5.7712618968554438E-2</v>
      </c>
      <c r="S226" s="81">
        <v>3.2468820065768997</v>
      </c>
      <c r="T226" s="82"/>
      <c r="U226" s="81">
        <v>4154728</v>
      </c>
      <c r="V226" s="81">
        <v>632</v>
      </c>
      <c r="W226" s="81">
        <v>147</v>
      </c>
      <c r="X226" s="81">
        <v>8539</v>
      </c>
      <c r="Y226" s="81">
        <v>14523</v>
      </c>
      <c r="Z226" s="81">
        <v>18455</v>
      </c>
      <c r="AA226" s="81">
        <v>6189</v>
      </c>
      <c r="AB226" s="81">
        <v>34324</v>
      </c>
      <c r="AC226" s="81">
        <v>9801</v>
      </c>
      <c r="AD226" s="81">
        <v>3.2468820065768997</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82.68</v>
      </c>
      <c r="BJ226" s="81">
        <v>0</v>
      </c>
      <c r="BK226" s="81">
        <v>0</v>
      </c>
      <c r="BL226" s="81">
        <v>0</v>
      </c>
      <c r="BM226" s="82"/>
      <c r="BN226" s="81">
        <v>0</v>
      </c>
      <c r="BO226" s="81">
        <v>0</v>
      </c>
      <c r="BP226" s="81">
        <v>2</v>
      </c>
      <c r="BQ226" s="81">
        <v>0</v>
      </c>
      <c r="BR226" s="81">
        <v>0</v>
      </c>
      <c r="BS226" s="81">
        <v>0</v>
      </c>
      <c r="BT226"/>
      <c r="BU226" s="80">
        <v>72.025999999999996</v>
      </c>
      <c r="BV226" s="80">
        <v>0</v>
      </c>
      <c r="BW226" s="80">
        <v>0</v>
      </c>
      <c r="BX226" s="80">
        <v>0</v>
      </c>
      <c r="BY226" s="80">
        <v>0</v>
      </c>
      <c r="BZ226" s="80">
        <v>0</v>
      </c>
      <c r="CA226" s="80">
        <v>10.654</v>
      </c>
      <c r="CB226" s="80">
        <v>0</v>
      </c>
      <c r="CC226" s="80">
        <v>0</v>
      </c>
    </row>
    <row r="227" spans="1:81">
      <c r="A227" s="80" t="s">
        <v>1937</v>
      </c>
      <c r="B227" s="80">
        <v>10</v>
      </c>
      <c r="C227" s="80">
        <v>10</v>
      </c>
      <c r="D227" s="80">
        <v>1</v>
      </c>
      <c r="E227" s="80">
        <v>2013</v>
      </c>
      <c r="F227" s="80" t="s">
        <v>89</v>
      </c>
      <c r="G227" s="80" t="s">
        <v>1927</v>
      </c>
      <c r="H227" s="80" t="s">
        <v>1928</v>
      </c>
      <c r="I227" s="177"/>
      <c r="J227" s="81">
        <v>173.37174491886412</v>
      </c>
      <c r="K227" s="81">
        <v>2.8491625957188296</v>
      </c>
      <c r="L227" s="81">
        <v>7.2191843414447687</v>
      </c>
      <c r="M227" s="81">
        <v>51.047519675341256</v>
      </c>
      <c r="N227" s="81">
        <v>59.775871262135617</v>
      </c>
      <c r="O227" s="81">
        <v>34.630073038787401</v>
      </c>
      <c r="P227" s="81">
        <v>30.886333696213491</v>
      </c>
      <c r="Q227" s="81">
        <v>2.6526993464124957</v>
      </c>
      <c r="R227" s="81">
        <v>4.9628462242892732E-2</v>
      </c>
      <c r="S227" s="81">
        <v>3.0939710597465684</v>
      </c>
      <c r="T227" s="82"/>
      <c r="U227" s="81">
        <v>4498220</v>
      </c>
      <c r="V227" s="81">
        <v>632</v>
      </c>
      <c r="W227" s="81">
        <v>147</v>
      </c>
      <c r="X227" s="81">
        <v>8539</v>
      </c>
      <c r="Y227" s="81">
        <v>14540</v>
      </c>
      <c r="Z227" s="81">
        <v>18921</v>
      </c>
      <c r="AA227" s="81">
        <v>6183</v>
      </c>
      <c r="AB227" s="81">
        <v>34292</v>
      </c>
      <c r="AC227" s="81">
        <v>8227</v>
      </c>
      <c r="AD227" s="81">
        <v>3.0939710597465684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84.236000000000004</v>
      </c>
      <c r="BJ227" s="81">
        <v>0</v>
      </c>
      <c r="BK227" s="81">
        <v>0</v>
      </c>
      <c r="BL227" s="81">
        <v>0</v>
      </c>
      <c r="BM227" s="82"/>
      <c r="BN227" s="81">
        <v>0</v>
      </c>
      <c r="BO227" s="81">
        <v>0</v>
      </c>
      <c r="BP227" s="81">
        <v>2</v>
      </c>
      <c r="BQ227" s="81">
        <v>0</v>
      </c>
      <c r="BR227" s="81">
        <v>0</v>
      </c>
      <c r="BS227" s="81">
        <v>0</v>
      </c>
      <c r="BT227"/>
      <c r="BU227" s="80">
        <v>79.244</v>
      </c>
      <c r="BV227" s="80">
        <v>0</v>
      </c>
      <c r="BW227" s="80">
        <v>0</v>
      </c>
      <c r="BX227" s="80">
        <v>0</v>
      </c>
      <c r="BY227" s="80">
        <v>0</v>
      </c>
      <c r="BZ227" s="80">
        <v>0</v>
      </c>
      <c r="CA227" s="80">
        <v>4.992</v>
      </c>
      <c r="CB227" s="80">
        <v>0</v>
      </c>
      <c r="CC227" s="80">
        <v>0</v>
      </c>
    </row>
    <row r="228" spans="1:81">
      <c r="A228" s="80" t="s">
        <v>1938</v>
      </c>
      <c r="B228" s="80">
        <v>11</v>
      </c>
      <c r="C228" s="80">
        <v>11</v>
      </c>
      <c r="D228" s="80">
        <v>1</v>
      </c>
      <c r="E228" s="80">
        <v>2014</v>
      </c>
      <c r="F228" s="80" t="s">
        <v>90</v>
      </c>
      <c r="G228" s="80" t="s">
        <v>1927</v>
      </c>
      <c r="H228" s="80" t="s">
        <v>1928</v>
      </c>
      <c r="I228" s="177"/>
      <c r="J228" s="81">
        <v>149.80932922357619</v>
      </c>
      <c r="K228" s="81">
        <v>1.9874330131690312</v>
      </c>
      <c r="L228" s="81">
        <v>15.177120889979532</v>
      </c>
      <c r="M228" s="81">
        <v>49.790621389203238</v>
      </c>
      <c r="N228" s="81">
        <v>59.767659345828228</v>
      </c>
      <c r="O228" s="81">
        <v>33.264511974290798</v>
      </c>
      <c r="P228" s="81">
        <v>30.444414738977489</v>
      </c>
      <c r="Q228" s="81">
        <v>2.5354224449563052</v>
      </c>
      <c r="R228" s="81">
        <v>4.5840758907738186E-2</v>
      </c>
      <c r="S228" s="81">
        <v>2.8187028696352283</v>
      </c>
      <c r="T228" s="82"/>
      <c r="U228" s="81">
        <v>4190726</v>
      </c>
      <c r="V228" s="81">
        <v>501</v>
      </c>
      <c r="W228" s="81">
        <v>283</v>
      </c>
      <c r="X228" s="81">
        <v>8504</v>
      </c>
      <c r="Y228" s="81">
        <v>14576</v>
      </c>
      <c r="Z228" s="81">
        <v>19142</v>
      </c>
      <c r="AA228" s="81">
        <v>6063</v>
      </c>
      <c r="AB228" s="81">
        <v>34161</v>
      </c>
      <c r="AC228" s="81">
        <v>7623</v>
      </c>
      <c r="AD228" s="81">
        <v>2.8187028696352283</v>
      </c>
      <c r="AE228" s="82"/>
      <c r="AF228" s="81">
        <v>50755559.687984467</v>
      </c>
      <c r="AG228" s="81">
        <v>1305796.5303569653</v>
      </c>
      <c r="AH228" s="81">
        <v>2233974.0471849139</v>
      </c>
      <c r="AI228" s="81">
        <v>49275439.053439178</v>
      </c>
      <c r="AJ228" s="81">
        <v>74027699.36479041</v>
      </c>
      <c r="AK228" s="81">
        <v>0</v>
      </c>
      <c r="AL228" s="81">
        <v>0</v>
      </c>
      <c r="AM228" s="81">
        <v>4689794.8248334946</v>
      </c>
      <c r="AN228" s="81">
        <v>0</v>
      </c>
      <c r="AO228" s="81">
        <v>0</v>
      </c>
      <c r="AP228" s="82"/>
      <c r="AQ228" s="81">
        <v>1145</v>
      </c>
      <c r="AR228" s="81">
        <v>163</v>
      </c>
      <c r="AS228" s="81">
        <v>0</v>
      </c>
      <c r="AT228" s="81">
        <v>0</v>
      </c>
      <c r="AU228" s="81">
        <v>0</v>
      </c>
      <c r="AV228" s="81">
        <v>0</v>
      </c>
      <c r="AW228" s="81" t="s">
        <v>564</v>
      </c>
      <c r="AX228" s="82"/>
      <c r="AY228" s="81">
        <v>5195.7430000000004</v>
      </c>
      <c r="AZ228" s="81">
        <v>8442.8719999999994</v>
      </c>
      <c r="BA228" s="81">
        <v>0</v>
      </c>
      <c r="BB228" s="81">
        <v>0</v>
      </c>
      <c r="BC228" s="81">
        <v>0</v>
      </c>
      <c r="BD228" s="81">
        <v>0</v>
      </c>
      <c r="BE228" s="81" t="s">
        <v>564</v>
      </c>
      <c r="BF228" s="82"/>
      <c r="BG228" s="81">
        <v>0</v>
      </c>
      <c r="BH228" s="81">
        <v>0</v>
      </c>
      <c r="BI228" s="81">
        <v>10.019</v>
      </c>
      <c r="BJ228" s="81">
        <v>0</v>
      </c>
      <c r="BK228" s="81">
        <v>0</v>
      </c>
      <c r="BL228" s="81">
        <v>0</v>
      </c>
      <c r="BM228" s="82"/>
      <c r="BN228" s="81">
        <v>0</v>
      </c>
      <c r="BO228" s="81">
        <v>0</v>
      </c>
      <c r="BP228" s="81">
        <v>2</v>
      </c>
      <c r="BQ228" s="81">
        <v>0</v>
      </c>
      <c r="BR228" s="81">
        <v>0</v>
      </c>
      <c r="BS228" s="81">
        <v>0</v>
      </c>
      <c r="BT228"/>
      <c r="BU228" s="80">
        <v>4.7960000000000003</v>
      </c>
      <c r="BV228" s="80">
        <v>0</v>
      </c>
      <c r="BW228" s="80">
        <v>0</v>
      </c>
      <c r="BX228" s="80">
        <v>0</v>
      </c>
      <c r="BY228" s="80">
        <v>0</v>
      </c>
      <c r="BZ228" s="80">
        <v>0</v>
      </c>
      <c r="CA228" s="80">
        <v>5.2229999999999999</v>
      </c>
      <c r="CB228" s="80">
        <v>0</v>
      </c>
      <c r="CC228" s="80">
        <v>0</v>
      </c>
    </row>
    <row r="229" spans="1:81">
      <c r="A229" s="80" t="s">
        <v>1939</v>
      </c>
      <c r="B229" s="80">
        <v>12</v>
      </c>
      <c r="C229" s="80">
        <v>12</v>
      </c>
      <c r="D229" s="80">
        <v>1</v>
      </c>
      <c r="E229" s="80">
        <v>2015</v>
      </c>
      <c r="F229" s="80" t="s">
        <v>91</v>
      </c>
      <c r="G229" s="80" t="s">
        <v>1927</v>
      </c>
      <c r="H229" s="80" t="s">
        <v>1928</v>
      </c>
      <c r="I229" s="177"/>
      <c r="J229" s="81">
        <v>136.55654178806509</v>
      </c>
      <c r="K229" s="81">
        <v>2.2063193791286806</v>
      </c>
      <c r="L229" s="81">
        <v>18.085631152328954</v>
      </c>
      <c r="M229" s="81">
        <v>47.609487803567639</v>
      </c>
      <c r="N229" s="81">
        <v>50.653623638786762</v>
      </c>
      <c r="O229" s="81">
        <v>33.299919339888838</v>
      </c>
      <c r="P229" s="81">
        <v>30.101522316230479</v>
      </c>
      <c r="Q229" s="81">
        <v>2.4730431770294032</v>
      </c>
      <c r="R229" s="81">
        <v>3.3677208884258805E-2</v>
      </c>
      <c r="S229" s="81">
        <v>3.1546391190076384</v>
      </c>
      <c r="T229" s="82"/>
      <c r="U229" s="81">
        <v>3943724</v>
      </c>
      <c r="V229" s="81">
        <v>501</v>
      </c>
      <c r="W229" s="81">
        <v>283</v>
      </c>
      <c r="X229" s="81">
        <v>8504</v>
      </c>
      <c r="Y229" s="81">
        <v>14614</v>
      </c>
      <c r="Z229" s="81">
        <v>19347</v>
      </c>
      <c r="AA229" s="81">
        <v>5990</v>
      </c>
      <c r="AB229" s="81">
        <v>34037</v>
      </c>
      <c r="AC229" s="81">
        <v>5769</v>
      </c>
      <c r="AD229" s="81">
        <v>3.1546391190076384</v>
      </c>
      <c r="AE229" s="82"/>
      <c r="AF229" s="81">
        <v>44782564.365573697</v>
      </c>
      <c r="AG229" s="81">
        <v>1751610.5410220886</v>
      </c>
      <c r="AH229" s="81">
        <v>2216754.4037220045</v>
      </c>
      <c r="AI229" s="81">
        <v>52815531.042402498</v>
      </c>
      <c r="AJ229" s="81">
        <v>65084194.827845588</v>
      </c>
      <c r="AK229" s="81">
        <v>0</v>
      </c>
      <c r="AL229" s="81">
        <v>0</v>
      </c>
      <c r="AM229" s="81">
        <v>4664628.0701550525</v>
      </c>
      <c r="AN229" s="81">
        <v>0</v>
      </c>
      <c r="AO229" s="81">
        <v>0</v>
      </c>
      <c r="AP229" s="82"/>
      <c r="AQ229" s="81">
        <v>1210</v>
      </c>
      <c r="AR229" s="81">
        <v>216</v>
      </c>
      <c r="AS229" s="81">
        <v>0</v>
      </c>
      <c r="AT229" s="81">
        <v>0</v>
      </c>
      <c r="AU229" s="81">
        <v>0</v>
      </c>
      <c r="AV229" s="81">
        <v>0</v>
      </c>
      <c r="AW229" s="81" t="s">
        <v>564</v>
      </c>
      <c r="AX229" s="82"/>
      <c r="AY229" s="81">
        <v>5546.4930000000004</v>
      </c>
      <c r="AZ229" s="81">
        <v>11107.772000000001</v>
      </c>
      <c r="BA229" s="81">
        <v>0</v>
      </c>
      <c r="BB229" s="81">
        <v>0</v>
      </c>
      <c r="BC229" s="81">
        <v>0</v>
      </c>
      <c r="BD229" s="81">
        <v>0</v>
      </c>
      <c r="BE229" s="81" t="s">
        <v>564</v>
      </c>
      <c r="BF229" s="82"/>
      <c r="BG229" s="81">
        <v>0</v>
      </c>
      <c r="BH229" s="81">
        <v>0</v>
      </c>
      <c r="BI229" s="81">
        <v>62.689</v>
      </c>
      <c r="BJ229" s="81">
        <v>0</v>
      </c>
      <c r="BK229" s="81">
        <v>0</v>
      </c>
      <c r="BL229" s="81">
        <v>0</v>
      </c>
      <c r="BM229" s="82"/>
      <c r="BN229" s="81">
        <v>0</v>
      </c>
      <c r="BO229" s="81">
        <v>0</v>
      </c>
      <c r="BP229" s="81">
        <v>2</v>
      </c>
      <c r="BQ229" s="81">
        <v>0</v>
      </c>
      <c r="BR229" s="81">
        <v>0</v>
      </c>
      <c r="BS229" s="81">
        <v>0</v>
      </c>
      <c r="BT229"/>
      <c r="BU229" s="80">
        <v>59.561999999999998</v>
      </c>
      <c r="BV229" s="80">
        <v>0</v>
      </c>
      <c r="BW229" s="80">
        <v>0</v>
      </c>
      <c r="BX229" s="80">
        <v>0</v>
      </c>
      <c r="BY229" s="80">
        <v>0</v>
      </c>
      <c r="BZ229" s="80">
        <v>0</v>
      </c>
      <c r="CA229" s="80">
        <v>3.1269999999999998</v>
      </c>
      <c r="CB229" s="80">
        <v>0</v>
      </c>
      <c r="CC229" s="80">
        <v>0</v>
      </c>
    </row>
    <row r="230" spans="1:81">
      <c r="A230" s="80" t="s">
        <v>1940</v>
      </c>
      <c r="B230" s="80">
        <v>13</v>
      </c>
      <c r="C230" s="80">
        <v>13</v>
      </c>
      <c r="D230" s="80">
        <v>1</v>
      </c>
      <c r="E230" s="80">
        <v>2016</v>
      </c>
      <c r="F230" s="80" t="s">
        <v>92</v>
      </c>
      <c r="G230" s="80" t="s">
        <v>1927</v>
      </c>
      <c r="H230" s="80" t="s">
        <v>1928</v>
      </c>
      <c r="I230" s="177"/>
      <c r="J230" s="81">
        <v>121.48493862789496</v>
      </c>
      <c r="K230" s="81">
        <v>1.8971067015467213</v>
      </c>
      <c r="L230" s="81">
        <v>17.356282405473817</v>
      </c>
      <c r="M230" s="81">
        <v>34.647705859243082</v>
      </c>
      <c r="N230" s="81">
        <v>37.474939273464827</v>
      </c>
      <c r="O230" s="81">
        <v>33.325717341914505</v>
      </c>
      <c r="P230" s="81">
        <v>28.919112951529396</v>
      </c>
      <c r="Q230" s="81">
        <v>2.386585589067781</v>
      </c>
      <c r="R230" s="81">
        <v>5.4745435598152474E-2</v>
      </c>
      <c r="S230" s="81">
        <v>3.2948755724442789</v>
      </c>
      <c r="T230" s="82"/>
      <c r="U230" s="81">
        <v>3711450</v>
      </c>
      <c r="V230" s="81">
        <v>501</v>
      </c>
      <c r="W230" s="81">
        <v>283</v>
      </c>
      <c r="X230" s="81">
        <v>8504</v>
      </c>
      <c r="Y230" s="81">
        <v>14632</v>
      </c>
      <c r="Z230" s="81">
        <v>19600</v>
      </c>
      <c r="AA230" s="81">
        <v>5952</v>
      </c>
      <c r="AB230" s="81">
        <v>33789</v>
      </c>
      <c r="AC230" s="81">
        <v>9349.9815145614448</v>
      </c>
      <c r="AD230" s="81">
        <v>3.2948755724442789</v>
      </c>
      <c r="AE230" s="82"/>
      <c r="AF230" s="81">
        <v>44236248.154848747</v>
      </c>
      <c r="AG230" s="81">
        <v>1723085.439760427</v>
      </c>
      <c r="AH230" s="81">
        <v>1911705.924164304</v>
      </c>
      <c r="AI230" s="81">
        <v>49837329.060258351</v>
      </c>
      <c r="AJ230" s="81">
        <v>59957502.08044371</v>
      </c>
      <c r="AK230" s="81">
        <v>0</v>
      </c>
      <c r="AL230" s="81">
        <v>0</v>
      </c>
      <c r="AM230" s="81">
        <v>4634238.2639535721</v>
      </c>
      <c r="AN230" s="81">
        <v>0</v>
      </c>
      <c r="AO230" s="81">
        <v>0</v>
      </c>
      <c r="AP230" s="82"/>
      <c r="AQ230" s="81">
        <v>1262</v>
      </c>
      <c r="AR230" s="81">
        <v>251</v>
      </c>
      <c r="AS230" s="81">
        <v>0</v>
      </c>
      <c r="AT230" s="81">
        <v>0</v>
      </c>
      <c r="AU230" s="81">
        <v>0</v>
      </c>
      <c r="AV230" s="81">
        <v>0</v>
      </c>
      <c r="AW230" s="81" t="s">
        <v>564</v>
      </c>
      <c r="AX230" s="82"/>
      <c r="AY230" s="81">
        <v>5817.6239999999998</v>
      </c>
      <c r="AZ230" s="81">
        <v>12118.972</v>
      </c>
      <c r="BA230" s="81">
        <v>0</v>
      </c>
      <c r="BB230" s="81">
        <v>0</v>
      </c>
      <c r="BC230" s="81">
        <v>0</v>
      </c>
      <c r="BD230" s="81">
        <v>0</v>
      </c>
      <c r="BE230" s="81" t="s">
        <v>564</v>
      </c>
      <c r="BF230" s="82"/>
      <c r="BG230" s="81">
        <v>0</v>
      </c>
      <c r="BH230" s="81">
        <v>0</v>
      </c>
      <c r="BI230" s="81">
        <v>53.530999999999999</v>
      </c>
      <c r="BJ230" s="81">
        <v>0</v>
      </c>
      <c r="BK230" s="81">
        <v>0</v>
      </c>
      <c r="BL230" s="81">
        <v>0</v>
      </c>
      <c r="BM230" s="82"/>
      <c r="BN230" s="81">
        <v>0</v>
      </c>
      <c r="BO230" s="81">
        <v>0</v>
      </c>
      <c r="BP230" s="81">
        <v>2</v>
      </c>
      <c r="BQ230" s="81">
        <v>0</v>
      </c>
      <c r="BR230" s="81">
        <v>0</v>
      </c>
      <c r="BS230" s="81">
        <v>0</v>
      </c>
      <c r="BT230"/>
      <c r="BU230" s="80">
        <v>53.530999999999999</v>
      </c>
      <c r="BV230" s="80">
        <v>0</v>
      </c>
      <c r="BW230" s="80">
        <v>0</v>
      </c>
      <c r="BX230" s="80">
        <v>0</v>
      </c>
      <c r="BY230" s="80">
        <v>0</v>
      </c>
      <c r="BZ230" s="80">
        <v>0</v>
      </c>
      <c r="CA230" s="80">
        <v>0</v>
      </c>
      <c r="CB230" s="80">
        <v>0</v>
      </c>
      <c r="CC230" s="80">
        <v>0</v>
      </c>
    </row>
    <row r="231" spans="1:81">
      <c r="A231" s="80" t="s">
        <v>1941</v>
      </c>
      <c r="B231" s="80">
        <v>14</v>
      </c>
      <c r="C231" s="80">
        <v>14</v>
      </c>
      <c r="D231" s="80">
        <v>1</v>
      </c>
      <c r="E231" s="80">
        <v>2017</v>
      </c>
      <c r="F231" s="80" t="s">
        <v>71</v>
      </c>
      <c r="G231" s="80" t="s">
        <v>1927</v>
      </c>
      <c r="H231" s="80" t="s">
        <v>1928</v>
      </c>
      <c r="I231" s="177"/>
      <c r="J231" s="81">
        <v>127.54944637567586</v>
      </c>
      <c r="K231" s="81">
        <v>1.980449900128781</v>
      </c>
      <c r="L231" s="81">
        <v>16.475312747421132</v>
      </c>
      <c r="M231" s="81">
        <v>33.014341109392838</v>
      </c>
      <c r="N231" s="81">
        <v>45.966635975385167</v>
      </c>
      <c r="O231" s="81">
        <v>33.1515539267549</v>
      </c>
      <c r="P231" s="81">
        <v>28.441416134022184</v>
      </c>
      <c r="Q231" s="81">
        <v>2.290325993735125</v>
      </c>
      <c r="R231" s="81">
        <v>6.1431060493687906E-2</v>
      </c>
      <c r="S231" s="81">
        <v>3.2698965994031206</v>
      </c>
      <c r="T231" s="82"/>
      <c r="U231" s="81">
        <v>4014220</v>
      </c>
      <c r="V231" s="81">
        <v>501</v>
      </c>
      <c r="W231" s="81">
        <v>283</v>
      </c>
      <c r="X231" s="81">
        <v>8504</v>
      </c>
      <c r="Y231" s="81">
        <v>14693</v>
      </c>
      <c r="Z231" s="81">
        <v>19821</v>
      </c>
      <c r="AA231" s="81">
        <v>5891</v>
      </c>
      <c r="AB231" s="81">
        <v>33533</v>
      </c>
      <c r="AC231" s="81">
        <v>10700</v>
      </c>
      <c r="AD231" s="81">
        <v>3.2698965994031211</v>
      </c>
      <c r="AE231" s="82"/>
      <c r="AF231" s="81">
        <v>47741372.04106766</v>
      </c>
      <c r="AG231" s="81">
        <v>1758668.4117931621</v>
      </c>
      <c r="AH231" s="81">
        <v>2353830.9459341122</v>
      </c>
      <c r="AI231" s="81">
        <v>48743195.385415651</v>
      </c>
      <c r="AJ231" s="81">
        <v>68340663.717413917</v>
      </c>
      <c r="AK231" s="81">
        <v>0</v>
      </c>
      <c r="AL231" s="81">
        <v>0</v>
      </c>
      <c r="AM231" s="81">
        <v>4606323.6599886632</v>
      </c>
      <c r="AN231" s="81">
        <v>0</v>
      </c>
      <c r="AO231" s="81">
        <v>0</v>
      </c>
      <c r="AP231" s="82"/>
      <c r="AQ231" s="81">
        <v>1310</v>
      </c>
      <c r="AR231" s="81">
        <v>266</v>
      </c>
      <c r="AS231" s="81">
        <v>0</v>
      </c>
      <c r="AT231" s="81">
        <v>0</v>
      </c>
      <c r="AU231" s="81">
        <v>0</v>
      </c>
      <c r="AV231" s="81">
        <v>0</v>
      </c>
      <c r="AW231" s="81" t="s">
        <v>564</v>
      </c>
      <c r="AX231" s="82"/>
      <c r="AY231" s="81">
        <v>6067.2240000000002</v>
      </c>
      <c r="AZ231" s="81">
        <v>12641.772000000001</v>
      </c>
      <c r="BA231" s="81">
        <v>0</v>
      </c>
      <c r="BB231" s="81">
        <v>0</v>
      </c>
      <c r="BC231" s="81">
        <v>0</v>
      </c>
      <c r="BD231" s="81">
        <v>0</v>
      </c>
      <c r="BE231" s="81" t="s">
        <v>564</v>
      </c>
      <c r="BF231" s="82"/>
      <c r="BG231" s="81">
        <v>0</v>
      </c>
      <c r="BH231" s="81">
        <v>0</v>
      </c>
      <c r="BI231" s="81">
        <v>47.061999999999998</v>
      </c>
      <c r="BJ231" s="81">
        <v>0</v>
      </c>
      <c r="BK231" s="81">
        <v>0</v>
      </c>
      <c r="BL231" s="81">
        <v>0</v>
      </c>
      <c r="BM231" s="82"/>
      <c r="BN231" s="81">
        <v>0</v>
      </c>
      <c r="BO231" s="81">
        <v>0</v>
      </c>
      <c r="BP231" s="81">
        <v>2</v>
      </c>
      <c r="BQ231" s="81">
        <v>0</v>
      </c>
      <c r="BR231" s="81">
        <v>0</v>
      </c>
      <c r="BS231" s="81">
        <v>0</v>
      </c>
      <c r="BT231"/>
      <c r="BU231" s="80">
        <v>43.405000000000001</v>
      </c>
      <c r="BV231" s="80">
        <v>0</v>
      </c>
      <c r="BW231" s="80">
        <v>0</v>
      </c>
      <c r="BX231" s="80">
        <v>0</v>
      </c>
      <c r="BY231" s="80">
        <v>0</v>
      </c>
      <c r="BZ231" s="80">
        <v>0</v>
      </c>
      <c r="CA231" s="80">
        <v>3.657</v>
      </c>
      <c r="CB231" s="80">
        <v>0</v>
      </c>
      <c r="CC231" s="80">
        <v>0</v>
      </c>
    </row>
    <row r="232" spans="1:81">
      <c r="A232" s="80" t="s">
        <v>1942</v>
      </c>
      <c r="B232" s="80">
        <v>15</v>
      </c>
      <c r="C232" s="80">
        <v>15</v>
      </c>
      <c r="D232" s="80">
        <v>1</v>
      </c>
      <c r="E232" s="80">
        <v>2018</v>
      </c>
      <c r="F232" s="80" t="s">
        <v>93</v>
      </c>
      <c r="G232" s="80" t="s">
        <v>1927</v>
      </c>
      <c r="H232" s="80" t="s">
        <v>1928</v>
      </c>
      <c r="I232" s="177"/>
      <c r="J232" s="81">
        <v>107.82126380634782</v>
      </c>
      <c r="K232" s="81">
        <v>1.9876422848685362</v>
      </c>
      <c r="L232" s="81">
        <v>14.699071141171393</v>
      </c>
      <c r="M232" s="81">
        <v>31.782689214494628</v>
      </c>
      <c r="N232" s="81">
        <v>35.592778331261826</v>
      </c>
      <c r="O232" s="81">
        <v>32.75846586764812</v>
      </c>
      <c r="P232" s="81">
        <v>28.091385134700207</v>
      </c>
      <c r="Q232" s="81">
        <v>2.1148493107131725</v>
      </c>
      <c r="R232" s="81">
        <v>3.5049727254114267E-2</v>
      </c>
      <c r="S232" s="81">
        <v>3.1466672906672932</v>
      </c>
      <c r="T232" s="82"/>
      <c r="U232" s="81">
        <v>3440836</v>
      </c>
      <c r="V232" s="81">
        <v>501</v>
      </c>
      <c r="W232" s="81">
        <v>283</v>
      </c>
      <c r="X232" s="81">
        <v>8504</v>
      </c>
      <c r="Y232" s="81">
        <v>14891</v>
      </c>
      <c r="Z232" s="81">
        <v>19961</v>
      </c>
      <c r="AA232" s="81">
        <v>5877</v>
      </c>
      <c r="AB232" s="81">
        <v>33368</v>
      </c>
      <c r="AC232" s="81">
        <v>6081</v>
      </c>
      <c r="AD232" s="81">
        <v>3.1466672906672928</v>
      </c>
      <c r="AE232" s="82"/>
      <c r="AF232" s="81">
        <v>40591586.512519494</v>
      </c>
      <c r="AG232" s="81">
        <v>1781181.793678012</v>
      </c>
      <c r="AH232" s="81">
        <v>2130073.2518863068</v>
      </c>
      <c r="AI232" s="81">
        <v>45993974.580723718</v>
      </c>
      <c r="AJ232" s="81">
        <v>55507614.48551216</v>
      </c>
      <c r="AK232" s="81">
        <v>0</v>
      </c>
      <c r="AL232" s="81">
        <v>0</v>
      </c>
      <c r="AM232" s="81">
        <v>4593142.2622262985</v>
      </c>
      <c r="AN232" s="81">
        <v>0</v>
      </c>
      <c r="AO232" s="81">
        <v>0</v>
      </c>
      <c r="AP232" s="82"/>
      <c r="AQ232" s="81">
        <v>1383</v>
      </c>
      <c r="AR232" s="81">
        <v>288</v>
      </c>
      <c r="AS232" s="81">
        <v>0</v>
      </c>
      <c r="AT232" s="81">
        <v>0</v>
      </c>
      <c r="AU232" s="81">
        <v>0</v>
      </c>
      <c r="AV232" s="81">
        <v>0</v>
      </c>
      <c r="AW232" s="81" t="s">
        <v>564</v>
      </c>
      <c r="AX232" s="82"/>
      <c r="AY232" s="81">
        <v>6462.4159999999974</v>
      </c>
      <c r="AZ232" s="81">
        <v>13732.672</v>
      </c>
      <c r="BA232" s="81">
        <v>0</v>
      </c>
      <c r="BB232" s="81">
        <v>0</v>
      </c>
      <c r="BC232" s="81">
        <v>0</v>
      </c>
      <c r="BD232" s="81">
        <v>0</v>
      </c>
      <c r="BE232" s="81" t="s">
        <v>564</v>
      </c>
      <c r="BF232" s="82"/>
      <c r="BG232" s="81">
        <v>0</v>
      </c>
      <c r="BH232" s="81">
        <v>0</v>
      </c>
      <c r="BI232" s="81">
        <v>5.6790000000000003</v>
      </c>
      <c r="BJ232" s="81">
        <v>0</v>
      </c>
      <c r="BK232" s="81">
        <v>0</v>
      </c>
      <c r="BL232" s="81">
        <v>0</v>
      </c>
      <c r="BM232" s="82"/>
      <c r="BN232" s="81">
        <v>0</v>
      </c>
      <c r="BO232" s="81">
        <v>0</v>
      </c>
      <c r="BP232" s="81">
        <v>1</v>
      </c>
      <c r="BQ232" s="81">
        <v>0</v>
      </c>
      <c r="BR232" s="81">
        <v>0</v>
      </c>
      <c r="BS232" s="81">
        <v>0</v>
      </c>
      <c r="BT232"/>
      <c r="BU232" s="80">
        <v>5.6790000000000003</v>
      </c>
      <c r="BV232" s="80">
        <v>0</v>
      </c>
      <c r="BW232" s="80">
        <v>0</v>
      </c>
      <c r="BX232" s="80">
        <v>0</v>
      </c>
      <c r="BY232" s="80">
        <v>0</v>
      </c>
      <c r="BZ232" s="80">
        <v>0</v>
      </c>
      <c r="CA232" s="80">
        <v>0</v>
      </c>
      <c r="CB232" s="80">
        <v>0</v>
      </c>
      <c r="CC232" s="80">
        <v>0</v>
      </c>
    </row>
    <row r="233" spans="1:81">
      <c r="A233" s="80" t="s">
        <v>1943</v>
      </c>
      <c r="B233" s="80">
        <v>16</v>
      </c>
      <c r="C233" s="80">
        <v>16</v>
      </c>
      <c r="D233" s="80">
        <v>1</v>
      </c>
      <c r="E233" s="80">
        <v>2019</v>
      </c>
      <c r="F233" s="80" t="s">
        <v>73</v>
      </c>
      <c r="G233" s="80" t="s">
        <v>1927</v>
      </c>
      <c r="H233" s="80" t="s">
        <v>1928</v>
      </c>
      <c r="I233" s="177"/>
      <c r="J233" s="81">
        <v>100.8718607029458</v>
      </c>
      <c r="K233" s="81">
        <v>1.510068280828603</v>
      </c>
      <c r="L233" s="81">
        <v>14.59239357617267</v>
      </c>
      <c r="M233" s="81">
        <v>26.475565969014198</v>
      </c>
      <c r="N233" s="81">
        <v>25.725565899524991</v>
      </c>
      <c r="O233" s="81">
        <v>32.162613654607405</v>
      </c>
      <c r="P233" s="81">
        <v>27.706043828989749</v>
      </c>
      <c r="Q233" s="81">
        <v>2.0573710559591936</v>
      </c>
      <c r="R233" s="81">
        <v>1.9751837917934383E-2</v>
      </c>
      <c r="S233" s="81">
        <v>3.5971084584887083</v>
      </c>
      <c r="T233" s="82"/>
      <c r="U233" s="81">
        <v>3442855</v>
      </c>
      <c r="V233" s="81">
        <v>501</v>
      </c>
      <c r="W233" s="81">
        <v>283</v>
      </c>
      <c r="X233" s="81">
        <v>8504</v>
      </c>
      <c r="Y233" s="81">
        <v>15019</v>
      </c>
      <c r="Z233" s="81">
        <v>20136</v>
      </c>
      <c r="AA233" s="81">
        <v>5753</v>
      </c>
      <c r="AB233" s="81">
        <v>33340</v>
      </c>
      <c r="AC233" s="81">
        <v>3483</v>
      </c>
      <c r="AD233" s="81">
        <v>3.5971084584887079</v>
      </c>
      <c r="AE233" s="82"/>
      <c r="AF233" s="81">
        <v>37573887.166849181</v>
      </c>
      <c r="AG233" s="81">
        <v>1226665.057973288</v>
      </c>
      <c r="AH233" s="81">
        <v>2362117.1990197292</v>
      </c>
      <c r="AI233" s="81">
        <v>47832788.638043717</v>
      </c>
      <c r="AJ233" s="81">
        <v>48563300.545837387</v>
      </c>
      <c r="AK233" s="81">
        <v>0</v>
      </c>
      <c r="AL233" s="81">
        <v>0</v>
      </c>
      <c r="AM233" s="81">
        <v>4540657.0166143756</v>
      </c>
      <c r="AN233" s="81">
        <v>0</v>
      </c>
      <c r="AO233" s="81">
        <v>0</v>
      </c>
      <c r="AP233" s="82"/>
      <c r="AQ233" s="81">
        <v>1459</v>
      </c>
      <c r="AR233" s="81">
        <v>292</v>
      </c>
      <c r="AS233" s="81">
        <v>0</v>
      </c>
      <c r="AT233" s="81">
        <v>0</v>
      </c>
      <c r="AU233" s="81">
        <v>0</v>
      </c>
      <c r="AV233" s="81">
        <v>0</v>
      </c>
      <c r="AW233" s="81" t="s">
        <v>564</v>
      </c>
      <c r="AX233" s="82"/>
      <c r="AY233" s="81">
        <v>6882.9549999999972</v>
      </c>
      <c r="AZ233" s="81">
        <v>13881.371999999999</v>
      </c>
      <c r="BA233" s="81">
        <v>0</v>
      </c>
      <c r="BB233" s="81">
        <v>0</v>
      </c>
      <c r="BC233" s="81">
        <v>0</v>
      </c>
      <c r="BD233" s="81">
        <v>0</v>
      </c>
      <c r="BE233" s="81" t="s">
        <v>564</v>
      </c>
      <c r="BF233" s="82"/>
      <c r="BG233" s="81">
        <v>0</v>
      </c>
      <c r="BH233" s="81">
        <v>0</v>
      </c>
      <c r="BI233" s="81">
        <v>4.1749999999999998</v>
      </c>
      <c r="BJ233" s="81">
        <v>0</v>
      </c>
      <c r="BK233" s="81">
        <v>0</v>
      </c>
      <c r="BL233" s="81">
        <v>0</v>
      </c>
      <c r="BM233" s="82"/>
      <c r="BN233" s="81">
        <v>0</v>
      </c>
      <c r="BO233" s="81">
        <v>0</v>
      </c>
      <c r="BP233" s="81">
        <v>1</v>
      </c>
      <c r="BQ233" s="81">
        <v>0</v>
      </c>
      <c r="BR233" s="81">
        <v>0</v>
      </c>
      <c r="BS233" s="81">
        <v>0</v>
      </c>
      <c r="BT233"/>
      <c r="BU233" s="80">
        <v>4.1749999999999998</v>
      </c>
      <c r="BV233" s="80">
        <v>0</v>
      </c>
      <c r="BW233" s="80">
        <v>0</v>
      </c>
      <c r="BX233" s="80">
        <v>0</v>
      </c>
      <c r="BY233" s="80">
        <v>0</v>
      </c>
      <c r="BZ233" s="80">
        <v>0</v>
      </c>
      <c r="CA233" s="80">
        <v>0</v>
      </c>
      <c r="CB233" s="80">
        <v>0</v>
      </c>
      <c r="CC233" s="80">
        <v>0</v>
      </c>
    </row>
    <row r="234" spans="1:81">
      <c r="A234" s="80" t="s">
        <v>1944</v>
      </c>
      <c r="B234" s="80">
        <v>17</v>
      </c>
      <c r="C234" s="80">
        <v>17</v>
      </c>
      <c r="D234" s="80">
        <v>1</v>
      </c>
      <c r="E234" s="80">
        <v>2020</v>
      </c>
      <c r="F234" s="80" t="s">
        <v>218</v>
      </c>
      <c r="G234" s="80" t="s">
        <v>1927</v>
      </c>
      <c r="H234" s="80" t="s">
        <v>1928</v>
      </c>
      <c r="I234" s="177"/>
      <c r="J234" s="81">
        <v>118.7968400374474</v>
      </c>
      <c r="K234" s="81">
        <v>2.0871767266466938</v>
      </c>
      <c r="L234" s="81">
        <v>8.8549004689486726</v>
      </c>
      <c r="M234" s="81">
        <v>35.586375248651969</v>
      </c>
      <c r="N234" s="81">
        <v>46.367564283505381</v>
      </c>
      <c r="O234" s="81">
        <v>28.290955330450497</v>
      </c>
      <c r="P234" s="81">
        <v>25.837543952884342</v>
      </c>
      <c r="Q234" s="81">
        <v>1.9571645367356099</v>
      </c>
      <c r="R234" s="81">
        <v>0.12302973356280007</v>
      </c>
      <c r="S234" s="81">
        <v>4.4136090137445319</v>
      </c>
      <c r="T234" s="82"/>
      <c r="U234" s="81">
        <v>3809403</v>
      </c>
      <c r="V234" s="81">
        <v>511</v>
      </c>
      <c r="W234" s="81">
        <v>150</v>
      </c>
      <c r="X234" s="81">
        <v>8370</v>
      </c>
      <c r="Y234" s="81">
        <v>15144</v>
      </c>
      <c r="Z234" s="81">
        <v>20216</v>
      </c>
      <c r="AA234" s="81">
        <v>5829</v>
      </c>
      <c r="AB234" s="81">
        <v>33193</v>
      </c>
      <c r="AC234" s="81">
        <v>21808</v>
      </c>
      <c r="AD234" s="81">
        <v>4.4136090137445319</v>
      </c>
      <c r="AE234" s="82"/>
      <c r="AF234" s="81">
        <v>39816123.393386133</v>
      </c>
      <c r="AG234" s="81">
        <v>1754359.8341599375</v>
      </c>
      <c r="AH234" s="81">
        <v>1521674.979449403</v>
      </c>
      <c r="AI234" s="81">
        <v>49873969.028249972</v>
      </c>
      <c r="AJ234" s="81">
        <v>68055630.913956508</v>
      </c>
      <c r="AK234" s="81"/>
      <c r="AL234" s="81"/>
      <c r="AM234" s="81">
        <v>4332055.2819217015</v>
      </c>
      <c r="AN234" s="81"/>
      <c r="AO234" s="81"/>
      <c r="AP234" s="82"/>
      <c r="AQ234" s="81">
        <v>1512</v>
      </c>
      <c r="AR234" s="81">
        <v>296</v>
      </c>
      <c r="AS234" s="81">
        <v>0</v>
      </c>
      <c r="AT234" s="81">
        <v>0</v>
      </c>
      <c r="AU234" s="81">
        <v>0</v>
      </c>
      <c r="AV234" s="81">
        <v>0</v>
      </c>
      <c r="AW234" s="81">
        <v>0</v>
      </c>
      <c r="AX234" s="82"/>
      <c r="AY234" s="81">
        <v>7156.4879999999939</v>
      </c>
      <c r="AZ234" s="81">
        <v>14019.272000000001</v>
      </c>
      <c r="BA234" s="81">
        <v>0</v>
      </c>
      <c r="BB234" s="81">
        <v>0</v>
      </c>
      <c r="BC234" s="81">
        <v>0</v>
      </c>
      <c r="BD234" s="81">
        <v>0</v>
      </c>
      <c r="BE234" s="81">
        <v>0</v>
      </c>
      <c r="BF234" s="82"/>
      <c r="BG234" s="81">
        <v>0</v>
      </c>
      <c r="BH234" s="81">
        <v>0</v>
      </c>
      <c r="BI234" s="81">
        <v>9.0340000000000007</v>
      </c>
      <c r="BJ234" s="81">
        <v>0</v>
      </c>
      <c r="BK234" s="81">
        <v>0</v>
      </c>
      <c r="BL234" s="81">
        <v>0</v>
      </c>
      <c r="BM234" s="82"/>
      <c r="BN234" s="81">
        <v>0</v>
      </c>
      <c r="BO234" s="81">
        <v>0</v>
      </c>
      <c r="BP234" s="81">
        <v>1</v>
      </c>
      <c r="BQ234" s="81">
        <v>0</v>
      </c>
      <c r="BR234" s="81">
        <v>0</v>
      </c>
      <c r="BS234" s="81">
        <v>0</v>
      </c>
      <c r="BT234"/>
      <c r="BU234" s="80">
        <v>9.0340000000000007</v>
      </c>
      <c r="BV234" s="80">
        <v>0</v>
      </c>
      <c r="BW234" s="80">
        <v>0</v>
      </c>
      <c r="BX234" s="80">
        <v>0</v>
      </c>
      <c r="BY234" s="80">
        <v>0</v>
      </c>
      <c r="BZ234" s="80">
        <v>0</v>
      </c>
      <c r="CA234" s="80">
        <v>0</v>
      </c>
      <c r="CB234" s="80">
        <v>0</v>
      </c>
      <c r="CC234" s="80">
        <v>0</v>
      </c>
    </row>
    <row r="235" spans="1:81">
      <c r="A235" s="80" t="s">
        <v>1945</v>
      </c>
      <c r="B235" s="80">
        <v>17</v>
      </c>
      <c r="C235" s="80">
        <v>18</v>
      </c>
      <c r="D235" s="80">
        <v>1</v>
      </c>
      <c r="E235" s="80">
        <v>2021</v>
      </c>
      <c r="F235" s="80" t="s">
        <v>75</v>
      </c>
      <c r="G235" s="174" t="s">
        <v>1927</v>
      </c>
      <c r="H235" s="80" t="s">
        <v>1928</v>
      </c>
      <c r="I235" s="177"/>
      <c r="J235" s="81">
        <v>83.58960978119147</v>
      </c>
      <c r="K235" s="81">
        <v>2.1317283531688487</v>
      </c>
      <c r="L235" s="81">
        <v>8.6156735831224633</v>
      </c>
      <c r="M235" s="81">
        <v>34.166952854598762</v>
      </c>
      <c r="N235" s="81">
        <v>35.477601734281762</v>
      </c>
      <c r="O235" s="81">
        <v>27.616686900869279</v>
      </c>
      <c r="P235" s="81">
        <v>26.526323597151674</v>
      </c>
      <c r="Q235" s="81">
        <v>1.9802940735751891</v>
      </c>
      <c r="R235" s="81">
        <v>0.33740232299254297</v>
      </c>
      <c r="S235" s="81">
        <v>3.5945976753833251</v>
      </c>
      <c r="T235" s="82"/>
      <c r="U235" s="81">
        <v>2969488</v>
      </c>
      <c r="V235" s="81">
        <v>511</v>
      </c>
      <c r="W235" s="81">
        <v>150</v>
      </c>
      <c r="X235" s="81">
        <v>8370</v>
      </c>
      <c r="Y235" s="81">
        <v>15269</v>
      </c>
      <c r="Z235" s="81">
        <v>20320</v>
      </c>
      <c r="AA235" s="81">
        <v>5836</v>
      </c>
      <c r="AB235" s="81">
        <v>33187</v>
      </c>
      <c r="AC235" s="81">
        <v>57968.999999999993</v>
      </c>
      <c r="AD235" s="81">
        <v>3.5945976753833251</v>
      </c>
      <c r="AE235" s="82"/>
      <c r="AF235" s="81">
        <v>27451824.659461766</v>
      </c>
      <c r="AG235" s="81">
        <v>1874931.3582931254</v>
      </c>
      <c r="AH235" s="81">
        <v>1464833.3869639118</v>
      </c>
      <c r="AI235" s="81">
        <v>52877954.979965672</v>
      </c>
      <c r="AJ235" s="81">
        <v>55453606.74123884</v>
      </c>
      <c r="AK235" s="81">
        <v>0</v>
      </c>
      <c r="AL235" s="81">
        <v>0</v>
      </c>
      <c r="AM235" s="81">
        <v>4356254.6446775552</v>
      </c>
      <c r="AN235" s="81">
        <v>0</v>
      </c>
      <c r="AO235" s="81">
        <v>0</v>
      </c>
      <c r="AP235" s="82"/>
      <c r="AQ235" s="81">
        <v>1574</v>
      </c>
      <c r="AR235" s="81">
        <v>300</v>
      </c>
      <c r="AS235" s="81">
        <v>0</v>
      </c>
      <c r="AT235" s="81">
        <v>0</v>
      </c>
      <c r="AU235" s="81">
        <v>0</v>
      </c>
      <c r="AV235" s="81">
        <v>0</v>
      </c>
      <c r="AW235" s="81"/>
      <c r="AX235" s="82"/>
      <c r="AY235" s="81">
        <v>7496.9629999999943</v>
      </c>
      <c r="AZ235" s="81">
        <v>14240.272000000001</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1946</v>
      </c>
      <c r="B236" s="80">
        <v>17</v>
      </c>
      <c r="C236" s="80">
        <v>19</v>
      </c>
      <c r="D236" s="80">
        <v>1</v>
      </c>
      <c r="E236" s="80">
        <v>2022</v>
      </c>
      <c r="F236" s="80" t="s">
        <v>568</v>
      </c>
      <c r="G236" s="174" t="s">
        <v>1927</v>
      </c>
      <c r="H236" s="80" t="s">
        <v>1928</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1671</v>
      </c>
      <c r="AR236" s="81">
        <v>301</v>
      </c>
      <c r="AS236" s="81">
        <v>0</v>
      </c>
      <c r="AT236" s="81">
        <v>0</v>
      </c>
      <c r="AU236" s="81">
        <v>0</v>
      </c>
      <c r="AV236" s="81">
        <v>0</v>
      </c>
      <c r="AW236" s="81"/>
      <c r="AX236" s="82"/>
      <c r="AY236" s="81">
        <v>8075.763999999991</v>
      </c>
      <c r="AZ236" s="81">
        <v>14289.772000000004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1947</v>
      </c>
      <c r="B237" s="80">
        <v>290</v>
      </c>
      <c r="C237" s="80">
        <v>1</v>
      </c>
      <c r="D237" s="80">
        <v>18</v>
      </c>
      <c r="E237" s="80">
        <v>1990</v>
      </c>
      <c r="F237" s="80" t="s">
        <v>562</v>
      </c>
      <c r="G237" s="80" t="s">
        <v>1948</v>
      </c>
      <c r="H237" s="80" t="s">
        <v>1949</v>
      </c>
      <c r="I237" s="177"/>
      <c r="J237" s="81">
        <v>77.822181514306607</v>
      </c>
      <c r="K237" s="81">
        <v>3.571953434979517</v>
      </c>
      <c r="L237" s="81">
        <v>92.465177755737216</v>
      </c>
      <c r="M237" s="81">
        <v>34.157774258223654</v>
      </c>
      <c r="N237" s="81">
        <v>45.438343231395322</v>
      </c>
      <c r="O237" s="81">
        <v>25.951122135363583</v>
      </c>
      <c r="P237" s="81">
        <v>35.187848626672221</v>
      </c>
      <c r="Q237" s="81">
        <v>2.2961699280524646</v>
      </c>
      <c r="R237" s="81">
        <v>9.8516441573615854</v>
      </c>
      <c r="S237" s="81">
        <v>2.8830653631996261</v>
      </c>
      <c r="T237" s="82"/>
      <c r="U237" s="81">
        <v>7253878</v>
      </c>
      <c r="V237" s="81">
        <v>960</v>
      </c>
      <c r="W237" s="81">
        <v>878</v>
      </c>
      <c r="X237" s="81">
        <v>10951</v>
      </c>
      <c r="Y237" s="81">
        <v>11308</v>
      </c>
      <c r="Z237" s="81">
        <v>10674</v>
      </c>
      <c r="AA237" s="81">
        <v>8544</v>
      </c>
      <c r="AB237" s="81">
        <v>37282</v>
      </c>
      <c r="AC237" s="81">
        <v>1706322.5</v>
      </c>
      <c r="AD237" s="81">
        <v>2.8830653631996261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1950</v>
      </c>
      <c r="B238" s="80">
        <v>291</v>
      </c>
      <c r="C238" s="80">
        <v>2</v>
      </c>
      <c r="D238" s="80">
        <v>18</v>
      </c>
      <c r="E238" s="80">
        <v>2005</v>
      </c>
      <c r="F238" s="80" t="s">
        <v>565</v>
      </c>
      <c r="G238" s="80" t="s">
        <v>1948</v>
      </c>
      <c r="H238" s="80" t="s">
        <v>1949</v>
      </c>
      <c r="I238" s="177"/>
      <c r="J238" s="81">
        <v>62.016491010894249</v>
      </c>
      <c r="K238" s="81">
        <v>2.9786577641355523</v>
      </c>
      <c r="L238" s="81">
        <v>64.590735056836749</v>
      </c>
      <c r="M238" s="81">
        <v>62.050199016367088</v>
      </c>
      <c r="N238" s="81">
        <v>85.013694450637288</v>
      </c>
      <c r="O238" s="81">
        <v>41.002924081899401</v>
      </c>
      <c r="P238" s="81">
        <v>34.215026508664835</v>
      </c>
      <c r="Q238" s="81">
        <v>2.1880957794670217</v>
      </c>
      <c r="R238" s="81">
        <v>10.062600254728359</v>
      </c>
      <c r="S238" s="81">
        <v>4.719495393222215</v>
      </c>
      <c r="T238" s="82"/>
      <c r="U238" s="81">
        <v>5998230</v>
      </c>
      <c r="V238" s="81">
        <v>1052</v>
      </c>
      <c r="W238" s="81">
        <v>570</v>
      </c>
      <c r="X238" s="81">
        <v>8585</v>
      </c>
      <c r="Y238" s="81">
        <v>14468</v>
      </c>
      <c r="Z238" s="81">
        <v>19516</v>
      </c>
      <c r="AA238" s="81">
        <v>6804</v>
      </c>
      <c r="AB238" s="81">
        <v>37140</v>
      </c>
      <c r="AC238" s="81">
        <v>1779362.5</v>
      </c>
      <c r="AD238" s="81">
        <v>4.719495393222215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1951</v>
      </c>
      <c r="B239" s="80">
        <v>292</v>
      </c>
      <c r="C239" s="80">
        <v>3</v>
      </c>
      <c r="D239" s="80">
        <v>18</v>
      </c>
      <c r="E239" s="80">
        <v>2006</v>
      </c>
      <c r="F239" s="80" t="s">
        <v>566</v>
      </c>
      <c r="G239" s="80" t="s">
        <v>1948</v>
      </c>
      <c r="H239" s="80" t="s">
        <v>1949</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1952</v>
      </c>
      <c r="B240" s="80">
        <v>293</v>
      </c>
      <c r="C240" s="80">
        <v>4</v>
      </c>
      <c r="D240" s="80">
        <v>18</v>
      </c>
      <c r="E240" s="80">
        <v>2007</v>
      </c>
      <c r="F240" s="80" t="s">
        <v>567</v>
      </c>
      <c r="G240" s="80" t="s">
        <v>1948</v>
      </c>
      <c r="H240" s="80" t="s">
        <v>1949</v>
      </c>
      <c r="I240" s="177"/>
      <c r="J240" s="81">
        <v>64.838283457089361</v>
      </c>
      <c r="K240" s="81">
        <v>2.4283963330359208</v>
      </c>
      <c r="L240" s="81">
        <v>73.282110705926073</v>
      </c>
      <c r="M240" s="81">
        <v>72.752625747163421</v>
      </c>
      <c r="N240" s="81">
        <v>78.003933503999889</v>
      </c>
      <c r="O240" s="81">
        <v>39.919862781384097</v>
      </c>
      <c r="P240" s="81">
        <v>33.820358840998296</v>
      </c>
      <c r="Q240" s="81">
        <v>2.2780534424710681</v>
      </c>
      <c r="R240" s="81">
        <v>8.8348909251304786</v>
      </c>
      <c r="S240" s="81">
        <v>3.2794264557706816</v>
      </c>
      <c r="T240" s="82"/>
      <c r="U240" s="81">
        <v>6830411</v>
      </c>
      <c r="V240" s="81">
        <v>810</v>
      </c>
      <c r="W240" s="81">
        <v>627</v>
      </c>
      <c r="X240" s="81">
        <v>11122</v>
      </c>
      <c r="Y240" s="81">
        <v>14700</v>
      </c>
      <c r="Z240" s="81">
        <v>19752</v>
      </c>
      <c r="AA240" s="81">
        <v>6623</v>
      </c>
      <c r="AB240" s="81">
        <v>36622</v>
      </c>
      <c r="AC240" s="81">
        <v>1607093</v>
      </c>
      <c r="AD240" s="81">
        <v>3.2794264557706816</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1953</v>
      </c>
      <c r="B241" s="80">
        <v>294</v>
      </c>
      <c r="C241" s="80">
        <v>5</v>
      </c>
      <c r="D241" s="80">
        <v>18</v>
      </c>
      <c r="E241" s="80">
        <v>2008</v>
      </c>
      <c r="F241" s="80" t="s">
        <v>84</v>
      </c>
      <c r="G241" s="80" t="s">
        <v>1948</v>
      </c>
      <c r="H241" s="80" t="s">
        <v>1949</v>
      </c>
      <c r="I241" s="177"/>
      <c r="J241" s="81">
        <v>60.396567350035347</v>
      </c>
      <c r="K241" s="81">
        <v>1.8088445018327122</v>
      </c>
      <c r="L241" s="81">
        <v>63.367903607223091</v>
      </c>
      <c r="M241" s="81">
        <v>72.754825281556876</v>
      </c>
      <c r="N241" s="81">
        <v>75.416147969430867</v>
      </c>
      <c r="O241" s="81">
        <v>38.751744607488249</v>
      </c>
      <c r="P241" s="81">
        <v>32.664766222618852</v>
      </c>
      <c r="Q241" s="81">
        <v>2.2286182910438375</v>
      </c>
      <c r="R241" s="81">
        <v>8.5509986959725932</v>
      </c>
      <c r="S241" s="81">
        <v>4.3682551514239627</v>
      </c>
      <c r="T241" s="82"/>
      <c r="U241" s="81">
        <v>6988782</v>
      </c>
      <c r="V241" s="81">
        <v>810</v>
      </c>
      <c r="W241" s="81">
        <v>627</v>
      </c>
      <c r="X241" s="81">
        <v>11122</v>
      </c>
      <c r="Y241" s="81">
        <v>14714</v>
      </c>
      <c r="Z241" s="81">
        <v>19847</v>
      </c>
      <c r="AA241" s="81">
        <v>6404</v>
      </c>
      <c r="AB241" s="81">
        <v>36416</v>
      </c>
      <c r="AC241" s="81">
        <v>1615166</v>
      </c>
      <c r="AD241" s="81">
        <v>4.3682551514239627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1954</v>
      </c>
      <c r="B242" s="80">
        <v>295</v>
      </c>
      <c r="C242" s="80">
        <v>6</v>
      </c>
      <c r="D242" s="80">
        <v>18</v>
      </c>
      <c r="E242" s="80">
        <v>2009</v>
      </c>
      <c r="F242" s="80" t="s">
        <v>85</v>
      </c>
      <c r="G242" s="80" t="s">
        <v>1948</v>
      </c>
      <c r="H242" s="80" t="s">
        <v>1949</v>
      </c>
      <c r="I242" s="177"/>
      <c r="J242" s="81">
        <v>70.633718303980089</v>
      </c>
      <c r="K242" s="81">
        <v>1.9168790182753401</v>
      </c>
      <c r="L242" s="81">
        <v>44.644994134273908</v>
      </c>
      <c r="M242" s="81">
        <v>68.885681565786783</v>
      </c>
      <c r="N242" s="81">
        <v>66.770219229678972</v>
      </c>
      <c r="O242" s="81">
        <v>39.679586275561334</v>
      </c>
      <c r="P242" s="81">
        <v>30.859085671611801</v>
      </c>
      <c r="Q242" s="81">
        <v>2.1050320431858318</v>
      </c>
      <c r="R242" s="81">
        <v>8.6348446606331173</v>
      </c>
      <c r="S242" s="81">
        <v>3.4492939715592281</v>
      </c>
      <c r="T242" s="82"/>
      <c r="U242" s="81">
        <v>6739005</v>
      </c>
      <c r="V242" s="81">
        <v>813</v>
      </c>
      <c r="W242" s="81">
        <v>655</v>
      </c>
      <c r="X242" s="81">
        <v>11549</v>
      </c>
      <c r="Y242" s="81">
        <v>14750</v>
      </c>
      <c r="Z242" s="81">
        <v>20059</v>
      </c>
      <c r="AA242" s="81">
        <v>6211</v>
      </c>
      <c r="AB242" s="81">
        <v>36108</v>
      </c>
      <c r="AC242" s="81">
        <v>1591174.5</v>
      </c>
      <c r="AD242" s="81">
        <v>3.4492939715592281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18.067</v>
      </c>
      <c r="BJ242" s="81">
        <v>0</v>
      </c>
      <c r="BK242" s="81">
        <v>27.407</v>
      </c>
      <c r="BL242" s="81">
        <v>0</v>
      </c>
      <c r="BM242" s="82"/>
      <c r="BN242" s="81">
        <v>0</v>
      </c>
      <c r="BO242" s="81">
        <v>0</v>
      </c>
      <c r="BP242" s="81">
        <v>2</v>
      </c>
      <c r="BQ242" s="81">
        <v>0</v>
      </c>
      <c r="BR242" s="81">
        <v>2</v>
      </c>
      <c r="BS242" s="81">
        <v>0</v>
      </c>
      <c r="BT242"/>
      <c r="BU242" s="80"/>
      <c r="BV242" s="80"/>
      <c r="BW242" s="80"/>
      <c r="BX242" s="80"/>
      <c r="BY242" s="80"/>
      <c r="BZ242" s="80"/>
      <c r="CA242" s="80"/>
      <c r="CB242" s="80"/>
      <c r="CC242" s="80"/>
    </row>
    <row r="243" spans="1:81">
      <c r="A243" s="80" t="s">
        <v>1955</v>
      </c>
      <c r="B243" s="80">
        <v>296</v>
      </c>
      <c r="C243" s="80">
        <v>7</v>
      </c>
      <c r="D243" s="80">
        <v>18</v>
      </c>
      <c r="E243" s="80">
        <v>2010</v>
      </c>
      <c r="F243" s="80" t="s">
        <v>86</v>
      </c>
      <c r="G243" s="80" t="s">
        <v>1948</v>
      </c>
      <c r="H243" s="80" t="s">
        <v>1949</v>
      </c>
      <c r="I243" s="177"/>
      <c r="J243" s="81">
        <v>68.859560371576748</v>
      </c>
      <c r="K243" s="81">
        <v>2.1987430506847248</v>
      </c>
      <c r="L243" s="81">
        <v>40.831214995673278</v>
      </c>
      <c r="M243" s="81">
        <v>76.517655245234309</v>
      </c>
      <c r="N243" s="81">
        <v>73.459706152941365</v>
      </c>
      <c r="O243" s="81">
        <v>39.988304587878439</v>
      </c>
      <c r="P243" s="81">
        <v>31.323364408408118</v>
      </c>
      <c r="Q243" s="81">
        <v>2.1878521979548871</v>
      </c>
      <c r="R243" s="81">
        <v>9.5874520382446295</v>
      </c>
      <c r="S243" s="81">
        <v>3.6508883403595043</v>
      </c>
      <c r="T243" s="82"/>
      <c r="U243" s="81">
        <v>6463970</v>
      </c>
      <c r="V243" s="81">
        <v>813</v>
      </c>
      <c r="W243" s="81">
        <v>655</v>
      </c>
      <c r="X243" s="81">
        <v>11549</v>
      </c>
      <c r="Y243" s="81">
        <v>14808</v>
      </c>
      <c r="Z243" s="81">
        <v>20309</v>
      </c>
      <c r="AA243" s="81">
        <v>6147</v>
      </c>
      <c r="AB243" s="81">
        <v>35960</v>
      </c>
      <c r="AC243" s="81">
        <v>1674243</v>
      </c>
      <c r="AD243" s="81">
        <v>3.6508883403595043</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19.22</v>
      </c>
      <c r="BJ243" s="81">
        <v>0</v>
      </c>
      <c r="BK243" s="81">
        <v>5.9080000000000004</v>
      </c>
      <c r="BL243" s="81">
        <v>0</v>
      </c>
      <c r="BM243" s="82"/>
      <c r="BN243" s="81">
        <v>0</v>
      </c>
      <c r="BO243" s="81">
        <v>0</v>
      </c>
      <c r="BP243" s="81">
        <v>2</v>
      </c>
      <c r="BQ243" s="81">
        <v>0</v>
      </c>
      <c r="BR243" s="81">
        <v>1</v>
      </c>
      <c r="BS243" s="81">
        <v>0</v>
      </c>
      <c r="BT243"/>
      <c r="BU243" s="80">
        <v>25.128</v>
      </c>
      <c r="BV243" s="80">
        <v>0</v>
      </c>
      <c r="BW243" s="80">
        <v>0</v>
      </c>
      <c r="BX243" s="80">
        <v>0</v>
      </c>
      <c r="BY243" s="80">
        <v>0</v>
      </c>
      <c r="BZ243" s="80">
        <v>0</v>
      </c>
      <c r="CA243" s="80">
        <v>0</v>
      </c>
      <c r="CB243" s="80">
        <v>0</v>
      </c>
      <c r="CC243" s="80">
        <v>0</v>
      </c>
    </row>
    <row r="244" spans="1:81">
      <c r="A244" s="80" t="s">
        <v>1956</v>
      </c>
      <c r="B244" s="80">
        <v>297</v>
      </c>
      <c r="C244" s="80">
        <v>8</v>
      </c>
      <c r="D244" s="80">
        <v>18</v>
      </c>
      <c r="E244" s="80">
        <v>2011</v>
      </c>
      <c r="F244" s="80" t="s">
        <v>87</v>
      </c>
      <c r="G244" s="80" t="s">
        <v>1948</v>
      </c>
      <c r="H244" s="80" t="s">
        <v>1949</v>
      </c>
      <c r="I244" s="177"/>
      <c r="J244" s="81">
        <v>78.135072572948076</v>
      </c>
      <c r="K244" s="81">
        <v>2.318544895078313</v>
      </c>
      <c r="L244" s="81">
        <v>40.776219327340549</v>
      </c>
      <c r="M244" s="81">
        <v>68.658260201861424</v>
      </c>
      <c r="N244" s="81">
        <v>76.550280892805802</v>
      </c>
      <c r="O244" s="81">
        <v>39.633302466227462</v>
      </c>
      <c r="P244" s="81">
        <v>30.368683576098171</v>
      </c>
      <c r="Q244" s="81">
        <v>2.5161031553409976</v>
      </c>
      <c r="R244" s="81">
        <v>9.1505177809821543</v>
      </c>
      <c r="S244" s="81">
        <v>3.4396872979065822</v>
      </c>
      <c r="T244" s="82"/>
      <c r="U244" s="81">
        <v>7311052</v>
      </c>
      <c r="V244" s="81">
        <v>813</v>
      </c>
      <c r="W244" s="81">
        <v>655</v>
      </c>
      <c r="X244" s="81">
        <v>11549</v>
      </c>
      <c r="Y244" s="81">
        <v>14921</v>
      </c>
      <c r="Z244" s="81">
        <v>20566</v>
      </c>
      <c r="AA244" s="81">
        <v>6137</v>
      </c>
      <c r="AB244" s="81">
        <v>35853</v>
      </c>
      <c r="AC244" s="81">
        <v>1595299</v>
      </c>
      <c r="AD244" s="81">
        <v>3.4396872979065822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22.945</v>
      </c>
      <c r="BJ244" s="81">
        <v>0</v>
      </c>
      <c r="BK244" s="81">
        <v>10.365</v>
      </c>
      <c r="BL244" s="81">
        <v>0</v>
      </c>
      <c r="BM244" s="82"/>
      <c r="BN244" s="81">
        <v>0</v>
      </c>
      <c r="BO244" s="81">
        <v>0</v>
      </c>
      <c r="BP244" s="81">
        <v>2</v>
      </c>
      <c r="BQ244" s="81">
        <v>0</v>
      </c>
      <c r="BR244" s="81">
        <v>2</v>
      </c>
      <c r="BS244" s="81">
        <v>0</v>
      </c>
      <c r="BT244"/>
      <c r="BU244" s="80">
        <v>33.31</v>
      </c>
      <c r="BV244" s="80">
        <v>0</v>
      </c>
      <c r="BW244" s="80">
        <v>0</v>
      </c>
      <c r="BX244" s="80">
        <v>0</v>
      </c>
      <c r="BY244" s="80">
        <v>0</v>
      </c>
      <c r="BZ244" s="80">
        <v>0</v>
      </c>
      <c r="CA244" s="80">
        <v>0</v>
      </c>
      <c r="CB244" s="80">
        <v>0</v>
      </c>
      <c r="CC244" s="80">
        <v>0</v>
      </c>
    </row>
    <row r="245" spans="1:81">
      <c r="A245" s="80" t="s">
        <v>1957</v>
      </c>
      <c r="B245" s="80">
        <v>298</v>
      </c>
      <c r="C245" s="80">
        <v>9</v>
      </c>
      <c r="D245" s="80">
        <v>18</v>
      </c>
      <c r="E245" s="80">
        <v>2012</v>
      </c>
      <c r="F245" s="80" t="s">
        <v>88</v>
      </c>
      <c r="G245" s="80" t="s">
        <v>1948</v>
      </c>
      <c r="H245" s="80" t="s">
        <v>1949</v>
      </c>
      <c r="I245" s="177"/>
      <c r="J245" s="81">
        <v>81.374532686444766</v>
      </c>
      <c r="K245" s="81">
        <v>2.1802660056293135</v>
      </c>
      <c r="L245" s="81">
        <v>39.529489056679097</v>
      </c>
      <c r="M245" s="81">
        <v>72.606040778004655</v>
      </c>
      <c r="N245" s="81">
        <v>80.99204795610018</v>
      </c>
      <c r="O245" s="81">
        <v>40.05752595015521</v>
      </c>
      <c r="P245" s="81">
        <v>29.590937033629022</v>
      </c>
      <c r="Q245" s="81">
        <v>2.7564838103695082</v>
      </c>
      <c r="R245" s="81">
        <v>10.004683588489474</v>
      </c>
      <c r="S245" s="81">
        <v>4.4869055520447052</v>
      </c>
      <c r="T245" s="82"/>
      <c r="U245" s="81">
        <v>6636255</v>
      </c>
      <c r="V245" s="81">
        <v>813</v>
      </c>
      <c r="W245" s="81">
        <v>655</v>
      </c>
      <c r="X245" s="81">
        <v>11549</v>
      </c>
      <c r="Y245" s="81">
        <v>15238</v>
      </c>
      <c r="Z245" s="81">
        <v>20951</v>
      </c>
      <c r="AA245" s="81">
        <v>5946</v>
      </c>
      <c r="AB245" s="81">
        <v>36152</v>
      </c>
      <c r="AC245" s="81">
        <v>1699037.5</v>
      </c>
      <c r="AD245" s="81">
        <v>4.4869055520447052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23.309000000000001</v>
      </c>
      <c r="BJ245" s="81">
        <v>0</v>
      </c>
      <c r="BK245" s="81">
        <v>37.652000000000001</v>
      </c>
      <c r="BL245" s="81">
        <v>0</v>
      </c>
      <c r="BM245" s="82"/>
      <c r="BN245" s="81">
        <v>0</v>
      </c>
      <c r="BO245" s="81">
        <v>0</v>
      </c>
      <c r="BP245" s="81">
        <v>2</v>
      </c>
      <c r="BQ245" s="81">
        <v>0</v>
      </c>
      <c r="BR245" s="81">
        <v>2</v>
      </c>
      <c r="BS245" s="81">
        <v>0</v>
      </c>
      <c r="BT245"/>
      <c r="BU245" s="80">
        <v>29.798999999999999</v>
      </c>
      <c r="BV245" s="80">
        <v>31.161999999999999</v>
      </c>
      <c r="BW245" s="80">
        <v>0</v>
      </c>
      <c r="BX245" s="80">
        <v>0</v>
      </c>
      <c r="BY245" s="80">
        <v>0</v>
      </c>
      <c r="BZ245" s="80">
        <v>0</v>
      </c>
      <c r="CA245" s="80">
        <v>0</v>
      </c>
      <c r="CB245" s="80">
        <v>0</v>
      </c>
      <c r="CC245" s="80">
        <v>0</v>
      </c>
    </row>
    <row r="246" spans="1:81">
      <c r="A246" s="80" t="s">
        <v>1958</v>
      </c>
      <c r="B246" s="80">
        <v>299</v>
      </c>
      <c r="C246" s="80">
        <v>10</v>
      </c>
      <c r="D246" s="80">
        <v>18</v>
      </c>
      <c r="E246" s="80">
        <v>2013</v>
      </c>
      <c r="F246" s="80" t="s">
        <v>89</v>
      </c>
      <c r="G246" s="80" t="s">
        <v>1948</v>
      </c>
      <c r="H246" s="80" t="s">
        <v>1949</v>
      </c>
      <c r="I246" s="177"/>
      <c r="J246" s="81">
        <v>93.562344141861701</v>
      </c>
      <c r="K246" s="81">
        <v>1.8144143931847072</v>
      </c>
      <c r="L246" s="81">
        <v>34.805631066696606</v>
      </c>
      <c r="M246" s="81">
        <v>70.24017399178237</v>
      </c>
      <c r="N246" s="81">
        <v>74.60351883847791</v>
      </c>
      <c r="O246" s="81">
        <v>38.971415105697389</v>
      </c>
      <c r="P246" s="81">
        <v>29.277826587984354</v>
      </c>
      <c r="Q246" s="81">
        <v>2.778171128165706</v>
      </c>
      <c r="R246" s="81">
        <v>9.541954103050756</v>
      </c>
      <c r="S246" s="81">
        <v>4.2091930886774991</v>
      </c>
      <c r="T246" s="82"/>
      <c r="U246" s="81">
        <v>7281684</v>
      </c>
      <c r="V246" s="81">
        <v>813</v>
      </c>
      <c r="W246" s="81">
        <v>655</v>
      </c>
      <c r="X246" s="81">
        <v>11549</v>
      </c>
      <c r="Y246" s="81">
        <v>15242</v>
      </c>
      <c r="Z246" s="81">
        <v>21293</v>
      </c>
      <c r="AA246" s="81">
        <v>5861</v>
      </c>
      <c r="AB246" s="81">
        <v>35914</v>
      </c>
      <c r="AC246" s="81">
        <v>1581787</v>
      </c>
      <c r="AD246" s="81">
        <v>4.2091930886774991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27.864000000000001</v>
      </c>
      <c r="BJ246" s="81">
        <v>0</v>
      </c>
      <c r="BK246" s="81">
        <v>7.2279999999999998</v>
      </c>
      <c r="BL246" s="81">
        <v>0</v>
      </c>
      <c r="BM246" s="82"/>
      <c r="BN246" s="81">
        <v>0</v>
      </c>
      <c r="BO246" s="81">
        <v>0</v>
      </c>
      <c r="BP246" s="81">
        <v>2</v>
      </c>
      <c r="BQ246" s="81">
        <v>0</v>
      </c>
      <c r="BR246" s="81">
        <v>1</v>
      </c>
      <c r="BS246" s="81">
        <v>0</v>
      </c>
      <c r="BT246"/>
      <c r="BU246" s="80">
        <v>35.091999999999999</v>
      </c>
      <c r="BV246" s="80">
        <v>0</v>
      </c>
      <c r="BW246" s="80">
        <v>0</v>
      </c>
      <c r="BX246" s="80">
        <v>0</v>
      </c>
      <c r="BY246" s="80">
        <v>0</v>
      </c>
      <c r="BZ246" s="80">
        <v>0</v>
      </c>
      <c r="CA246" s="80">
        <v>0</v>
      </c>
      <c r="CB246" s="80">
        <v>0</v>
      </c>
      <c r="CC246" s="80">
        <v>0</v>
      </c>
    </row>
    <row r="247" spans="1:81">
      <c r="A247" s="80" t="s">
        <v>1959</v>
      </c>
      <c r="B247" s="80">
        <v>300</v>
      </c>
      <c r="C247" s="80">
        <v>11</v>
      </c>
      <c r="D247" s="80">
        <v>18</v>
      </c>
      <c r="E247" s="80">
        <v>2014</v>
      </c>
      <c r="F247" s="80" t="s">
        <v>90</v>
      </c>
      <c r="G247" s="80" t="s">
        <v>1948</v>
      </c>
      <c r="H247" s="80" t="s">
        <v>1949</v>
      </c>
      <c r="I247" s="177"/>
      <c r="J247" s="81">
        <v>89.977562478224243</v>
      </c>
      <c r="K247" s="81">
        <v>1.7811501457893513</v>
      </c>
      <c r="L247" s="81">
        <v>32.758673429842354</v>
      </c>
      <c r="M247" s="81">
        <v>68.07342142749502</v>
      </c>
      <c r="N247" s="81">
        <v>82.690510105383069</v>
      </c>
      <c r="O247" s="81">
        <v>37.32569494806144</v>
      </c>
      <c r="P247" s="81">
        <v>28.917925858778059</v>
      </c>
      <c r="Q247" s="81">
        <v>2.6495724909251819</v>
      </c>
      <c r="R247" s="81">
        <v>10.318551574504017</v>
      </c>
      <c r="S247" s="81">
        <v>4.3796010071203648</v>
      </c>
      <c r="T247" s="82"/>
      <c r="U247" s="81">
        <v>7494177</v>
      </c>
      <c r="V247" s="81">
        <v>702</v>
      </c>
      <c r="W247" s="81">
        <v>542</v>
      </c>
      <c r="X247" s="81">
        <v>11502</v>
      </c>
      <c r="Y247" s="81">
        <v>15230</v>
      </c>
      <c r="Z247" s="81">
        <v>21479</v>
      </c>
      <c r="AA247" s="81">
        <v>5759</v>
      </c>
      <c r="AB247" s="81">
        <v>35699</v>
      </c>
      <c r="AC247" s="81">
        <v>1715903.5</v>
      </c>
      <c r="AD247" s="81">
        <v>4.3796010071203648</v>
      </c>
      <c r="AE247" s="82"/>
      <c r="AF247" s="81">
        <v>87921793.31241627</v>
      </c>
      <c r="AG247" s="81">
        <v>1273645.0944275064</v>
      </c>
      <c r="AH247" s="81">
        <v>4443169.6661926853</v>
      </c>
      <c r="AI247" s="81">
        <v>72024455.129520476</v>
      </c>
      <c r="AJ247" s="81">
        <v>94260188.790885478</v>
      </c>
      <c r="AK247" s="81">
        <v>0</v>
      </c>
      <c r="AL247" s="81">
        <v>0</v>
      </c>
      <c r="AM247" s="81">
        <v>4900939.2421688745</v>
      </c>
      <c r="AN247" s="81">
        <v>0</v>
      </c>
      <c r="AO247" s="81">
        <v>0</v>
      </c>
      <c r="AP247" s="82"/>
      <c r="AQ247" s="81">
        <v>802</v>
      </c>
      <c r="AR247" s="81">
        <v>81</v>
      </c>
      <c r="AS247" s="81">
        <v>0</v>
      </c>
      <c r="AT247" s="81">
        <v>0</v>
      </c>
      <c r="AU247" s="81">
        <v>0</v>
      </c>
      <c r="AV247" s="81">
        <v>1</v>
      </c>
      <c r="AW247" s="81" t="s">
        <v>564</v>
      </c>
      <c r="AX247" s="82"/>
      <c r="AY247" s="81">
        <v>3413.9780000000001</v>
      </c>
      <c r="AZ247" s="81">
        <v>8539.7520000000004</v>
      </c>
      <c r="BA247" s="81">
        <v>0</v>
      </c>
      <c r="BB247" s="81">
        <v>0</v>
      </c>
      <c r="BC247" s="81">
        <v>0</v>
      </c>
      <c r="BD247" s="81">
        <v>5700</v>
      </c>
      <c r="BE247" s="81" t="s">
        <v>564</v>
      </c>
      <c r="BF247" s="82"/>
      <c r="BG247" s="81">
        <v>0</v>
      </c>
      <c r="BH247" s="81">
        <v>0</v>
      </c>
      <c r="BI247" s="81">
        <v>25.216000000000001</v>
      </c>
      <c r="BJ247" s="81">
        <v>0</v>
      </c>
      <c r="BK247" s="81">
        <v>7.1120000000000001</v>
      </c>
      <c r="BL247" s="81">
        <v>0</v>
      </c>
      <c r="BM247" s="82"/>
      <c r="BN247" s="81">
        <v>0</v>
      </c>
      <c r="BO247" s="81">
        <v>0</v>
      </c>
      <c r="BP247" s="81">
        <v>2</v>
      </c>
      <c r="BQ247" s="81">
        <v>0</v>
      </c>
      <c r="BR247" s="81">
        <v>1</v>
      </c>
      <c r="BS247" s="81">
        <v>0</v>
      </c>
      <c r="BT247"/>
      <c r="BU247" s="80">
        <v>32.328000000000003</v>
      </c>
      <c r="BV247" s="80">
        <v>0</v>
      </c>
      <c r="BW247" s="80">
        <v>0</v>
      </c>
      <c r="BX247" s="80">
        <v>0</v>
      </c>
      <c r="BY247" s="80">
        <v>0</v>
      </c>
      <c r="BZ247" s="80">
        <v>0</v>
      </c>
      <c r="CA247" s="80">
        <v>0</v>
      </c>
      <c r="CB247" s="80">
        <v>0</v>
      </c>
      <c r="CC247" s="80">
        <v>0</v>
      </c>
    </row>
    <row r="248" spans="1:81">
      <c r="A248" s="80" t="s">
        <v>1960</v>
      </c>
      <c r="B248" s="80">
        <v>301</v>
      </c>
      <c r="C248" s="80">
        <v>12</v>
      </c>
      <c r="D248" s="80">
        <v>18</v>
      </c>
      <c r="E248" s="80">
        <v>2015</v>
      </c>
      <c r="F248" s="80" t="s">
        <v>91</v>
      </c>
      <c r="G248" s="80" t="s">
        <v>1948</v>
      </c>
      <c r="H248" s="80" t="s">
        <v>1949</v>
      </c>
      <c r="I248" s="177"/>
      <c r="J248" s="81">
        <v>99.586615284967294</v>
      </c>
      <c r="K248" s="81">
        <v>1.7064420697427358</v>
      </c>
      <c r="L248" s="81">
        <v>32.441064800498317</v>
      </c>
      <c r="M248" s="81">
        <v>65.020713206970285</v>
      </c>
      <c r="N248" s="81">
        <v>68.582430181206476</v>
      </c>
      <c r="O248" s="81">
        <v>37.31029883345068</v>
      </c>
      <c r="P248" s="81">
        <v>28.598958848358542</v>
      </c>
      <c r="Q248" s="81">
        <v>2.5614673491492956</v>
      </c>
      <c r="R248" s="81">
        <v>9.5231108326931508</v>
      </c>
      <c r="S248" s="81">
        <v>3.1840391140669198</v>
      </c>
      <c r="T248" s="82"/>
      <c r="U248" s="81">
        <v>8108885</v>
      </c>
      <c r="V248" s="81">
        <v>702</v>
      </c>
      <c r="W248" s="81">
        <v>542</v>
      </c>
      <c r="X248" s="81">
        <v>11502</v>
      </c>
      <c r="Y248" s="81">
        <v>15202</v>
      </c>
      <c r="Z248" s="81">
        <v>21677</v>
      </c>
      <c r="AA248" s="81">
        <v>5691</v>
      </c>
      <c r="AB248" s="81">
        <v>35254</v>
      </c>
      <c r="AC248" s="81">
        <v>1631335.5</v>
      </c>
      <c r="AD248" s="81">
        <v>3.1840391140669198</v>
      </c>
      <c r="AE248" s="82"/>
      <c r="AF248" s="81">
        <v>96387818.201293141</v>
      </c>
      <c r="AG248" s="81">
        <v>1133567.6817631708</v>
      </c>
      <c r="AH248" s="81">
        <v>3809604.0077026188</v>
      </c>
      <c r="AI248" s="81">
        <v>72675477.194369569</v>
      </c>
      <c r="AJ248" s="81">
        <v>80335766.284508929</v>
      </c>
      <c r="AK248" s="81">
        <v>0</v>
      </c>
      <c r="AL248" s="81">
        <v>0</v>
      </c>
      <c r="AM248" s="81">
        <v>4831412.8150320593</v>
      </c>
      <c r="AN248" s="81">
        <v>0</v>
      </c>
      <c r="AO248" s="81">
        <v>0</v>
      </c>
      <c r="AP248" s="82"/>
      <c r="AQ248" s="81">
        <v>856</v>
      </c>
      <c r="AR248" s="81">
        <v>119</v>
      </c>
      <c r="AS248" s="81">
        <v>0</v>
      </c>
      <c r="AT248" s="81">
        <v>0</v>
      </c>
      <c r="AU248" s="81">
        <v>0</v>
      </c>
      <c r="AV248" s="81">
        <v>1</v>
      </c>
      <c r="AW248" s="81" t="s">
        <v>564</v>
      </c>
      <c r="AX248" s="82"/>
      <c r="AY248" s="81">
        <v>3720.9780000000001</v>
      </c>
      <c r="AZ248" s="81">
        <v>12294.052</v>
      </c>
      <c r="BA248" s="81">
        <v>0</v>
      </c>
      <c r="BB248" s="81">
        <v>0</v>
      </c>
      <c r="BC248" s="81">
        <v>0</v>
      </c>
      <c r="BD248" s="81">
        <v>5700</v>
      </c>
      <c r="BE248" s="81" t="s">
        <v>564</v>
      </c>
      <c r="BF248" s="82"/>
      <c r="BG248" s="81">
        <v>0</v>
      </c>
      <c r="BH248" s="81">
        <v>0</v>
      </c>
      <c r="BI248" s="81">
        <v>20.858000000000001</v>
      </c>
      <c r="BJ248" s="81">
        <v>0</v>
      </c>
      <c r="BK248" s="81">
        <v>36.414999999999999</v>
      </c>
      <c r="BL248" s="81">
        <v>0</v>
      </c>
      <c r="BM248" s="82"/>
      <c r="BN248" s="81">
        <v>0</v>
      </c>
      <c r="BO248" s="81">
        <v>0</v>
      </c>
      <c r="BP248" s="81">
        <v>1</v>
      </c>
      <c r="BQ248" s="81">
        <v>0</v>
      </c>
      <c r="BR248" s="81">
        <v>2</v>
      </c>
      <c r="BS248" s="81">
        <v>0</v>
      </c>
      <c r="BT248"/>
      <c r="BU248" s="80">
        <v>27.082999999999998</v>
      </c>
      <c r="BV248" s="80">
        <v>30.19</v>
      </c>
      <c r="BW248" s="80">
        <v>0</v>
      </c>
      <c r="BX248" s="80">
        <v>0</v>
      </c>
      <c r="BY248" s="80">
        <v>0</v>
      </c>
      <c r="BZ248" s="80">
        <v>0</v>
      </c>
      <c r="CA248" s="80">
        <v>0</v>
      </c>
      <c r="CB248" s="80">
        <v>0</v>
      </c>
      <c r="CC248" s="80">
        <v>0</v>
      </c>
    </row>
    <row r="249" spans="1:81">
      <c r="A249" s="80" t="s">
        <v>1961</v>
      </c>
      <c r="B249" s="80">
        <v>302</v>
      </c>
      <c r="C249" s="80">
        <v>13</v>
      </c>
      <c r="D249" s="80">
        <v>18</v>
      </c>
      <c r="E249" s="80">
        <v>2016</v>
      </c>
      <c r="F249" s="80" t="s">
        <v>92</v>
      </c>
      <c r="G249" s="80" t="s">
        <v>1948</v>
      </c>
      <c r="H249" s="80" t="s">
        <v>1949</v>
      </c>
      <c r="I249" s="177"/>
      <c r="J249" s="81">
        <v>87.997776440373883</v>
      </c>
      <c r="K249" s="81">
        <v>1.691918661565436</v>
      </c>
      <c r="L249" s="81">
        <v>34.098082503259718</v>
      </c>
      <c r="M249" s="81">
        <v>65.576621891182683</v>
      </c>
      <c r="N249" s="81">
        <v>65.245632796649048</v>
      </c>
      <c r="O249" s="81">
        <v>37.032353250351932</v>
      </c>
      <c r="P249" s="81">
        <v>27.864770291838216</v>
      </c>
      <c r="Q249" s="81">
        <v>2.4589127855875184</v>
      </c>
      <c r="R249" s="81">
        <v>10.501351428212834</v>
      </c>
      <c r="S249" s="81">
        <v>0</v>
      </c>
      <c r="T249" s="82"/>
      <c r="U249" s="81">
        <v>8326094</v>
      </c>
      <c r="V249" s="81">
        <v>702</v>
      </c>
      <c r="W249" s="81">
        <v>542</v>
      </c>
      <c r="X249" s="81">
        <v>11502</v>
      </c>
      <c r="Y249" s="81">
        <v>15155</v>
      </c>
      <c r="Z249" s="81">
        <v>21780</v>
      </c>
      <c r="AA249" s="81">
        <v>5735</v>
      </c>
      <c r="AB249" s="81">
        <v>34813</v>
      </c>
      <c r="AC249" s="81">
        <v>1793527.454095497</v>
      </c>
      <c r="AD249" s="81">
        <v>0</v>
      </c>
      <c r="AE249" s="82"/>
      <c r="AF249" s="81">
        <v>87917518.820552781</v>
      </c>
      <c r="AG249" s="81">
        <v>1081573.2281344801</v>
      </c>
      <c r="AH249" s="81">
        <v>2938702.6855560779</v>
      </c>
      <c r="AI249" s="81">
        <v>76622849.621682927</v>
      </c>
      <c r="AJ249" s="81">
        <v>72932237.833778352</v>
      </c>
      <c r="AK249" s="81">
        <v>0</v>
      </c>
      <c r="AL249" s="81">
        <v>0</v>
      </c>
      <c r="AM249" s="81">
        <v>4774682.1948863743</v>
      </c>
      <c r="AN249" s="81">
        <v>0</v>
      </c>
      <c r="AO249" s="81">
        <v>0</v>
      </c>
      <c r="AP249" s="82"/>
      <c r="AQ249" s="81">
        <v>931</v>
      </c>
      <c r="AR249" s="81">
        <v>150</v>
      </c>
      <c r="AS249" s="81">
        <v>0</v>
      </c>
      <c r="AT249" s="81">
        <v>0</v>
      </c>
      <c r="AU249" s="81">
        <v>0</v>
      </c>
      <c r="AV249" s="81">
        <v>1</v>
      </c>
      <c r="AW249" s="81" t="s">
        <v>564</v>
      </c>
      <c r="AX249" s="82"/>
      <c r="AY249" s="81">
        <v>4132.5780000000004</v>
      </c>
      <c r="AZ249" s="81">
        <v>14380.152</v>
      </c>
      <c r="BA249" s="81">
        <v>0</v>
      </c>
      <c r="BB249" s="81">
        <v>0</v>
      </c>
      <c r="BC249" s="81">
        <v>0</v>
      </c>
      <c r="BD249" s="81">
        <v>5700</v>
      </c>
      <c r="BE249" s="81" t="s">
        <v>564</v>
      </c>
      <c r="BF249" s="82"/>
      <c r="BG249" s="81">
        <v>0</v>
      </c>
      <c r="BH249" s="81">
        <v>0</v>
      </c>
      <c r="BI249" s="81">
        <v>25.125</v>
      </c>
      <c r="BJ249" s="81">
        <v>0</v>
      </c>
      <c r="BK249" s="81">
        <v>48</v>
      </c>
      <c r="BL249" s="81">
        <v>0</v>
      </c>
      <c r="BM249" s="82"/>
      <c r="BN249" s="81">
        <v>0</v>
      </c>
      <c r="BO249" s="81">
        <v>0</v>
      </c>
      <c r="BP249" s="81">
        <v>2</v>
      </c>
      <c r="BQ249" s="81">
        <v>0</v>
      </c>
      <c r="BR249" s="81">
        <v>3</v>
      </c>
      <c r="BS249" s="81">
        <v>0</v>
      </c>
      <c r="BT249"/>
      <c r="BU249" s="80">
        <v>38.526000000000003</v>
      </c>
      <c r="BV249" s="80">
        <v>34.598999999999997</v>
      </c>
      <c r="BW249" s="80">
        <v>0</v>
      </c>
      <c r="BX249" s="80">
        <v>0</v>
      </c>
      <c r="BY249" s="80">
        <v>0</v>
      </c>
      <c r="BZ249" s="80">
        <v>0</v>
      </c>
      <c r="CA249" s="80">
        <v>0</v>
      </c>
      <c r="CB249" s="80">
        <v>0</v>
      </c>
      <c r="CC249" s="80">
        <v>0</v>
      </c>
    </row>
    <row r="250" spans="1:81">
      <c r="A250" s="80" t="s">
        <v>1962</v>
      </c>
      <c r="B250" s="80">
        <v>303</v>
      </c>
      <c r="C250" s="80">
        <v>14</v>
      </c>
      <c r="D250" s="80">
        <v>18</v>
      </c>
      <c r="E250" s="80">
        <v>2017</v>
      </c>
      <c r="F250" s="80" t="s">
        <v>71</v>
      </c>
      <c r="G250" s="80" t="s">
        <v>1948</v>
      </c>
      <c r="H250" s="80" t="s">
        <v>1949</v>
      </c>
      <c r="I250" s="177"/>
      <c r="J250" s="81">
        <v>79.6388778327305</v>
      </c>
      <c r="K250" s="81">
        <v>1.6919092660524522</v>
      </c>
      <c r="L250" s="81">
        <v>33.793027218784012</v>
      </c>
      <c r="M250" s="81">
        <v>56.961961428915956</v>
      </c>
      <c r="N250" s="81">
        <v>74.074119184564324</v>
      </c>
      <c r="O250" s="81">
        <v>36.581947807173357</v>
      </c>
      <c r="P250" s="81">
        <v>27.499967119231094</v>
      </c>
      <c r="Q250" s="81">
        <v>2.3562361295402834</v>
      </c>
      <c r="R250" s="81">
        <v>9.5246735043838573</v>
      </c>
      <c r="S250" s="81">
        <v>0</v>
      </c>
      <c r="T250" s="82"/>
      <c r="U250" s="81">
        <v>8728714</v>
      </c>
      <c r="V250" s="81">
        <v>702</v>
      </c>
      <c r="W250" s="81">
        <v>542</v>
      </c>
      <c r="X250" s="81">
        <v>11502</v>
      </c>
      <c r="Y250" s="81">
        <v>15161</v>
      </c>
      <c r="Z250" s="81">
        <v>21872</v>
      </c>
      <c r="AA250" s="81">
        <v>5696</v>
      </c>
      <c r="AB250" s="81">
        <v>34498</v>
      </c>
      <c r="AC250" s="81">
        <v>1658998</v>
      </c>
      <c r="AD250" s="81">
        <v>0</v>
      </c>
      <c r="AE250" s="82"/>
      <c r="AF250" s="81">
        <v>83008717.241213322</v>
      </c>
      <c r="AG250" s="81">
        <v>1085474.8131280681</v>
      </c>
      <c r="AH250" s="81">
        <v>4213259.1841819296</v>
      </c>
      <c r="AI250" s="81">
        <v>69567542.320156649</v>
      </c>
      <c r="AJ250" s="81">
        <v>89147487.283043623</v>
      </c>
      <c r="AK250" s="81">
        <v>0</v>
      </c>
      <c r="AL250" s="81">
        <v>0</v>
      </c>
      <c r="AM250" s="81">
        <v>4738882.7012879532</v>
      </c>
      <c r="AN250" s="81">
        <v>0</v>
      </c>
      <c r="AO250" s="81">
        <v>0</v>
      </c>
      <c r="AP250" s="82"/>
      <c r="AQ250" s="81">
        <v>968</v>
      </c>
      <c r="AR250" s="81">
        <v>158</v>
      </c>
      <c r="AS250" s="81">
        <v>0</v>
      </c>
      <c r="AT250" s="81">
        <v>0</v>
      </c>
      <c r="AU250" s="81">
        <v>0</v>
      </c>
      <c r="AV250" s="81">
        <v>1</v>
      </c>
      <c r="AW250" s="81" t="s">
        <v>564</v>
      </c>
      <c r="AX250" s="82"/>
      <c r="AY250" s="81">
        <v>4329.6580000000004</v>
      </c>
      <c r="AZ250" s="81">
        <v>14832.152</v>
      </c>
      <c r="BA250" s="81">
        <v>0</v>
      </c>
      <c r="BB250" s="81">
        <v>0</v>
      </c>
      <c r="BC250" s="81">
        <v>0</v>
      </c>
      <c r="BD250" s="81">
        <v>5700</v>
      </c>
      <c r="BE250" s="81" t="s">
        <v>564</v>
      </c>
      <c r="BF250" s="82"/>
      <c r="BG250" s="81">
        <v>0</v>
      </c>
      <c r="BH250" s="81">
        <v>0</v>
      </c>
      <c r="BI250" s="81">
        <v>24.218</v>
      </c>
      <c r="BJ250" s="81">
        <v>0</v>
      </c>
      <c r="BK250" s="81">
        <v>45.222999999999999</v>
      </c>
      <c r="BL250" s="81">
        <v>0</v>
      </c>
      <c r="BM250" s="82"/>
      <c r="BN250" s="81">
        <v>0</v>
      </c>
      <c r="BO250" s="81">
        <v>0</v>
      </c>
      <c r="BP250" s="81">
        <v>2</v>
      </c>
      <c r="BQ250" s="81">
        <v>0</v>
      </c>
      <c r="BR250" s="81">
        <v>4</v>
      </c>
      <c r="BS250" s="81">
        <v>0</v>
      </c>
      <c r="BT250"/>
      <c r="BU250" s="80">
        <v>42.997</v>
      </c>
      <c r="BV250" s="80">
        <v>26.443999999999999</v>
      </c>
      <c r="BW250" s="80">
        <v>0</v>
      </c>
      <c r="BX250" s="80">
        <v>0</v>
      </c>
      <c r="BY250" s="80">
        <v>0</v>
      </c>
      <c r="BZ250" s="80">
        <v>0</v>
      </c>
      <c r="CA250" s="80">
        <v>0</v>
      </c>
      <c r="CB250" s="80">
        <v>0</v>
      </c>
      <c r="CC250" s="80">
        <v>0</v>
      </c>
    </row>
    <row r="251" spans="1:81">
      <c r="A251" s="80" t="s">
        <v>1963</v>
      </c>
      <c r="B251" s="80">
        <v>304</v>
      </c>
      <c r="C251" s="80">
        <v>15</v>
      </c>
      <c r="D251" s="80">
        <v>18</v>
      </c>
      <c r="E251" s="80">
        <v>2018</v>
      </c>
      <c r="F251" s="80" t="s">
        <v>93</v>
      </c>
      <c r="G251" s="80" t="s">
        <v>1948</v>
      </c>
      <c r="H251" s="80" t="s">
        <v>1949</v>
      </c>
      <c r="I251" s="177"/>
      <c r="J251" s="81">
        <v>77.482581658237422</v>
      </c>
      <c r="K251" s="81">
        <v>1.5352904111581398</v>
      </c>
      <c r="L251" s="81">
        <v>30.659809432388265</v>
      </c>
      <c r="M251" s="81">
        <v>52.674644102041697</v>
      </c>
      <c r="N251" s="81">
        <v>62.595024150177217</v>
      </c>
      <c r="O251" s="81">
        <v>36.057124070842988</v>
      </c>
      <c r="P251" s="81">
        <v>27.130628215851349</v>
      </c>
      <c r="Q251" s="81">
        <v>2.1676444880035124</v>
      </c>
      <c r="R251" s="81">
        <v>8.6059674333213323</v>
      </c>
      <c r="S251" s="81">
        <v>0</v>
      </c>
      <c r="T251" s="82"/>
      <c r="U251" s="81">
        <v>8752107</v>
      </c>
      <c r="V251" s="81">
        <v>702</v>
      </c>
      <c r="W251" s="81">
        <v>542</v>
      </c>
      <c r="X251" s="81">
        <v>11502</v>
      </c>
      <c r="Y251" s="81">
        <v>15207</v>
      </c>
      <c r="Z251" s="81">
        <v>21971</v>
      </c>
      <c r="AA251" s="81">
        <v>5676</v>
      </c>
      <c r="AB251" s="81">
        <v>34201</v>
      </c>
      <c r="AC251" s="81">
        <v>1493104</v>
      </c>
      <c r="AD251" s="81">
        <v>0</v>
      </c>
      <c r="AE251" s="82"/>
      <c r="AF251" s="81">
        <v>89517263.098772541</v>
      </c>
      <c r="AG251" s="81">
        <v>956151.28139539086</v>
      </c>
      <c r="AH251" s="81">
        <v>3929363.2294528168</v>
      </c>
      <c r="AI251" s="81">
        <v>66515473.7596457</v>
      </c>
      <c r="AJ251" s="81">
        <v>80171910.250380799</v>
      </c>
      <c r="AK251" s="81">
        <v>0</v>
      </c>
      <c r="AL251" s="81">
        <v>0</v>
      </c>
      <c r="AM251" s="81">
        <v>4707805.6374491015</v>
      </c>
      <c r="AN251" s="81">
        <v>0</v>
      </c>
      <c r="AO251" s="81">
        <v>0</v>
      </c>
      <c r="AP251" s="82"/>
      <c r="AQ251" s="81">
        <v>1017</v>
      </c>
      <c r="AR251" s="81">
        <v>171</v>
      </c>
      <c r="AS251" s="81">
        <v>0</v>
      </c>
      <c r="AT251" s="81">
        <v>0</v>
      </c>
      <c r="AU251" s="81">
        <v>0</v>
      </c>
      <c r="AV251" s="81">
        <v>1</v>
      </c>
      <c r="AW251" s="81" t="s">
        <v>564</v>
      </c>
      <c r="AX251" s="82"/>
      <c r="AY251" s="81">
        <v>4586.5329999999994</v>
      </c>
      <c r="AZ251" s="81">
        <v>15629.652</v>
      </c>
      <c r="BA251" s="81">
        <v>0</v>
      </c>
      <c r="BB251" s="81">
        <v>0</v>
      </c>
      <c r="BC251" s="81">
        <v>0</v>
      </c>
      <c r="BD251" s="81">
        <v>5700</v>
      </c>
      <c r="BE251" s="81" t="s">
        <v>564</v>
      </c>
      <c r="BF251" s="82"/>
      <c r="BG251" s="81">
        <v>0</v>
      </c>
      <c r="BH251" s="81">
        <v>0</v>
      </c>
      <c r="BI251" s="81">
        <v>24.878</v>
      </c>
      <c r="BJ251" s="81">
        <v>0</v>
      </c>
      <c r="BK251" s="81">
        <v>45.219000000000001</v>
      </c>
      <c r="BL251" s="81">
        <v>0</v>
      </c>
      <c r="BM251" s="82"/>
      <c r="BN251" s="81">
        <v>0</v>
      </c>
      <c r="BO251" s="81">
        <v>0</v>
      </c>
      <c r="BP251" s="81">
        <v>2</v>
      </c>
      <c r="BQ251" s="81">
        <v>0</v>
      </c>
      <c r="BR251" s="81">
        <v>4</v>
      </c>
      <c r="BS251" s="81">
        <v>0</v>
      </c>
      <c r="BT251"/>
      <c r="BU251" s="80">
        <v>42.459000000000003</v>
      </c>
      <c r="BV251" s="80">
        <v>27.638000000000002</v>
      </c>
      <c r="BW251" s="80">
        <v>0</v>
      </c>
      <c r="BX251" s="80">
        <v>0</v>
      </c>
      <c r="BY251" s="80">
        <v>0</v>
      </c>
      <c r="BZ251" s="80">
        <v>0</v>
      </c>
      <c r="CA251" s="80">
        <v>0</v>
      </c>
      <c r="CB251" s="80">
        <v>0</v>
      </c>
      <c r="CC251" s="80">
        <v>0</v>
      </c>
    </row>
    <row r="252" spans="1:81">
      <c r="A252" s="80" t="s">
        <v>1964</v>
      </c>
      <c r="B252" s="80">
        <v>305</v>
      </c>
      <c r="C252" s="80">
        <v>16</v>
      </c>
      <c r="D252" s="80">
        <v>18</v>
      </c>
      <c r="E252" s="80">
        <v>2019</v>
      </c>
      <c r="F252" s="80" t="s">
        <v>73</v>
      </c>
      <c r="G252" s="80" t="s">
        <v>1948</v>
      </c>
      <c r="H252" s="80" t="s">
        <v>1949</v>
      </c>
      <c r="I252" s="177"/>
      <c r="J252" s="81">
        <v>69.656980508474604</v>
      </c>
      <c r="K252" s="81">
        <v>1.3859883953282313</v>
      </c>
      <c r="L252" s="81">
        <v>30.763837863136704</v>
      </c>
      <c r="M252" s="81">
        <v>53.661381107970264</v>
      </c>
      <c r="N252" s="81">
        <v>55.195441774808238</v>
      </c>
      <c r="O252" s="81">
        <v>35.060060077405275</v>
      </c>
      <c r="P252" s="81">
        <v>26.670618933590344</v>
      </c>
      <c r="Q252" s="81">
        <v>2.0954453793403216</v>
      </c>
      <c r="R252" s="81">
        <v>12.40476383708989</v>
      </c>
      <c r="S252" s="81">
        <v>0</v>
      </c>
      <c r="T252" s="82"/>
      <c r="U252" s="81">
        <v>8545643</v>
      </c>
      <c r="V252" s="81">
        <v>702</v>
      </c>
      <c r="W252" s="81">
        <v>542</v>
      </c>
      <c r="X252" s="81">
        <v>11502</v>
      </c>
      <c r="Y252" s="81">
        <v>15312</v>
      </c>
      <c r="Z252" s="81">
        <v>21950</v>
      </c>
      <c r="AA252" s="81">
        <v>5538</v>
      </c>
      <c r="AB252" s="81">
        <v>33957</v>
      </c>
      <c r="AC252" s="81">
        <v>2187431.5</v>
      </c>
      <c r="AD252" s="81">
        <v>0</v>
      </c>
      <c r="AE252" s="82"/>
      <c r="AF252" s="81">
        <v>87432794.579023525</v>
      </c>
      <c r="AG252" s="81">
        <v>929203.00992602296</v>
      </c>
      <c r="AH252" s="81">
        <v>4275767.894937708</v>
      </c>
      <c r="AI252" s="81">
        <v>74766936.694926113</v>
      </c>
      <c r="AJ252" s="81">
        <v>80569556.899998739</v>
      </c>
      <c r="AK252" s="81">
        <v>0</v>
      </c>
      <c r="AL252" s="81">
        <v>0</v>
      </c>
      <c r="AM252" s="81">
        <v>4624687.771840862</v>
      </c>
      <c r="AN252" s="81">
        <v>0</v>
      </c>
      <c r="AO252" s="81">
        <v>0</v>
      </c>
      <c r="AP252" s="82"/>
      <c r="AQ252" s="81">
        <v>1078</v>
      </c>
      <c r="AR252" s="81">
        <v>196</v>
      </c>
      <c r="AS252" s="81">
        <v>0</v>
      </c>
      <c r="AT252" s="81">
        <v>0</v>
      </c>
      <c r="AU252" s="81">
        <v>0</v>
      </c>
      <c r="AV252" s="81">
        <v>1</v>
      </c>
      <c r="AW252" s="81" t="s">
        <v>564</v>
      </c>
      <c r="AX252" s="82"/>
      <c r="AY252" s="81">
        <v>4908.8410000000003</v>
      </c>
      <c r="AZ252" s="81">
        <v>16867.952000000001</v>
      </c>
      <c r="BA252" s="81">
        <v>0</v>
      </c>
      <c r="BB252" s="81">
        <v>0</v>
      </c>
      <c r="BC252" s="81">
        <v>0</v>
      </c>
      <c r="BD252" s="81">
        <v>5700</v>
      </c>
      <c r="BE252" s="81" t="s">
        <v>564</v>
      </c>
      <c r="BF252" s="82"/>
      <c r="BG252" s="81">
        <v>0</v>
      </c>
      <c r="BH252" s="81">
        <v>0</v>
      </c>
      <c r="BI252" s="81">
        <v>21.474</v>
      </c>
      <c r="BJ252" s="81">
        <v>0</v>
      </c>
      <c r="BK252" s="81">
        <v>44.05</v>
      </c>
      <c r="BL252" s="81">
        <v>0</v>
      </c>
      <c r="BM252" s="82"/>
      <c r="BN252" s="81">
        <v>0</v>
      </c>
      <c r="BO252" s="81">
        <v>0</v>
      </c>
      <c r="BP252" s="81">
        <v>2</v>
      </c>
      <c r="BQ252" s="81">
        <v>0</v>
      </c>
      <c r="BR252" s="81">
        <v>4</v>
      </c>
      <c r="BS252" s="81">
        <v>0</v>
      </c>
      <c r="BT252"/>
      <c r="BU252" s="80">
        <v>38.198999999999998</v>
      </c>
      <c r="BV252" s="80">
        <v>27.324999999999999</v>
      </c>
      <c r="BW252" s="80">
        <v>0</v>
      </c>
      <c r="BX252" s="80">
        <v>0</v>
      </c>
      <c r="BY252" s="80">
        <v>0</v>
      </c>
      <c r="BZ252" s="80">
        <v>0</v>
      </c>
      <c r="CA252" s="80">
        <v>0</v>
      </c>
      <c r="CB252" s="80">
        <v>0</v>
      </c>
      <c r="CC252" s="80">
        <v>0</v>
      </c>
    </row>
    <row r="253" spans="1:81">
      <c r="A253" s="80" t="s">
        <v>1965</v>
      </c>
      <c r="B253" s="80">
        <v>306</v>
      </c>
      <c r="C253" s="80">
        <v>17</v>
      </c>
      <c r="D253" s="80">
        <v>18</v>
      </c>
      <c r="E253" s="80">
        <v>2020</v>
      </c>
      <c r="F253" s="80" t="s">
        <v>218</v>
      </c>
      <c r="G253" s="80" t="s">
        <v>1948</v>
      </c>
      <c r="H253" s="80" t="s">
        <v>1949</v>
      </c>
      <c r="I253" s="177"/>
      <c r="J253" s="81">
        <v>69.048202468596557</v>
      </c>
      <c r="K253" s="81">
        <v>1.4506875607337788</v>
      </c>
      <c r="L253" s="81">
        <v>38.793932978492144</v>
      </c>
      <c r="M253" s="81">
        <v>42.629491044400417</v>
      </c>
      <c r="N253" s="81">
        <v>49.145411776666243</v>
      </c>
      <c r="O253" s="81">
        <v>30.655998588684632</v>
      </c>
      <c r="P253" s="81">
        <v>25.070706570168785</v>
      </c>
      <c r="Q253" s="81">
        <v>1.9849951534722472</v>
      </c>
      <c r="R253" s="81">
        <v>7.7077721889419237</v>
      </c>
      <c r="S253" s="81">
        <v>0</v>
      </c>
      <c r="T253" s="82"/>
      <c r="U253" s="81">
        <v>7840937</v>
      </c>
      <c r="V253" s="81">
        <v>667</v>
      </c>
      <c r="W253" s="81">
        <v>610</v>
      </c>
      <c r="X253" s="81">
        <v>11477</v>
      </c>
      <c r="Y253" s="81">
        <v>15408</v>
      </c>
      <c r="Z253" s="81">
        <v>21906</v>
      </c>
      <c r="AA253" s="81">
        <v>5656</v>
      </c>
      <c r="AB253" s="81">
        <v>33665</v>
      </c>
      <c r="AC253" s="81">
        <v>1366263.9999999998</v>
      </c>
      <c r="AD253" s="81">
        <v>0</v>
      </c>
      <c r="AE253" s="82"/>
      <c r="AF253" s="81">
        <v>79027877.862288401</v>
      </c>
      <c r="AG253" s="81">
        <v>929319.08898529608</v>
      </c>
      <c r="AH253" s="81">
        <v>5520499.2331817271</v>
      </c>
      <c r="AI253" s="81">
        <v>62160990.166687518</v>
      </c>
      <c r="AJ253" s="81">
        <v>72037334.486733153</v>
      </c>
      <c r="AK253" s="81"/>
      <c r="AL253" s="81"/>
      <c r="AM253" s="81">
        <v>4393656.5259510763</v>
      </c>
      <c r="AN253" s="81"/>
      <c r="AO253" s="81"/>
      <c r="AP253" s="82"/>
      <c r="AQ253" s="81">
        <v>1123</v>
      </c>
      <c r="AR253" s="81">
        <v>219</v>
      </c>
      <c r="AS253" s="81">
        <v>0</v>
      </c>
      <c r="AT253" s="81">
        <v>0</v>
      </c>
      <c r="AU253" s="81">
        <v>0</v>
      </c>
      <c r="AV253" s="81">
        <v>1</v>
      </c>
      <c r="AW253" s="81">
        <v>0</v>
      </c>
      <c r="AX253" s="82"/>
      <c r="AY253" s="81">
        <v>5151.6860000000024</v>
      </c>
      <c r="AZ253" s="81">
        <v>18006.452000000001</v>
      </c>
      <c r="BA253" s="81">
        <v>0</v>
      </c>
      <c r="BB253" s="81">
        <v>0</v>
      </c>
      <c r="BC253" s="81">
        <v>0</v>
      </c>
      <c r="BD253" s="81">
        <v>5700</v>
      </c>
      <c r="BE253" s="81">
        <v>0</v>
      </c>
      <c r="BF253" s="82"/>
      <c r="BG253" s="81">
        <v>0</v>
      </c>
      <c r="BH253" s="81">
        <v>0</v>
      </c>
      <c r="BI253" s="81">
        <v>20.933</v>
      </c>
      <c r="BJ253" s="81">
        <v>0</v>
      </c>
      <c r="BK253" s="81">
        <v>45.794000000000004</v>
      </c>
      <c r="BL253" s="81">
        <v>0</v>
      </c>
      <c r="BM253" s="82"/>
      <c r="BN253" s="81">
        <v>0</v>
      </c>
      <c r="BO253" s="81">
        <v>0</v>
      </c>
      <c r="BP253" s="81">
        <v>2</v>
      </c>
      <c r="BQ253" s="81">
        <v>0</v>
      </c>
      <c r="BR253" s="81">
        <v>4</v>
      </c>
      <c r="BS253" s="81">
        <v>0</v>
      </c>
      <c r="BT253"/>
      <c r="BU253" s="80">
        <v>37.444000000000003</v>
      </c>
      <c r="BV253" s="80">
        <v>29.283000000000001</v>
      </c>
      <c r="BW253" s="80">
        <v>0</v>
      </c>
      <c r="BX253" s="80">
        <v>0</v>
      </c>
      <c r="BY253" s="80">
        <v>0</v>
      </c>
      <c r="BZ253" s="80">
        <v>0</v>
      </c>
      <c r="CA253" s="80">
        <v>0</v>
      </c>
      <c r="CB253" s="80">
        <v>0</v>
      </c>
      <c r="CC253" s="80">
        <v>0</v>
      </c>
    </row>
    <row r="254" spans="1:81">
      <c r="A254" s="80" t="s">
        <v>1966</v>
      </c>
      <c r="B254" s="80">
        <v>306</v>
      </c>
      <c r="C254" s="80">
        <v>18</v>
      </c>
      <c r="D254" s="80">
        <v>18</v>
      </c>
      <c r="E254" s="80">
        <v>2021</v>
      </c>
      <c r="F254" s="80" t="s">
        <v>75</v>
      </c>
      <c r="G254" s="174" t="s">
        <v>1948</v>
      </c>
      <c r="H254" s="80" t="s">
        <v>1949</v>
      </c>
      <c r="I254" s="177"/>
      <c r="J254" s="81">
        <v>69.247391754321541</v>
      </c>
      <c r="K254" s="81">
        <v>1.5354304015879741</v>
      </c>
      <c r="L254" s="81">
        <v>30.850222968980233</v>
      </c>
      <c r="M254" s="81">
        <v>51.766233703266984</v>
      </c>
      <c r="N254" s="81">
        <v>52.999070371593909</v>
      </c>
      <c r="O254" s="81">
        <v>29.751815597781956</v>
      </c>
      <c r="P254" s="81">
        <v>25.858165686119921</v>
      </c>
      <c r="Q254" s="81">
        <v>1.9859031266054739</v>
      </c>
      <c r="R254" s="81">
        <v>8.4738073367522464</v>
      </c>
      <c r="S254" s="81">
        <v>0</v>
      </c>
      <c r="T254" s="82"/>
      <c r="U254" s="81">
        <v>8904454</v>
      </c>
      <c r="V254" s="81">
        <v>667</v>
      </c>
      <c r="W254" s="81">
        <v>610</v>
      </c>
      <c r="X254" s="81">
        <v>11477</v>
      </c>
      <c r="Y254" s="81">
        <v>15329</v>
      </c>
      <c r="Z254" s="81">
        <v>21891</v>
      </c>
      <c r="AA254" s="81">
        <v>5689</v>
      </c>
      <c r="AB254" s="81">
        <v>33281</v>
      </c>
      <c r="AC254" s="81">
        <v>1455882.5</v>
      </c>
      <c r="AD254" s="81">
        <v>0</v>
      </c>
      <c r="AE254" s="82"/>
      <c r="AF254" s="81">
        <v>77715743.646465018</v>
      </c>
      <c r="AG254" s="81">
        <v>982689.67469592416</v>
      </c>
      <c r="AH254" s="81">
        <v>4890965.213606162</v>
      </c>
      <c r="AI254" s="81">
        <v>76319369.573102325</v>
      </c>
      <c r="AJ254" s="81">
        <v>74668649.020580858</v>
      </c>
      <c r="AK254" s="81">
        <v>0</v>
      </c>
      <c r="AL254" s="81">
        <v>0</v>
      </c>
      <c r="AM254" s="81">
        <v>4368593.450131489</v>
      </c>
      <c r="AN254" s="81">
        <v>0</v>
      </c>
      <c r="AO254" s="81">
        <v>0</v>
      </c>
      <c r="AP254" s="82"/>
      <c r="AQ254" s="81">
        <v>1157</v>
      </c>
      <c r="AR254" s="81">
        <v>242</v>
      </c>
      <c r="AS254" s="81">
        <v>0</v>
      </c>
      <c r="AT254" s="81">
        <v>0</v>
      </c>
      <c r="AU254" s="81">
        <v>0</v>
      </c>
      <c r="AV254" s="81">
        <v>1</v>
      </c>
      <c r="AW254" s="81"/>
      <c r="AX254" s="82"/>
      <c r="AY254" s="81">
        <v>5341.528000000003</v>
      </c>
      <c r="AZ254" s="81">
        <v>19078.952000000001</v>
      </c>
      <c r="BA254" s="81">
        <v>0</v>
      </c>
      <c r="BB254" s="81">
        <v>0</v>
      </c>
      <c r="BC254" s="81">
        <v>0</v>
      </c>
      <c r="BD254" s="81">
        <v>5700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1967</v>
      </c>
      <c r="B255" s="80">
        <v>306</v>
      </c>
      <c r="C255" s="80">
        <v>19</v>
      </c>
      <c r="D255" s="80">
        <v>18</v>
      </c>
      <c r="E255" s="80">
        <v>2022</v>
      </c>
      <c r="F255" s="80" t="s">
        <v>568</v>
      </c>
      <c r="G255" s="174" t="s">
        <v>1948</v>
      </c>
      <c r="H255" s="80" t="s">
        <v>1949</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1222</v>
      </c>
      <c r="AR255" s="81">
        <v>250</v>
      </c>
      <c r="AS255" s="81">
        <v>0</v>
      </c>
      <c r="AT255" s="81">
        <v>0</v>
      </c>
      <c r="AU255" s="81">
        <v>0</v>
      </c>
      <c r="AV255" s="81">
        <v>2</v>
      </c>
      <c r="AW255" s="81"/>
      <c r="AX255" s="82"/>
      <c r="AY255" s="81">
        <v>5671.6630000000041</v>
      </c>
      <c r="AZ255" s="81">
        <v>19474.952000000005</v>
      </c>
      <c r="BA255" s="81">
        <v>0</v>
      </c>
      <c r="BB255" s="81">
        <v>0</v>
      </c>
      <c r="BC255" s="81">
        <v>0</v>
      </c>
      <c r="BD255" s="81">
        <v>30000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1968</v>
      </c>
      <c r="B256" s="80">
        <v>18</v>
      </c>
      <c r="C256" s="80">
        <v>1</v>
      </c>
      <c r="D256" s="80">
        <v>2</v>
      </c>
      <c r="E256" s="80">
        <v>1990</v>
      </c>
      <c r="F256" s="80" t="s">
        <v>562</v>
      </c>
      <c r="G256" s="80" t="s">
        <v>1969</v>
      </c>
      <c r="H256" s="80" t="s">
        <v>1970</v>
      </c>
      <c r="I256" s="177"/>
      <c r="J256" s="81">
        <v>190.31660242751676</v>
      </c>
      <c r="K256" s="81">
        <v>3.7030842261645236</v>
      </c>
      <c r="L256" s="81">
        <v>6.1520169493327099</v>
      </c>
      <c r="M256" s="81">
        <v>15.430765129189618</v>
      </c>
      <c r="N256" s="81">
        <v>35.558069587811993</v>
      </c>
      <c r="O256" s="81">
        <v>24.446180726164588</v>
      </c>
      <c r="P256" s="81">
        <v>29.59090500733145</v>
      </c>
      <c r="Q256" s="81">
        <v>1.9045239709555914</v>
      </c>
      <c r="R256" s="81">
        <v>0</v>
      </c>
      <c r="S256" s="81">
        <v>1.9831100737661822</v>
      </c>
      <c r="T256" s="82"/>
      <c r="U256" s="81">
        <v>12955386</v>
      </c>
      <c r="V256" s="81">
        <v>1166</v>
      </c>
      <c r="W256" s="81">
        <v>57</v>
      </c>
      <c r="X256" s="81">
        <v>6152</v>
      </c>
      <c r="Y256" s="81">
        <v>8313</v>
      </c>
      <c r="Z256" s="81">
        <v>10055</v>
      </c>
      <c r="AA256" s="81">
        <v>7185</v>
      </c>
      <c r="AB256" s="81">
        <v>30923</v>
      </c>
      <c r="AC256" s="81">
        <v>0</v>
      </c>
      <c r="AD256" s="81">
        <v>1.9831100737661822</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1971</v>
      </c>
      <c r="B257" s="80">
        <v>19</v>
      </c>
      <c r="C257" s="80">
        <v>2</v>
      </c>
      <c r="D257" s="80">
        <v>2</v>
      </c>
      <c r="E257" s="80">
        <v>2005</v>
      </c>
      <c r="F257" s="80" t="s">
        <v>565</v>
      </c>
      <c r="G257" s="80" t="s">
        <v>1969</v>
      </c>
      <c r="H257" s="80" t="s">
        <v>1970</v>
      </c>
      <c r="I257" s="177"/>
      <c r="J257" s="81">
        <v>255.59506401410391</v>
      </c>
      <c r="K257" s="81">
        <v>2.8497073664270456</v>
      </c>
      <c r="L257" s="81">
        <v>6.0102758385971962</v>
      </c>
      <c r="M257" s="81">
        <v>28.167427445212098</v>
      </c>
      <c r="N257" s="81">
        <v>57.197477116637607</v>
      </c>
      <c r="O257" s="81">
        <v>42.284528083229524</v>
      </c>
      <c r="P257" s="81">
        <v>26.370311436131455</v>
      </c>
      <c r="Q257" s="81">
        <v>2.0151219181715136</v>
      </c>
      <c r="R257" s="81">
        <v>0</v>
      </c>
      <c r="S257" s="81">
        <v>4.2491349713379769</v>
      </c>
      <c r="T257" s="82"/>
      <c r="U257" s="81">
        <v>17445977</v>
      </c>
      <c r="V257" s="81">
        <v>1095</v>
      </c>
      <c r="W257" s="81">
        <v>53</v>
      </c>
      <c r="X257" s="81">
        <v>5956</v>
      </c>
      <c r="Y257" s="81">
        <v>11047</v>
      </c>
      <c r="Z257" s="81">
        <v>20126</v>
      </c>
      <c r="AA257" s="81">
        <v>5244</v>
      </c>
      <c r="AB257" s="81">
        <v>34204</v>
      </c>
      <c r="AC257" s="81">
        <v>0</v>
      </c>
      <c r="AD257" s="81">
        <v>4.2491349713379769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1972</v>
      </c>
      <c r="B258" s="80">
        <v>20</v>
      </c>
      <c r="C258" s="80">
        <v>3</v>
      </c>
      <c r="D258" s="80">
        <v>2</v>
      </c>
      <c r="E258" s="80">
        <v>2006</v>
      </c>
      <c r="F258" s="80" t="s">
        <v>566</v>
      </c>
      <c r="G258" s="80" t="s">
        <v>1969</v>
      </c>
      <c r="H258" s="80" t="s">
        <v>1970</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1973</v>
      </c>
      <c r="B259" s="80">
        <v>21</v>
      </c>
      <c r="C259" s="80">
        <v>4</v>
      </c>
      <c r="D259" s="80">
        <v>2</v>
      </c>
      <c r="E259" s="80">
        <v>2007</v>
      </c>
      <c r="F259" s="80" t="s">
        <v>567</v>
      </c>
      <c r="G259" s="80" t="s">
        <v>1969</v>
      </c>
      <c r="H259" s="80" t="s">
        <v>1970</v>
      </c>
      <c r="I259" s="177"/>
      <c r="J259" s="81">
        <v>273.86660039376488</v>
      </c>
      <c r="K259" s="81">
        <v>3.1524326059333476</v>
      </c>
      <c r="L259" s="81">
        <v>7.8906869723904451</v>
      </c>
      <c r="M259" s="81">
        <v>37.434580093196153</v>
      </c>
      <c r="N259" s="81">
        <v>74.315810302382246</v>
      </c>
      <c r="O259" s="81">
        <v>41.362895488244583</v>
      </c>
      <c r="P259" s="81">
        <v>25.593785068863578</v>
      </c>
      <c r="Q259" s="81">
        <v>2.1087327753746168</v>
      </c>
      <c r="R259" s="81">
        <v>0</v>
      </c>
      <c r="S259" s="81">
        <v>3.9028484455354939</v>
      </c>
      <c r="T259" s="82"/>
      <c r="U259" s="81">
        <v>19780489</v>
      </c>
      <c r="V259" s="81">
        <v>967</v>
      </c>
      <c r="W259" s="81">
        <v>66</v>
      </c>
      <c r="X259" s="81">
        <v>6567</v>
      </c>
      <c r="Y259" s="81">
        <v>11182</v>
      </c>
      <c r="Z259" s="81">
        <v>20466</v>
      </c>
      <c r="AA259" s="81">
        <v>5012</v>
      </c>
      <c r="AB259" s="81">
        <v>33900</v>
      </c>
      <c r="AC259" s="81">
        <v>0</v>
      </c>
      <c r="AD259" s="81">
        <v>3.9028484455354939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1974</v>
      </c>
      <c r="B260" s="80">
        <v>22</v>
      </c>
      <c r="C260" s="80">
        <v>5</v>
      </c>
      <c r="D260" s="80">
        <v>2</v>
      </c>
      <c r="E260" s="80">
        <v>2008</v>
      </c>
      <c r="F260" s="80" t="s">
        <v>84</v>
      </c>
      <c r="G260" s="80" t="s">
        <v>1969</v>
      </c>
      <c r="H260" s="80" t="s">
        <v>1970</v>
      </c>
      <c r="I260" s="177"/>
      <c r="J260" s="81">
        <v>243.64422204067623</v>
      </c>
      <c r="K260" s="81">
        <v>2.2046397507151174</v>
      </c>
      <c r="L260" s="81">
        <v>6.6592560802778511</v>
      </c>
      <c r="M260" s="81">
        <v>36.189817258050979</v>
      </c>
      <c r="N260" s="81">
        <v>63.176658532857843</v>
      </c>
      <c r="O260" s="81">
        <v>40.315716362947413</v>
      </c>
      <c r="P260" s="81">
        <v>24.937233301434038</v>
      </c>
      <c r="Q260" s="81">
        <v>2.0754375028605461</v>
      </c>
      <c r="R260" s="81">
        <v>0</v>
      </c>
      <c r="S260" s="81">
        <v>3.7827858761473161</v>
      </c>
      <c r="T260" s="82"/>
      <c r="U260" s="81">
        <v>20631763</v>
      </c>
      <c r="V260" s="81">
        <v>967</v>
      </c>
      <c r="W260" s="81">
        <v>66</v>
      </c>
      <c r="X260" s="81">
        <v>6567</v>
      </c>
      <c r="Y260" s="81">
        <v>11242</v>
      </c>
      <c r="Z260" s="81">
        <v>20648</v>
      </c>
      <c r="AA260" s="81">
        <v>4889</v>
      </c>
      <c r="AB260" s="81">
        <v>33913</v>
      </c>
      <c r="AC260" s="81">
        <v>0</v>
      </c>
      <c r="AD260" s="81">
        <v>3.7827858761473161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1975</v>
      </c>
      <c r="B261" s="80">
        <v>23</v>
      </c>
      <c r="C261" s="80">
        <v>6</v>
      </c>
      <c r="D261" s="80">
        <v>2</v>
      </c>
      <c r="E261" s="80">
        <v>2009</v>
      </c>
      <c r="F261" s="80" t="s">
        <v>85</v>
      </c>
      <c r="G261" s="80" t="s">
        <v>1969</v>
      </c>
      <c r="H261" s="80" t="s">
        <v>1970</v>
      </c>
      <c r="I261" s="177"/>
      <c r="J261" s="81">
        <v>209.53648412669855</v>
      </c>
      <c r="K261" s="81">
        <v>2.0459533537688528</v>
      </c>
      <c r="L261" s="81">
        <v>6.7813907362694392</v>
      </c>
      <c r="M261" s="81">
        <v>34.884565448288789</v>
      </c>
      <c r="N261" s="81">
        <v>50.444902790543878</v>
      </c>
      <c r="O261" s="81">
        <v>41.230451006606756</v>
      </c>
      <c r="P261" s="81">
        <v>23.759160792408249</v>
      </c>
      <c r="Q261" s="81">
        <v>1.9770091572094255</v>
      </c>
      <c r="R261" s="81">
        <v>0</v>
      </c>
      <c r="S261" s="81">
        <v>3.7958286672394688</v>
      </c>
      <c r="T261" s="82"/>
      <c r="U261" s="81">
        <v>17736270</v>
      </c>
      <c r="V261" s="81">
        <v>1050</v>
      </c>
      <c r="W261" s="81">
        <v>103</v>
      </c>
      <c r="X261" s="81">
        <v>7483</v>
      </c>
      <c r="Y261" s="81">
        <v>11341</v>
      </c>
      <c r="Z261" s="81">
        <v>20843</v>
      </c>
      <c r="AA261" s="81">
        <v>4782</v>
      </c>
      <c r="AB261" s="81">
        <v>33912</v>
      </c>
      <c r="AC261" s="81">
        <v>0</v>
      </c>
      <c r="AD261" s="81">
        <v>3.7958286672394688</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62.529999999999994</v>
      </c>
      <c r="BJ261" s="81">
        <v>0</v>
      </c>
      <c r="BK261" s="81">
        <v>0</v>
      </c>
      <c r="BL261" s="81">
        <v>0</v>
      </c>
      <c r="BM261" s="82"/>
      <c r="BN261" s="81">
        <v>0</v>
      </c>
      <c r="BO261" s="81">
        <v>0</v>
      </c>
      <c r="BP261" s="81">
        <v>6</v>
      </c>
      <c r="BQ261" s="81">
        <v>0</v>
      </c>
      <c r="BR261" s="81">
        <v>0</v>
      </c>
      <c r="BS261" s="81">
        <v>0</v>
      </c>
      <c r="BT261"/>
      <c r="BU261" s="80"/>
      <c r="BV261" s="80"/>
      <c r="BW261" s="80"/>
      <c r="BX261" s="80"/>
      <c r="BY261" s="80"/>
      <c r="BZ261" s="80"/>
      <c r="CA261" s="80"/>
      <c r="CB261" s="80"/>
      <c r="CC261" s="80"/>
    </row>
    <row r="262" spans="1:81">
      <c r="A262" s="80" t="s">
        <v>1976</v>
      </c>
      <c r="B262" s="80">
        <v>24</v>
      </c>
      <c r="C262" s="80">
        <v>7</v>
      </c>
      <c r="D262" s="80">
        <v>2</v>
      </c>
      <c r="E262" s="80">
        <v>2010</v>
      </c>
      <c r="F262" s="80" t="s">
        <v>86</v>
      </c>
      <c r="G262" s="80" t="s">
        <v>1969</v>
      </c>
      <c r="H262" s="80" t="s">
        <v>1970</v>
      </c>
      <c r="I262" s="177"/>
      <c r="J262" s="81">
        <v>224.73264377756166</v>
      </c>
      <c r="K262" s="81">
        <v>2.2973477887421896</v>
      </c>
      <c r="L262" s="81">
        <v>6.3437918291743749</v>
      </c>
      <c r="M262" s="81">
        <v>40.445133301496824</v>
      </c>
      <c r="N262" s="81">
        <v>61.058887353095599</v>
      </c>
      <c r="O262" s="81">
        <v>41.41582543214512</v>
      </c>
      <c r="P262" s="81">
        <v>23.990629515989166</v>
      </c>
      <c r="Q262" s="81">
        <v>2.0616673965489238</v>
      </c>
      <c r="R262" s="81">
        <v>0</v>
      </c>
      <c r="S262" s="81">
        <v>4.054968179673053</v>
      </c>
      <c r="T262" s="82"/>
      <c r="U262" s="81">
        <v>19424017</v>
      </c>
      <c r="V262" s="81">
        <v>1050</v>
      </c>
      <c r="W262" s="81">
        <v>103</v>
      </c>
      <c r="X262" s="81">
        <v>7483</v>
      </c>
      <c r="Y262" s="81">
        <v>11487</v>
      </c>
      <c r="Z262" s="81">
        <v>21034</v>
      </c>
      <c r="AA262" s="81">
        <v>4708</v>
      </c>
      <c r="AB262" s="81">
        <v>33886</v>
      </c>
      <c r="AC262" s="81">
        <v>0</v>
      </c>
      <c r="AD262" s="81">
        <v>4.054968179673053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73.183999999999997</v>
      </c>
      <c r="BJ262" s="81">
        <v>0</v>
      </c>
      <c r="BK262" s="81">
        <v>0</v>
      </c>
      <c r="BL262" s="81">
        <v>0</v>
      </c>
      <c r="BM262" s="82"/>
      <c r="BN262" s="81">
        <v>0</v>
      </c>
      <c r="BO262" s="81">
        <v>0</v>
      </c>
      <c r="BP262" s="81">
        <v>7</v>
      </c>
      <c r="BQ262" s="81">
        <v>0</v>
      </c>
      <c r="BR262" s="81">
        <v>0</v>
      </c>
      <c r="BS262" s="81">
        <v>0</v>
      </c>
      <c r="BT262"/>
      <c r="BU262" s="80">
        <v>73.183999999999997</v>
      </c>
      <c r="BV262" s="80">
        <v>0</v>
      </c>
      <c r="BW262" s="80">
        <v>0</v>
      </c>
      <c r="BX262" s="80">
        <v>0</v>
      </c>
      <c r="BY262" s="80">
        <v>0</v>
      </c>
      <c r="BZ262" s="80">
        <v>0</v>
      </c>
      <c r="CA262" s="80">
        <v>0</v>
      </c>
      <c r="CB262" s="80">
        <v>0</v>
      </c>
      <c r="CC262" s="80">
        <v>0</v>
      </c>
    </row>
    <row r="263" spans="1:81">
      <c r="A263" s="80" t="s">
        <v>1977</v>
      </c>
      <c r="B263" s="80">
        <v>25</v>
      </c>
      <c r="C263" s="80">
        <v>8</v>
      </c>
      <c r="D263" s="80">
        <v>2</v>
      </c>
      <c r="E263" s="80">
        <v>2011</v>
      </c>
      <c r="F263" s="80" t="s">
        <v>87</v>
      </c>
      <c r="G263" s="80" t="s">
        <v>1969</v>
      </c>
      <c r="H263" s="80" t="s">
        <v>1970</v>
      </c>
      <c r="I263" s="177"/>
      <c r="J263" s="81">
        <v>293.17227102881498</v>
      </c>
      <c r="K263" s="81">
        <v>3.1711766685578091</v>
      </c>
      <c r="L263" s="81">
        <v>5.6572796106631067</v>
      </c>
      <c r="M263" s="81">
        <v>51.133202780551471</v>
      </c>
      <c r="N263" s="81">
        <v>77.333402309254978</v>
      </c>
      <c r="O263" s="81">
        <v>41.082502284111492</v>
      </c>
      <c r="P263" s="81">
        <v>23.069708787969638</v>
      </c>
      <c r="Q263" s="81">
        <v>2.3654303113804609</v>
      </c>
      <c r="R263" s="81">
        <v>0</v>
      </c>
      <c r="S263" s="81">
        <v>3.7644260561338099</v>
      </c>
      <c r="T263" s="82"/>
      <c r="U263" s="81">
        <v>20381901</v>
      </c>
      <c r="V263" s="81">
        <v>1050</v>
      </c>
      <c r="W263" s="81">
        <v>103</v>
      </c>
      <c r="X263" s="81">
        <v>7483</v>
      </c>
      <c r="Y263" s="81">
        <v>11556</v>
      </c>
      <c r="Z263" s="81">
        <v>21318</v>
      </c>
      <c r="AA263" s="81">
        <v>4662</v>
      </c>
      <c r="AB263" s="81">
        <v>33706</v>
      </c>
      <c r="AC263" s="81">
        <v>0</v>
      </c>
      <c r="AD263" s="81">
        <v>3.7644260561338099</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93.728999999999999</v>
      </c>
      <c r="BJ263" s="81">
        <v>0</v>
      </c>
      <c r="BK263" s="81">
        <v>0</v>
      </c>
      <c r="BL263" s="81">
        <v>0</v>
      </c>
      <c r="BM263" s="82"/>
      <c r="BN263" s="81">
        <v>0</v>
      </c>
      <c r="BO263" s="81">
        <v>0</v>
      </c>
      <c r="BP263" s="81">
        <v>9</v>
      </c>
      <c r="BQ263" s="81">
        <v>0</v>
      </c>
      <c r="BR263" s="81">
        <v>0</v>
      </c>
      <c r="BS263" s="81">
        <v>0</v>
      </c>
      <c r="BT263"/>
      <c r="BU263" s="80">
        <v>93.728999999999999</v>
      </c>
      <c r="BV263" s="80">
        <v>0</v>
      </c>
      <c r="BW263" s="80">
        <v>0</v>
      </c>
      <c r="BX263" s="80">
        <v>0</v>
      </c>
      <c r="BY263" s="80">
        <v>0</v>
      </c>
      <c r="BZ263" s="80">
        <v>0</v>
      </c>
      <c r="CA263" s="80">
        <v>0</v>
      </c>
      <c r="CB263" s="80">
        <v>0</v>
      </c>
      <c r="CC263" s="80">
        <v>0</v>
      </c>
    </row>
    <row r="264" spans="1:81">
      <c r="A264" s="80" t="s">
        <v>1978</v>
      </c>
      <c r="B264" s="80">
        <v>26</v>
      </c>
      <c r="C264" s="80">
        <v>9</v>
      </c>
      <c r="D264" s="80">
        <v>2</v>
      </c>
      <c r="E264" s="80">
        <v>2012</v>
      </c>
      <c r="F264" s="80" t="s">
        <v>88</v>
      </c>
      <c r="G264" s="80" t="s">
        <v>1969</v>
      </c>
      <c r="H264" s="80" t="s">
        <v>1970</v>
      </c>
      <c r="I264" s="177"/>
      <c r="J264" s="81">
        <v>382.6516720931275</v>
      </c>
      <c r="K264" s="81">
        <v>2.8673959195389411</v>
      </c>
      <c r="L264" s="81">
        <v>5.5048267413450596</v>
      </c>
      <c r="M264" s="81">
        <v>49.462027819071679</v>
      </c>
      <c r="N264" s="81">
        <v>82.269399741794075</v>
      </c>
      <c r="O264" s="81">
        <v>41.216175213951402</v>
      </c>
      <c r="P264" s="81">
        <v>23.016832119161489</v>
      </c>
      <c r="Q264" s="81">
        <v>2.5785231660510073</v>
      </c>
      <c r="R264" s="81">
        <v>0</v>
      </c>
      <c r="S264" s="81">
        <v>4.2328796025188336</v>
      </c>
      <c r="T264" s="82"/>
      <c r="U264" s="81">
        <v>26209106</v>
      </c>
      <c r="V264" s="81">
        <v>1050</v>
      </c>
      <c r="W264" s="81">
        <v>103</v>
      </c>
      <c r="X264" s="81">
        <v>7483</v>
      </c>
      <c r="Y264" s="81">
        <v>11760</v>
      </c>
      <c r="Z264" s="81">
        <v>21557</v>
      </c>
      <c r="AA264" s="81">
        <v>4625</v>
      </c>
      <c r="AB264" s="81">
        <v>33818</v>
      </c>
      <c r="AC264" s="81">
        <v>0</v>
      </c>
      <c r="AD264" s="81">
        <v>4.2328796025188336</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120.994</v>
      </c>
      <c r="BJ264" s="81">
        <v>0</v>
      </c>
      <c r="BK264" s="81">
        <v>0</v>
      </c>
      <c r="BL264" s="81">
        <v>0</v>
      </c>
      <c r="BM264" s="82"/>
      <c r="BN264" s="81">
        <v>0</v>
      </c>
      <c r="BO264" s="81">
        <v>0</v>
      </c>
      <c r="BP264" s="81">
        <v>9</v>
      </c>
      <c r="BQ264" s="81">
        <v>0</v>
      </c>
      <c r="BR264" s="81">
        <v>0</v>
      </c>
      <c r="BS264" s="81">
        <v>0</v>
      </c>
      <c r="BT264"/>
      <c r="BU264" s="80">
        <v>120.994</v>
      </c>
      <c r="BV264" s="80">
        <v>0</v>
      </c>
      <c r="BW264" s="80">
        <v>0</v>
      </c>
      <c r="BX264" s="80">
        <v>0</v>
      </c>
      <c r="BY264" s="80">
        <v>0</v>
      </c>
      <c r="BZ264" s="80">
        <v>0</v>
      </c>
      <c r="CA264" s="80">
        <v>0</v>
      </c>
      <c r="CB264" s="80">
        <v>0</v>
      </c>
      <c r="CC264" s="80">
        <v>0</v>
      </c>
    </row>
    <row r="265" spans="1:81">
      <c r="A265" s="80" t="s">
        <v>1979</v>
      </c>
      <c r="B265" s="80">
        <v>27</v>
      </c>
      <c r="C265" s="80">
        <v>10</v>
      </c>
      <c r="D265" s="80">
        <v>2</v>
      </c>
      <c r="E265" s="80">
        <v>2013</v>
      </c>
      <c r="F265" s="80" t="s">
        <v>89</v>
      </c>
      <c r="G265" s="80" t="s">
        <v>1969</v>
      </c>
      <c r="H265" s="80" t="s">
        <v>1970</v>
      </c>
      <c r="I265" s="177"/>
      <c r="J265" s="81">
        <v>355.9737601595524</v>
      </c>
      <c r="K265" s="81">
        <v>2.2923962111447951</v>
      </c>
      <c r="L265" s="81">
        <v>5.0397975436354754</v>
      </c>
      <c r="M265" s="81">
        <v>47.465136299708419</v>
      </c>
      <c r="N265" s="81">
        <v>71.219129420598776</v>
      </c>
      <c r="O265" s="81">
        <v>39.923142708898567</v>
      </c>
      <c r="P265" s="81">
        <v>22.878765700898882</v>
      </c>
      <c r="Q265" s="81">
        <v>2.6094572218748606</v>
      </c>
      <c r="R265" s="81">
        <v>0</v>
      </c>
      <c r="S265" s="81">
        <v>3.7663367384287478</v>
      </c>
      <c r="T265" s="82"/>
      <c r="U265" s="81">
        <v>25653303</v>
      </c>
      <c r="V265" s="81">
        <v>1050</v>
      </c>
      <c r="W265" s="81">
        <v>103</v>
      </c>
      <c r="X265" s="81">
        <v>7483</v>
      </c>
      <c r="Y265" s="81">
        <v>11834</v>
      </c>
      <c r="Z265" s="81">
        <v>21813</v>
      </c>
      <c r="AA265" s="81">
        <v>4580</v>
      </c>
      <c r="AB265" s="81">
        <v>33733</v>
      </c>
      <c r="AC265" s="81">
        <v>0</v>
      </c>
      <c r="AD265" s="81">
        <v>3.7663367384287478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144.256</v>
      </c>
      <c r="BJ265" s="81">
        <v>0</v>
      </c>
      <c r="BK265" s="81">
        <v>0</v>
      </c>
      <c r="BL265" s="81">
        <v>0</v>
      </c>
      <c r="BM265" s="82"/>
      <c r="BN265" s="81">
        <v>0</v>
      </c>
      <c r="BO265" s="81">
        <v>0</v>
      </c>
      <c r="BP265" s="81">
        <v>10</v>
      </c>
      <c r="BQ265" s="81">
        <v>0</v>
      </c>
      <c r="BR265" s="81">
        <v>0</v>
      </c>
      <c r="BS265" s="81">
        <v>0</v>
      </c>
      <c r="BT265"/>
      <c r="BU265" s="80">
        <v>144.256</v>
      </c>
      <c r="BV265" s="80">
        <v>0</v>
      </c>
      <c r="BW265" s="80">
        <v>0</v>
      </c>
      <c r="BX265" s="80">
        <v>0</v>
      </c>
      <c r="BY265" s="80">
        <v>0</v>
      </c>
      <c r="BZ265" s="80">
        <v>0</v>
      </c>
      <c r="CA265" s="80">
        <v>0</v>
      </c>
      <c r="CB265" s="80">
        <v>0</v>
      </c>
      <c r="CC265" s="80">
        <v>0</v>
      </c>
    </row>
    <row r="266" spans="1:81">
      <c r="A266" s="80" t="s">
        <v>1980</v>
      </c>
      <c r="B266" s="80">
        <v>28</v>
      </c>
      <c r="C266" s="80">
        <v>11</v>
      </c>
      <c r="D266" s="80">
        <v>2</v>
      </c>
      <c r="E266" s="80">
        <v>2014</v>
      </c>
      <c r="F266" s="80" t="s">
        <v>90</v>
      </c>
      <c r="G266" s="80" t="s">
        <v>1969</v>
      </c>
      <c r="H266" s="80" t="s">
        <v>1970</v>
      </c>
      <c r="I266" s="177"/>
      <c r="J266" s="81">
        <v>376.4007755430469</v>
      </c>
      <c r="K266" s="81">
        <v>2.2673141976694167</v>
      </c>
      <c r="L266" s="81">
        <v>6.9217236681779459</v>
      </c>
      <c r="M266" s="81">
        <v>47.9213531924579</v>
      </c>
      <c r="N266" s="81">
        <v>69.861409511155529</v>
      </c>
      <c r="O266" s="81">
        <v>38.267569647155874</v>
      </c>
      <c r="P266" s="81">
        <v>22.766778232974424</v>
      </c>
      <c r="Q266" s="81">
        <v>2.4997969429634175</v>
      </c>
      <c r="R266" s="81">
        <v>0</v>
      </c>
      <c r="S266" s="81">
        <v>3.3883258028783354</v>
      </c>
      <c r="T266" s="82"/>
      <c r="U266" s="81">
        <v>28056675</v>
      </c>
      <c r="V266" s="81">
        <v>864</v>
      </c>
      <c r="W266" s="81">
        <v>162</v>
      </c>
      <c r="X266" s="81">
        <v>7473</v>
      </c>
      <c r="Y266" s="81">
        <v>11911</v>
      </c>
      <c r="Z266" s="81">
        <v>22021</v>
      </c>
      <c r="AA266" s="81">
        <v>4534</v>
      </c>
      <c r="AB266" s="81">
        <v>33681</v>
      </c>
      <c r="AC266" s="81">
        <v>0</v>
      </c>
      <c r="AD266" s="81">
        <v>3.3883258028783354</v>
      </c>
      <c r="AE266" s="82"/>
      <c r="AF266" s="81">
        <v>389608278.90700394</v>
      </c>
      <c r="AG266" s="81">
        <v>1719190.7493510097</v>
      </c>
      <c r="AH266" s="81">
        <v>1113973.1311791614</v>
      </c>
      <c r="AI266" s="81">
        <v>43426607.522840492</v>
      </c>
      <c r="AJ266" s="81">
        <v>85266632.01683566</v>
      </c>
      <c r="AK266" s="81">
        <v>0</v>
      </c>
      <c r="AL266" s="81">
        <v>0</v>
      </c>
      <c r="AM266" s="81">
        <v>4623897.9975766791</v>
      </c>
      <c r="AN266" s="81">
        <v>0</v>
      </c>
      <c r="AO266" s="81">
        <v>0</v>
      </c>
      <c r="AP266" s="82"/>
      <c r="AQ266" s="81">
        <v>392</v>
      </c>
      <c r="AR266" s="81">
        <v>54</v>
      </c>
      <c r="AS266" s="81">
        <v>0</v>
      </c>
      <c r="AT266" s="81">
        <v>0</v>
      </c>
      <c r="AU266" s="81">
        <v>0</v>
      </c>
      <c r="AV266" s="81">
        <v>0</v>
      </c>
      <c r="AW266" s="81" t="s">
        <v>564</v>
      </c>
      <c r="AX266" s="82"/>
      <c r="AY266" s="81">
        <v>1678.002</v>
      </c>
      <c r="AZ266" s="81">
        <v>3560</v>
      </c>
      <c r="BA266" s="81">
        <v>0</v>
      </c>
      <c r="BB266" s="81">
        <v>0</v>
      </c>
      <c r="BC266" s="81">
        <v>0</v>
      </c>
      <c r="BD266" s="81">
        <v>0</v>
      </c>
      <c r="BE266" s="81" t="s">
        <v>564</v>
      </c>
      <c r="BF266" s="82"/>
      <c r="BG266" s="81">
        <v>0</v>
      </c>
      <c r="BH266" s="81">
        <v>0</v>
      </c>
      <c r="BI266" s="81">
        <v>140.29499999999999</v>
      </c>
      <c r="BJ266" s="81">
        <v>0</v>
      </c>
      <c r="BK266" s="81">
        <v>0</v>
      </c>
      <c r="BL266" s="81">
        <v>0</v>
      </c>
      <c r="BM266" s="82"/>
      <c r="BN266" s="81">
        <v>0</v>
      </c>
      <c r="BO266" s="81">
        <v>0</v>
      </c>
      <c r="BP266" s="81">
        <v>10</v>
      </c>
      <c r="BQ266" s="81">
        <v>0</v>
      </c>
      <c r="BR266" s="81">
        <v>0</v>
      </c>
      <c r="BS266" s="81">
        <v>0</v>
      </c>
      <c r="BT266"/>
      <c r="BU266" s="80">
        <v>140.29499999999999</v>
      </c>
      <c r="BV266" s="80">
        <v>0</v>
      </c>
      <c r="BW266" s="80">
        <v>0</v>
      </c>
      <c r="BX266" s="80">
        <v>0</v>
      </c>
      <c r="BY266" s="80">
        <v>0</v>
      </c>
      <c r="BZ266" s="80">
        <v>0</v>
      </c>
      <c r="CA266" s="80">
        <v>0</v>
      </c>
      <c r="CB266" s="80">
        <v>0</v>
      </c>
      <c r="CC266" s="80">
        <v>0</v>
      </c>
    </row>
    <row r="267" spans="1:81">
      <c r="A267" s="80" t="s">
        <v>1981</v>
      </c>
      <c r="B267" s="80">
        <v>29</v>
      </c>
      <c r="C267" s="80">
        <v>12</v>
      </c>
      <c r="D267" s="80">
        <v>2</v>
      </c>
      <c r="E267" s="80">
        <v>2015</v>
      </c>
      <c r="F267" s="80" t="s">
        <v>91</v>
      </c>
      <c r="G267" s="80" t="s">
        <v>1969</v>
      </c>
      <c r="H267" s="80" t="s">
        <v>1970</v>
      </c>
      <c r="I267" s="177"/>
      <c r="J267" s="81">
        <v>374.08886131728292</v>
      </c>
      <c r="K267" s="81">
        <v>2.1383668424092921</v>
      </c>
      <c r="L267" s="81">
        <v>6.503331983303986</v>
      </c>
      <c r="M267" s="81">
        <v>43.216475931227322</v>
      </c>
      <c r="N267" s="81">
        <v>66.77123716211149</v>
      </c>
      <c r="O267" s="81">
        <v>38.164010519633798</v>
      </c>
      <c r="P267" s="81">
        <v>22.573629089233275</v>
      </c>
      <c r="Q267" s="81">
        <v>2.4332268694519987</v>
      </c>
      <c r="R267" s="81">
        <v>0</v>
      </c>
      <c r="S267" s="81">
        <v>0</v>
      </c>
      <c r="T267" s="82"/>
      <c r="U267" s="81">
        <v>32798419</v>
      </c>
      <c r="V267" s="81">
        <v>864</v>
      </c>
      <c r="W267" s="81">
        <v>162</v>
      </c>
      <c r="X267" s="81">
        <v>7473</v>
      </c>
      <c r="Y267" s="81">
        <v>12004</v>
      </c>
      <c r="Z267" s="81">
        <v>22173</v>
      </c>
      <c r="AA267" s="81">
        <v>4492</v>
      </c>
      <c r="AB267" s="81">
        <v>33489</v>
      </c>
      <c r="AC267" s="81">
        <v>0</v>
      </c>
      <c r="AD267" s="81">
        <v>0</v>
      </c>
      <c r="AE267" s="82"/>
      <c r="AF267" s="81">
        <v>394059075.78925753</v>
      </c>
      <c r="AG267" s="81">
        <v>1531279.3742604123</v>
      </c>
      <c r="AH267" s="81">
        <v>843832.51236389368</v>
      </c>
      <c r="AI267" s="81">
        <v>45592549.545062907</v>
      </c>
      <c r="AJ267" s="81">
        <v>85738533.363794476</v>
      </c>
      <c r="AK267" s="81">
        <v>0</v>
      </c>
      <c r="AL267" s="81">
        <v>0</v>
      </c>
      <c r="AM267" s="81">
        <v>4589526.9689285941</v>
      </c>
      <c r="AN267" s="81">
        <v>0</v>
      </c>
      <c r="AO267" s="81">
        <v>0</v>
      </c>
      <c r="AP267" s="82"/>
      <c r="AQ267" s="81">
        <v>412</v>
      </c>
      <c r="AR267" s="81">
        <v>74</v>
      </c>
      <c r="AS267" s="81">
        <v>0</v>
      </c>
      <c r="AT267" s="81">
        <v>2</v>
      </c>
      <c r="AU267" s="81">
        <v>0</v>
      </c>
      <c r="AV267" s="81">
        <v>0</v>
      </c>
      <c r="AW267" s="81" t="s">
        <v>564</v>
      </c>
      <c r="AX267" s="82"/>
      <c r="AY267" s="81">
        <v>1771.2270000000001</v>
      </c>
      <c r="AZ267" s="81">
        <v>4837</v>
      </c>
      <c r="BA267" s="81">
        <v>0</v>
      </c>
      <c r="BB267" s="81">
        <v>1822.3</v>
      </c>
      <c r="BC267" s="81">
        <v>0</v>
      </c>
      <c r="BD267" s="81">
        <v>0</v>
      </c>
      <c r="BE267" s="81" t="s">
        <v>564</v>
      </c>
      <c r="BF267" s="82"/>
      <c r="BG267" s="81">
        <v>0</v>
      </c>
      <c r="BH267" s="81">
        <v>0</v>
      </c>
      <c r="BI267" s="81">
        <v>145.423</v>
      </c>
      <c r="BJ267" s="81">
        <v>0</v>
      </c>
      <c r="BK267" s="81">
        <v>0</v>
      </c>
      <c r="BL267" s="81">
        <v>0</v>
      </c>
      <c r="BM267" s="82"/>
      <c r="BN267" s="81">
        <v>0</v>
      </c>
      <c r="BO267" s="81">
        <v>0</v>
      </c>
      <c r="BP267" s="81">
        <v>10</v>
      </c>
      <c r="BQ267" s="81">
        <v>0</v>
      </c>
      <c r="BR267" s="81">
        <v>0</v>
      </c>
      <c r="BS267" s="81">
        <v>0</v>
      </c>
      <c r="BT267"/>
      <c r="BU267" s="80">
        <v>145.423</v>
      </c>
      <c r="BV267" s="80">
        <v>0</v>
      </c>
      <c r="BW267" s="80">
        <v>0</v>
      </c>
      <c r="BX267" s="80">
        <v>0</v>
      </c>
      <c r="BY267" s="80">
        <v>0</v>
      </c>
      <c r="BZ267" s="80">
        <v>0</v>
      </c>
      <c r="CA267" s="80">
        <v>0</v>
      </c>
      <c r="CB267" s="80">
        <v>0</v>
      </c>
      <c r="CC267" s="80">
        <v>0</v>
      </c>
    </row>
    <row r="268" spans="1:81">
      <c r="A268" s="80" t="s">
        <v>1982</v>
      </c>
      <c r="B268" s="80">
        <v>30</v>
      </c>
      <c r="C268" s="80">
        <v>13</v>
      </c>
      <c r="D268" s="80">
        <v>2</v>
      </c>
      <c r="E268" s="80">
        <v>2016</v>
      </c>
      <c r="F268" s="80" t="s">
        <v>92</v>
      </c>
      <c r="G268" s="80" t="s">
        <v>1969</v>
      </c>
      <c r="H268" s="80" t="s">
        <v>1970</v>
      </c>
      <c r="I268" s="177"/>
      <c r="J268" s="81">
        <v>397.06266719752682</v>
      </c>
      <c r="K268" s="81">
        <v>2.155327017131988</v>
      </c>
      <c r="L268" s="81">
        <v>7.5802763307171848</v>
      </c>
      <c r="M268" s="81">
        <v>36.089758275457008</v>
      </c>
      <c r="N268" s="81">
        <v>65.337987373783463</v>
      </c>
      <c r="O268" s="81">
        <v>38.089934688447386</v>
      </c>
      <c r="P268" s="81">
        <v>22.340403452811184</v>
      </c>
      <c r="Q268" s="81">
        <v>2.3598866825399871</v>
      </c>
      <c r="R268" s="81">
        <v>0</v>
      </c>
      <c r="S268" s="81">
        <v>3.8793216693134758</v>
      </c>
      <c r="T268" s="82"/>
      <c r="U268" s="81">
        <v>33633234</v>
      </c>
      <c r="V268" s="81">
        <v>864</v>
      </c>
      <c r="W268" s="81">
        <v>162</v>
      </c>
      <c r="X268" s="81">
        <v>7473</v>
      </c>
      <c r="Y268" s="81">
        <v>12100</v>
      </c>
      <c r="Z268" s="81">
        <v>22402</v>
      </c>
      <c r="AA268" s="81">
        <v>4598</v>
      </c>
      <c r="AB268" s="81">
        <v>33411</v>
      </c>
      <c r="AC268" s="81">
        <v>0</v>
      </c>
      <c r="AD268" s="81">
        <v>3.8793216693134762</v>
      </c>
      <c r="AE268" s="82"/>
      <c r="AF268" s="81">
        <v>423964969.96523488</v>
      </c>
      <c r="AG268" s="81">
        <v>1451213.0934497551</v>
      </c>
      <c r="AH268" s="81">
        <v>774238.02057322883</v>
      </c>
      <c r="AI268" s="81">
        <v>43796217.322399847</v>
      </c>
      <c r="AJ268" s="81">
        <v>82948729.398567468</v>
      </c>
      <c r="AK268" s="81">
        <v>0</v>
      </c>
      <c r="AL268" s="81">
        <v>0</v>
      </c>
      <c r="AM268" s="81">
        <v>4582394.7035115799</v>
      </c>
      <c r="AN268" s="81">
        <v>0</v>
      </c>
      <c r="AO268" s="81">
        <v>0</v>
      </c>
      <c r="AP268" s="82"/>
      <c r="AQ268" s="81">
        <v>450</v>
      </c>
      <c r="AR268" s="81">
        <v>79</v>
      </c>
      <c r="AS268" s="81">
        <v>0</v>
      </c>
      <c r="AT268" s="81">
        <v>2</v>
      </c>
      <c r="AU268" s="81">
        <v>0</v>
      </c>
      <c r="AV268" s="81">
        <v>0</v>
      </c>
      <c r="AW268" s="81" t="s">
        <v>564</v>
      </c>
      <c r="AX268" s="82"/>
      <c r="AY268" s="81">
        <v>1950.527</v>
      </c>
      <c r="AZ268" s="81">
        <v>4920.6000000000004</v>
      </c>
      <c r="BA268" s="81">
        <v>0</v>
      </c>
      <c r="BB268" s="81">
        <v>1828.6</v>
      </c>
      <c r="BC268" s="81">
        <v>0</v>
      </c>
      <c r="BD268" s="81">
        <v>0</v>
      </c>
      <c r="BE268" s="81" t="s">
        <v>564</v>
      </c>
      <c r="BF268" s="82"/>
      <c r="BG268" s="81">
        <v>0</v>
      </c>
      <c r="BH268" s="81">
        <v>0</v>
      </c>
      <c r="BI268" s="81">
        <v>150.512</v>
      </c>
      <c r="BJ268" s="81">
        <v>0</v>
      </c>
      <c r="BK268" s="81">
        <v>0</v>
      </c>
      <c r="BL268" s="81">
        <v>0</v>
      </c>
      <c r="BM268" s="82"/>
      <c r="BN268" s="81">
        <v>0</v>
      </c>
      <c r="BO268" s="81">
        <v>0</v>
      </c>
      <c r="BP268" s="81">
        <v>10</v>
      </c>
      <c r="BQ268" s="81">
        <v>0</v>
      </c>
      <c r="BR268" s="81">
        <v>0</v>
      </c>
      <c r="BS268" s="81">
        <v>0</v>
      </c>
      <c r="BT268"/>
      <c r="BU268" s="80">
        <v>150.512</v>
      </c>
      <c r="BV268" s="80">
        <v>0</v>
      </c>
      <c r="BW268" s="80">
        <v>0</v>
      </c>
      <c r="BX268" s="80">
        <v>0</v>
      </c>
      <c r="BY268" s="80">
        <v>0</v>
      </c>
      <c r="BZ268" s="80">
        <v>0</v>
      </c>
      <c r="CA268" s="80">
        <v>0</v>
      </c>
      <c r="CB268" s="80">
        <v>0</v>
      </c>
      <c r="CC268" s="80">
        <v>0</v>
      </c>
    </row>
    <row r="269" spans="1:81">
      <c r="A269" s="80" t="s">
        <v>1983</v>
      </c>
      <c r="B269" s="80">
        <v>31</v>
      </c>
      <c r="C269" s="80">
        <v>14</v>
      </c>
      <c r="D269" s="80">
        <v>2</v>
      </c>
      <c r="E269" s="80">
        <v>2017</v>
      </c>
      <c r="F269" s="80" t="s">
        <v>71</v>
      </c>
      <c r="G269" s="80" t="s">
        <v>1969</v>
      </c>
      <c r="H269" s="80" t="s">
        <v>1970</v>
      </c>
      <c r="I269" s="177"/>
      <c r="J269" s="81">
        <v>361.1804198169749</v>
      </c>
      <c r="K269" s="81">
        <v>2.0016930123954757</v>
      </c>
      <c r="L269" s="81">
        <v>6.885798991533143</v>
      </c>
      <c r="M269" s="81">
        <v>34.804387628158949</v>
      </c>
      <c r="N269" s="81">
        <v>66.962317426328013</v>
      </c>
      <c r="O269" s="81">
        <v>37.918312853713751</v>
      </c>
      <c r="P269" s="81">
        <v>21.778853875500609</v>
      </c>
      <c r="Q269" s="81">
        <v>2.2769390645974963</v>
      </c>
      <c r="R269" s="81">
        <v>0</v>
      </c>
      <c r="S269" s="81">
        <v>3.8936310799047664</v>
      </c>
      <c r="T269" s="82"/>
      <c r="U269" s="81">
        <v>34277566</v>
      </c>
      <c r="V269" s="81">
        <v>864</v>
      </c>
      <c r="W269" s="81">
        <v>162</v>
      </c>
      <c r="X269" s="81">
        <v>7473</v>
      </c>
      <c r="Y269" s="81">
        <v>12201</v>
      </c>
      <c r="Z269" s="81">
        <v>22671</v>
      </c>
      <c r="AA269" s="81">
        <v>4511</v>
      </c>
      <c r="AB269" s="81">
        <v>33337</v>
      </c>
      <c r="AC269" s="81">
        <v>0</v>
      </c>
      <c r="AD269" s="81">
        <v>3.893631079904766</v>
      </c>
      <c r="AE269" s="82"/>
      <c r="AF269" s="81">
        <v>417716070.1054728</v>
      </c>
      <c r="AG269" s="81">
        <v>1408372.671791272</v>
      </c>
      <c r="AH269" s="81">
        <v>1007750.0618075239</v>
      </c>
      <c r="AI269" s="81">
        <v>46078281.227443941</v>
      </c>
      <c r="AJ269" s="81">
        <v>88920897.363569379</v>
      </c>
      <c r="AK269" s="81">
        <v>0</v>
      </c>
      <c r="AL269" s="81">
        <v>0</v>
      </c>
      <c r="AM269" s="81">
        <v>4579399.7510822797</v>
      </c>
      <c r="AN269" s="81">
        <v>0</v>
      </c>
      <c r="AO269" s="81">
        <v>0</v>
      </c>
      <c r="AP269" s="82"/>
      <c r="AQ269" s="81">
        <v>479</v>
      </c>
      <c r="AR269" s="81">
        <v>90</v>
      </c>
      <c r="AS269" s="81">
        <v>0</v>
      </c>
      <c r="AT269" s="81">
        <v>2</v>
      </c>
      <c r="AU269" s="81">
        <v>0</v>
      </c>
      <c r="AV269" s="81">
        <v>0</v>
      </c>
      <c r="AW269" s="81" t="s">
        <v>564</v>
      </c>
      <c r="AX269" s="82"/>
      <c r="AY269" s="81">
        <v>2111.317</v>
      </c>
      <c r="AZ269" s="81">
        <v>5198</v>
      </c>
      <c r="BA269" s="81">
        <v>0</v>
      </c>
      <c r="BB269" s="81">
        <v>1828.6</v>
      </c>
      <c r="BC269" s="81">
        <v>0</v>
      </c>
      <c r="BD269" s="81">
        <v>0</v>
      </c>
      <c r="BE269" s="81" t="s">
        <v>564</v>
      </c>
      <c r="BF269" s="82"/>
      <c r="BG269" s="81">
        <v>0</v>
      </c>
      <c r="BH269" s="81">
        <v>0</v>
      </c>
      <c r="BI269" s="81">
        <v>157.43600000000001</v>
      </c>
      <c r="BJ269" s="81">
        <v>0</v>
      </c>
      <c r="BK269" s="81">
        <v>0</v>
      </c>
      <c r="BL269" s="81">
        <v>0</v>
      </c>
      <c r="BM269" s="82"/>
      <c r="BN269" s="81">
        <v>0</v>
      </c>
      <c r="BO269" s="81">
        <v>0</v>
      </c>
      <c r="BP269" s="81">
        <v>10</v>
      </c>
      <c r="BQ269" s="81">
        <v>0</v>
      </c>
      <c r="BR269" s="81">
        <v>0</v>
      </c>
      <c r="BS269" s="81">
        <v>0</v>
      </c>
      <c r="BT269"/>
      <c r="BU269" s="80">
        <v>157.43600000000001</v>
      </c>
      <c r="BV269" s="80">
        <v>0</v>
      </c>
      <c r="BW269" s="80">
        <v>0</v>
      </c>
      <c r="BX269" s="80">
        <v>0</v>
      </c>
      <c r="BY269" s="80">
        <v>0</v>
      </c>
      <c r="BZ269" s="80">
        <v>0</v>
      </c>
      <c r="CA269" s="80">
        <v>0</v>
      </c>
      <c r="CB269" s="80">
        <v>0</v>
      </c>
      <c r="CC269" s="80">
        <v>0</v>
      </c>
    </row>
    <row r="270" spans="1:81">
      <c r="A270" s="80" t="s">
        <v>1984</v>
      </c>
      <c r="B270" s="80">
        <v>32</v>
      </c>
      <c r="C270" s="80">
        <v>15</v>
      </c>
      <c r="D270" s="80">
        <v>2</v>
      </c>
      <c r="E270" s="80">
        <v>2018</v>
      </c>
      <c r="F270" s="80" t="s">
        <v>93</v>
      </c>
      <c r="G270" s="80" t="s">
        <v>1969</v>
      </c>
      <c r="H270" s="80" t="s">
        <v>1970</v>
      </c>
      <c r="I270" s="177"/>
      <c r="J270" s="81">
        <v>327.70240251936679</v>
      </c>
      <c r="K270" s="81">
        <v>1.8310797776796881</v>
      </c>
      <c r="L270" s="81">
        <v>6.3673258049143451</v>
      </c>
      <c r="M270" s="81">
        <v>33.822406596976322</v>
      </c>
      <c r="N270" s="81">
        <v>62.801993470283065</v>
      </c>
      <c r="O270" s="81">
        <v>37.348688252889929</v>
      </c>
      <c r="P270" s="81">
        <v>21.542942453989085</v>
      </c>
      <c r="Q270" s="81">
        <v>2.1095888068535107</v>
      </c>
      <c r="R270" s="81">
        <v>0</v>
      </c>
      <c r="S270" s="81">
        <v>3.9913561744450394</v>
      </c>
      <c r="T270" s="82"/>
      <c r="U270" s="81">
        <v>35546905</v>
      </c>
      <c r="V270" s="81">
        <v>864</v>
      </c>
      <c r="W270" s="81">
        <v>162</v>
      </c>
      <c r="X270" s="81">
        <v>7473</v>
      </c>
      <c r="Y270" s="81">
        <v>12299</v>
      </c>
      <c r="Z270" s="81">
        <v>22758</v>
      </c>
      <c r="AA270" s="81">
        <v>4507</v>
      </c>
      <c r="AB270" s="81">
        <v>33285</v>
      </c>
      <c r="AC270" s="81">
        <v>0</v>
      </c>
      <c r="AD270" s="81">
        <v>3.991356174445039</v>
      </c>
      <c r="AE270" s="82"/>
      <c r="AF270" s="81">
        <v>396943721.81985348</v>
      </c>
      <c r="AG270" s="81">
        <v>1255132.511538821</v>
      </c>
      <c r="AH270" s="81">
        <v>957610.85916495381</v>
      </c>
      <c r="AI270" s="81">
        <v>44970466.72922942</v>
      </c>
      <c r="AJ270" s="81">
        <v>89197530.712248534</v>
      </c>
      <c r="AK270" s="81">
        <v>0</v>
      </c>
      <c r="AL270" s="81">
        <v>0</v>
      </c>
      <c r="AM270" s="81">
        <v>4581717.2200372322</v>
      </c>
      <c r="AN270" s="81">
        <v>0</v>
      </c>
      <c r="AO270" s="81">
        <v>0</v>
      </c>
      <c r="AP270" s="82"/>
      <c r="AQ270" s="81">
        <v>514</v>
      </c>
      <c r="AR270" s="81">
        <v>96</v>
      </c>
      <c r="AS270" s="81">
        <v>0</v>
      </c>
      <c r="AT270" s="81">
        <v>2</v>
      </c>
      <c r="AU270" s="81">
        <v>0</v>
      </c>
      <c r="AV270" s="81">
        <v>0</v>
      </c>
      <c r="AW270" s="81" t="s">
        <v>564</v>
      </c>
      <c r="AX270" s="82"/>
      <c r="AY270" s="81">
        <v>2272.206999999999</v>
      </c>
      <c r="AZ270" s="81">
        <v>5949</v>
      </c>
      <c r="BA270" s="81">
        <v>0</v>
      </c>
      <c r="BB270" s="81">
        <v>1829</v>
      </c>
      <c r="BC270" s="81">
        <v>0</v>
      </c>
      <c r="BD270" s="81">
        <v>0</v>
      </c>
      <c r="BE270" s="81" t="s">
        <v>564</v>
      </c>
      <c r="BF270" s="82"/>
      <c r="BG270" s="81">
        <v>0</v>
      </c>
      <c r="BH270" s="81">
        <v>0</v>
      </c>
      <c r="BI270" s="81">
        <v>152.036</v>
      </c>
      <c r="BJ270" s="81">
        <v>0</v>
      </c>
      <c r="BK270" s="81">
        <v>0</v>
      </c>
      <c r="BL270" s="81">
        <v>0</v>
      </c>
      <c r="BM270" s="82"/>
      <c r="BN270" s="81">
        <v>0</v>
      </c>
      <c r="BO270" s="81">
        <v>0</v>
      </c>
      <c r="BP270" s="81">
        <v>10</v>
      </c>
      <c r="BQ270" s="81">
        <v>0</v>
      </c>
      <c r="BR270" s="81">
        <v>0</v>
      </c>
      <c r="BS270" s="81">
        <v>0</v>
      </c>
      <c r="BT270"/>
      <c r="BU270" s="80">
        <v>152.036</v>
      </c>
      <c r="BV270" s="80">
        <v>0</v>
      </c>
      <c r="BW270" s="80">
        <v>0</v>
      </c>
      <c r="BX270" s="80">
        <v>0</v>
      </c>
      <c r="BY270" s="80">
        <v>0</v>
      </c>
      <c r="BZ270" s="80">
        <v>0</v>
      </c>
      <c r="CA270" s="80">
        <v>0</v>
      </c>
      <c r="CB270" s="80">
        <v>0</v>
      </c>
      <c r="CC270" s="80">
        <v>0</v>
      </c>
    </row>
    <row r="271" spans="1:81">
      <c r="A271" s="80" t="s">
        <v>1985</v>
      </c>
      <c r="B271" s="80">
        <v>33</v>
      </c>
      <c r="C271" s="80">
        <v>16</v>
      </c>
      <c r="D271" s="80">
        <v>2</v>
      </c>
      <c r="E271" s="80">
        <v>2019</v>
      </c>
      <c r="F271" s="80" t="s">
        <v>73</v>
      </c>
      <c r="G271" s="80" t="s">
        <v>1969</v>
      </c>
      <c r="H271" s="80" t="s">
        <v>1970</v>
      </c>
      <c r="I271" s="177"/>
      <c r="J271" s="81">
        <v>344.20077074328435</v>
      </c>
      <c r="K271" s="81">
        <v>1.6479724467008037</v>
      </c>
      <c r="L271" s="81">
        <v>6.4055381698483096</v>
      </c>
      <c r="M271" s="81">
        <v>30.00499079620873</v>
      </c>
      <c r="N271" s="81">
        <v>58.253193736192507</v>
      </c>
      <c r="O271" s="81">
        <v>36.41294713369512</v>
      </c>
      <c r="P271" s="81">
        <v>20.814448362401127</v>
      </c>
      <c r="Q271" s="81">
        <v>2.0539153637236294</v>
      </c>
      <c r="R271" s="81">
        <v>0</v>
      </c>
      <c r="S271" s="81">
        <v>3.6182690773378585</v>
      </c>
      <c r="T271" s="82"/>
      <c r="U271" s="81">
        <v>38606521</v>
      </c>
      <c r="V271" s="81">
        <v>864</v>
      </c>
      <c r="W271" s="81">
        <v>162</v>
      </c>
      <c r="X271" s="81">
        <v>7473</v>
      </c>
      <c r="Y271" s="81">
        <v>12460</v>
      </c>
      <c r="Z271" s="81">
        <v>22797</v>
      </c>
      <c r="AA271" s="81">
        <v>4322</v>
      </c>
      <c r="AB271" s="81">
        <v>33284</v>
      </c>
      <c r="AC271" s="81">
        <v>0</v>
      </c>
      <c r="AD271" s="81">
        <v>3.618269077337859</v>
      </c>
      <c r="AE271" s="82"/>
      <c r="AF271" s="81">
        <v>439098756.57449943</v>
      </c>
      <c r="AG271" s="81">
        <v>1210976.711227475</v>
      </c>
      <c r="AH271" s="81">
        <v>1025219.0124085119</v>
      </c>
      <c r="AI271" s="81">
        <v>44061239.419946961</v>
      </c>
      <c r="AJ271" s="81">
        <v>83001494.748512998</v>
      </c>
      <c r="AK271" s="81">
        <v>0</v>
      </c>
      <c r="AL271" s="81">
        <v>0</v>
      </c>
      <c r="AM271" s="81">
        <v>4533030.2381821498</v>
      </c>
      <c r="AN271" s="81">
        <v>0</v>
      </c>
      <c r="AO271" s="81">
        <v>0</v>
      </c>
      <c r="AP271" s="82"/>
      <c r="AQ271" s="81">
        <v>553</v>
      </c>
      <c r="AR271" s="81">
        <v>98</v>
      </c>
      <c r="AS271" s="81">
        <v>0</v>
      </c>
      <c r="AT271" s="81">
        <v>2</v>
      </c>
      <c r="AU271" s="81">
        <v>0</v>
      </c>
      <c r="AV271" s="81">
        <v>0</v>
      </c>
      <c r="AW271" s="81" t="s">
        <v>564</v>
      </c>
      <c r="AX271" s="82"/>
      <c r="AY271" s="81">
        <v>2457.8449999999998</v>
      </c>
      <c r="AZ271" s="81">
        <v>6038.5000000000009</v>
      </c>
      <c r="BA271" s="81">
        <v>0</v>
      </c>
      <c r="BB271" s="81">
        <v>1828.6</v>
      </c>
      <c r="BC271" s="81">
        <v>0</v>
      </c>
      <c r="BD271" s="81">
        <v>0</v>
      </c>
      <c r="BE271" s="81" t="s">
        <v>564</v>
      </c>
      <c r="BF271" s="82"/>
      <c r="BG271" s="81">
        <v>0</v>
      </c>
      <c r="BH271" s="81">
        <v>0</v>
      </c>
      <c r="BI271" s="81">
        <v>142.642</v>
      </c>
      <c r="BJ271" s="81">
        <v>0</v>
      </c>
      <c r="BK271" s="81">
        <v>0</v>
      </c>
      <c r="BL271" s="81">
        <v>0</v>
      </c>
      <c r="BM271" s="82"/>
      <c r="BN271" s="81">
        <v>0</v>
      </c>
      <c r="BO271" s="81">
        <v>0</v>
      </c>
      <c r="BP271" s="81">
        <v>10</v>
      </c>
      <c r="BQ271" s="81">
        <v>0</v>
      </c>
      <c r="BR271" s="81">
        <v>0</v>
      </c>
      <c r="BS271" s="81">
        <v>0</v>
      </c>
      <c r="BT271"/>
      <c r="BU271" s="80">
        <v>142.642</v>
      </c>
      <c r="BV271" s="80">
        <v>0</v>
      </c>
      <c r="BW271" s="80">
        <v>0</v>
      </c>
      <c r="BX271" s="80">
        <v>0</v>
      </c>
      <c r="BY271" s="80">
        <v>0</v>
      </c>
      <c r="BZ271" s="80">
        <v>0</v>
      </c>
      <c r="CA271" s="80">
        <v>0</v>
      </c>
      <c r="CB271" s="80">
        <v>0</v>
      </c>
      <c r="CC271" s="80">
        <v>0</v>
      </c>
    </row>
    <row r="272" spans="1:81">
      <c r="A272" s="80" t="s">
        <v>1986</v>
      </c>
      <c r="B272" s="80">
        <v>34</v>
      </c>
      <c r="C272" s="80">
        <v>17</v>
      </c>
      <c r="D272" s="80">
        <v>2</v>
      </c>
      <c r="E272" s="80">
        <v>2020</v>
      </c>
      <c r="F272" s="80" t="s">
        <v>218</v>
      </c>
      <c r="G272" s="80" t="s">
        <v>1969</v>
      </c>
      <c r="H272" s="80" t="s">
        <v>1970</v>
      </c>
      <c r="I272" s="177"/>
      <c r="J272" s="81">
        <v>307.22290276962173</v>
      </c>
      <c r="K272" s="81">
        <v>1.6940911274491157</v>
      </c>
      <c r="L272" s="81">
        <v>6.8507509827248709</v>
      </c>
      <c r="M272" s="81">
        <v>27.630083991538893</v>
      </c>
      <c r="N272" s="81">
        <v>55.703430028133852</v>
      </c>
      <c r="O272" s="81">
        <v>32.189778121835296</v>
      </c>
      <c r="P272" s="81">
        <v>19.906743848413722</v>
      </c>
      <c r="Q272" s="81">
        <v>1.9517988881698598</v>
      </c>
      <c r="R272" s="81">
        <v>0</v>
      </c>
      <c r="S272" s="81">
        <v>4.4124116887819067</v>
      </c>
      <c r="T272" s="82"/>
      <c r="U272" s="81">
        <v>35273967</v>
      </c>
      <c r="V272" s="81">
        <v>773</v>
      </c>
      <c r="W272" s="81">
        <v>252</v>
      </c>
      <c r="X272" s="81">
        <v>7383</v>
      </c>
      <c r="Y272" s="81">
        <v>12575</v>
      </c>
      <c r="Z272" s="81">
        <v>23002</v>
      </c>
      <c r="AA272" s="81">
        <v>4491</v>
      </c>
      <c r="AB272" s="81">
        <v>33102</v>
      </c>
      <c r="AC272" s="81">
        <v>0</v>
      </c>
      <c r="AD272" s="81">
        <v>4.4124116887819067</v>
      </c>
      <c r="AE272" s="82"/>
      <c r="AF272" s="81">
        <v>412002307.19488162</v>
      </c>
      <c r="AG272" s="81">
        <v>1205613.1724040909</v>
      </c>
      <c r="AH272" s="81">
        <v>1037070.8416163195</v>
      </c>
      <c r="AI272" s="81">
        <v>42433451.797998331</v>
      </c>
      <c r="AJ272" s="81">
        <v>88000366.69310993</v>
      </c>
      <c r="AK272" s="81"/>
      <c r="AL272" s="81"/>
      <c r="AM272" s="81">
        <v>4320178.7708906149</v>
      </c>
      <c r="AN272" s="81"/>
      <c r="AO272" s="81"/>
      <c r="AP272" s="82"/>
      <c r="AQ272" s="81">
        <v>582</v>
      </c>
      <c r="AR272" s="81">
        <v>99</v>
      </c>
      <c r="AS272" s="81">
        <v>0</v>
      </c>
      <c r="AT272" s="81">
        <v>2</v>
      </c>
      <c r="AU272" s="81">
        <v>0</v>
      </c>
      <c r="AV272" s="81">
        <v>0</v>
      </c>
      <c r="AW272" s="81">
        <v>0</v>
      </c>
      <c r="AX272" s="82"/>
      <c r="AY272" s="81">
        <v>2605.239</v>
      </c>
      <c r="AZ272" s="81">
        <v>6058.2999999999993</v>
      </c>
      <c r="BA272" s="81">
        <v>0</v>
      </c>
      <c r="BB272" s="81">
        <v>1828.6</v>
      </c>
      <c r="BC272" s="81">
        <v>0</v>
      </c>
      <c r="BD272" s="81">
        <v>0</v>
      </c>
      <c r="BE272" s="81">
        <v>0</v>
      </c>
      <c r="BF272" s="82"/>
      <c r="BG272" s="81">
        <v>0</v>
      </c>
      <c r="BH272" s="81">
        <v>0</v>
      </c>
      <c r="BI272" s="81">
        <v>132.63</v>
      </c>
      <c r="BJ272" s="81">
        <v>0</v>
      </c>
      <c r="BK272" s="81">
        <v>0</v>
      </c>
      <c r="BL272" s="81">
        <v>0</v>
      </c>
      <c r="BM272" s="82"/>
      <c r="BN272" s="81">
        <v>0</v>
      </c>
      <c r="BO272" s="81">
        <v>0</v>
      </c>
      <c r="BP272" s="81">
        <v>10</v>
      </c>
      <c r="BQ272" s="81">
        <v>0</v>
      </c>
      <c r="BR272" s="81">
        <v>0</v>
      </c>
      <c r="BS272" s="81">
        <v>0</v>
      </c>
      <c r="BT272"/>
      <c r="BU272" s="80">
        <v>132.63</v>
      </c>
      <c r="BV272" s="80">
        <v>0</v>
      </c>
      <c r="BW272" s="80">
        <v>0</v>
      </c>
      <c r="BX272" s="80">
        <v>0</v>
      </c>
      <c r="BY272" s="80">
        <v>0</v>
      </c>
      <c r="BZ272" s="80">
        <v>0</v>
      </c>
      <c r="CA272" s="80">
        <v>0</v>
      </c>
      <c r="CB272" s="80">
        <v>0</v>
      </c>
      <c r="CC272" s="80">
        <v>0</v>
      </c>
    </row>
    <row r="273" spans="1:81">
      <c r="A273" s="80" t="s">
        <v>1987</v>
      </c>
      <c r="B273" s="80">
        <v>34</v>
      </c>
      <c r="C273" s="80">
        <v>18</v>
      </c>
      <c r="D273" s="80">
        <v>2</v>
      </c>
      <c r="E273" s="80">
        <v>2021</v>
      </c>
      <c r="F273" s="80" t="s">
        <v>75</v>
      </c>
      <c r="G273" s="174" t="s">
        <v>1969</v>
      </c>
      <c r="H273" s="80" t="s">
        <v>1970</v>
      </c>
      <c r="I273" s="177"/>
      <c r="J273" s="81">
        <v>195.92157414450173</v>
      </c>
      <c r="K273" s="81">
        <v>1.7766366516740049</v>
      </c>
      <c r="L273" s="81">
        <v>6.1031303045898202</v>
      </c>
      <c r="M273" s="81">
        <v>29.7466543282471</v>
      </c>
      <c r="N273" s="81">
        <v>57.28422280127073</v>
      </c>
      <c r="O273" s="81">
        <v>31.271277012898683</v>
      </c>
      <c r="P273" s="81">
        <v>20.590172360366189</v>
      </c>
      <c r="Q273" s="81">
        <v>1.971462798591336</v>
      </c>
      <c r="R273" s="81">
        <v>0</v>
      </c>
      <c r="S273" s="81">
        <v>3.8952491285480102</v>
      </c>
      <c r="T273" s="82"/>
      <c r="U273" s="81">
        <v>24378991</v>
      </c>
      <c r="V273" s="81">
        <v>773</v>
      </c>
      <c r="W273" s="81">
        <v>252</v>
      </c>
      <c r="X273" s="81">
        <v>7383</v>
      </c>
      <c r="Y273" s="81">
        <v>12679</v>
      </c>
      <c r="Z273" s="81">
        <v>23009</v>
      </c>
      <c r="AA273" s="81">
        <v>4530</v>
      </c>
      <c r="AB273" s="81">
        <v>33039</v>
      </c>
      <c r="AC273" s="81">
        <v>0</v>
      </c>
      <c r="AD273" s="81">
        <v>3.8952491285480102</v>
      </c>
      <c r="AE273" s="82"/>
      <c r="AF273" s="81">
        <v>264173442.09731784</v>
      </c>
      <c r="AG273" s="81">
        <v>1247182.7341266049</v>
      </c>
      <c r="AH273" s="81">
        <v>896806.50056492328</v>
      </c>
      <c r="AI273" s="81">
        <v>45811882.724218138</v>
      </c>
      <c r="AJ273" s="81">
        <v>87539773.698124215</v>
      </c>
      <c r="AK273" s="81">
        <v>0</v>
      </c>
      <c r="AL273" s="81">
        <v>0</v>
      </c>
      <c r="AM273" s="81">
        <v>4336827.5892820004</v>
      </c>
      <c r="AN273" s="81">
        <v>0</v>
      </c>
      <c r="AO273" s="81">
        <v>0</v>
      </c>
      <c r="AP273" s="82"/>
      <c r="AQ273" s="81">
        <v>627</v>
      </c>
      <c r="AR273" s="81">
        <v>99</v>
      </c>
      <c r="AS273" s="81">
        <v>0</v>
      </c>
      <c r="AT273" s="81">
        <v>2</v>
      </c>
      <c r="AU273" s="81">
        <v>0</v>
      </c>
      <c r="AV273" s="81">
        <v>0</v>
      </c>
      <c r="AW273" s="81"/>
      <c r="AX273" s="82"/>
      <c r="AY273" s="81">
        <v>2826.6709999999998</v>
      </c>
      <c r="AZ273" s="81">
        <v>6058.2999999999993</v>
      </c>
      <c r="BA273" s="81">
        <v>0</v>
      </c>
      <c r="BB273" s="81">
        <v>1828.6</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1988</v>
      </c>
      <c r="B274" s="80">
        <v>34</v>
      </c>
      <c r="C274" s="80">
        <v>19</v>
      </c>
      <c r="D274" s="80">
        <v>2</v>
      </c>
      <c r="E274" s="80">
        <v>2022</v>
      </c>
      <c r="F274" s="80" t="s">
        <v>568</v>
      </c>
      <c r="G274" s="174" t="s">
        <v>1969</v>
      </c>
      <c r="H274" s="80" t="s">
        <v>1970</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660</v>
      </c>
      <c r="AR274" s="81">
        <v>99</v>
      </c>
      <c r="AS274" s="81">
        <v>0</v>
      </c>
      <c r="AT274" s="81">
        <v>2</v>
      </c>
      <c r="AU274" s="81">
        <v>0</v>
      </c>
      <c r="AV274" s="81">
        <v>0</v>
      </c>
      <c r="AW274" s="81"/>
      <c r="AX274" s="82"/>
      <c r="AY274" s="81">
        <v>2990.0870000000009</v>
      </c>
      <c r="AZ274" s="81">
        <v>6058.2999999999993</v>
      </c>
      <c r="BA274" s="81">
        <v>0</v>
      </c>
      <c r="BB274" s="81">
        <v>1828.6</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1989</v>
      </c>
      <c r="B275" s="80">
        <v>18</v>
      </c>
      <c r="C275" s="80">
        <v>1</v>
      </c>
      <c r="D275" s="80">
        <v>2</v>
      </c>
      <c r="E275" s="80">
        <v>1990</v>
      </c>
      <c r="F275" s="80" t="s">
        <v>562</v>
      </c>
      <c r="G275" s="80" t="s">
        <v>1990</v>
      </c>
      <c r="H275" s="80" t="s">
        <v>1991</v>
      </c>
      <c r="I275" s="177"/>
      <c r="J275" s="81">
        <v>109.12768898029609</v>
      </c>
      <c r="K275" s="81">
        <v>11.488430238150018</v>
      </c>
      <c r="L275" s="81">
        <v>25.317351776762457</v>
      </c>
      <c r="M275" s="81">
        <v>36.652812049707819</v>
      </c>
      <c r="N275" s="81">
        <v>58.704237225892861</v>
      </c>
      <c r="O275" s="81">
        <v>29.131192189050633</v>
      </c>
      <c r="P275" s="81">
        <v>48.107357187284435</v>
      </c>
      <c r="Q275" s="81">
        <v>2.9126165996333109</v>
      </c>
      <c r="R275" s="81">
        <v>1.1838271895667887</v>
      </c>
      <c r="S275" s="81">
        <v>2.1328612112350376</v>
      </c>
      <c r="T275" s="82"/>
      <c r="U275" s="81">
        <v>4512715</v>
      </c>
      <c r="V275" s="81">
        <v>2592</v>
      </c>
      <c r="W275" s="81">
        <v>226</v>
      </c>
      <c r="X275" s="81">
        <v>11673</v>
      </c>
      <c r="Y275" s="81">
        <v>15224</v>
      </c>
      <c r="Z275" s="81">
        <v>11982</v>
      </c>
      <c r="AA275" s="81">
        <v>11681</v>
      </c>
      <c r="AB275" s="81">
        <v>47291</v>
      </c>
      <c r="AC275" s="81">
        <v>205041</v>
      </c>
      <c r="AD275" s="81">
        <v>2.1328612112350376</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1992</v>
      </c>
      <c r="B276" s="80">
        <v>19</v>
      </c>
      <c r="C276" s="80">
        <v>2</v>
      </c>
      <c r="D276" s="80">
        <v>2</v>
      </c>
      <c r="E276" s="80">
        <v>2005</v>
      </c>
      <c r="F276" s="80" t="s">
        <v>565</v>
      </c>
      <c r="G276" s="80" t="s">
        <v>1990</v>
      </c>
      <c r="H276" s="80" t="s">
        <v>1991</v>
      </c>
      <c r="I276" s="177"/>
      <c r="J276" s="81">
        <v>70.403882719450834</v>
      </c>
      <c r="K276" s="81">
        <v>7.1553820708649436</v>
      </c>
      <c r="L276" s="81">
        <v>23.215912151447696</v>
      </c>
      <c r="M276" s="81">
        <v>67.309358692105604</v>
      </c>
      <c r="N276" s="81">
        <v>77.894221064357097</v>
      </c>
      <c r="O276" s="81">
        <v>42.650100372133529</v>
      </c>
      <c r="P276" s="81">
        <v>45.273057562832093</v>
      </c>
      <c r="Q276" s="81">
        <v>2.4368929920865492</v>
      </c>
      <c r="R276" s="81">
        <v>0.32187540127341896</v>
      </c>
      <c r="S276" s="81">
        <v>0</v>
      </c>
      <c r="T276" s="82"/>
      <c r="U276" s="81">
        <v>4095342</v>
      </c>
      <c r="V276" s="81">
        <v>2040</v>
      </c>
      <c r="W276" s="81">
        <v>189</v>
      </c>
      <c r="X276" s="81">
        <v>9336</v>
      </c>
      <c r="Y276" s="81">
        <v>16131</v>
      </c>
      <c r="Z276" s="81">
        <v>20300</v>
      </c>
      <c r="AA276" s="81">
        <v>9003</v>
      </c>
      <c r="AB276" s="81">
        <v>41363</v>
      </c>
      <c r="AC276" s="81">
        <v>56917</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1993</v>
      </c>
      <c r="B277" s="80">
        <v>20</v>
      </c>
      <c r="C277" s="80">
        <v>3</v>
      </c>
      <c r="D277" s="80">
        <v>2</v>
      </c>
      <c r="E277" s="80">
        <v>2006</v>
      </c>
      <c r="F277" s="80" t="s">
        <v>566</v>
      </c>
      <c r="G277" s="80" t="s">
        <v>1990</v>
      </c>
      <c r="H277" s="80" t="s">
        <v>1991</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1994</v>
      </c>
      <c r="B278" s="80">
        <v>21</v>
      </c>
      <c r="C278" s="80">
        <v>4</v>
      </c>
      <c r="D278" s="80">
        <v>2</v>
      </c>
      <c r="E278" s="80">
        <v>2007</v>
      </c>
      <c r="F278" s="80" t="s">
        <v>567</v>
      </c>
      <c r="G278" s="80" t="s">
        <v>1990</v>
      </c>
      <c r="H278" s="80" t="s">
        <v>1991</v>
      </c>
      <c r="I278" s="177"/>
      <c r="J278" s="81">
        <v>66.333376054002358</v>
      </c>
      <c r="K278" s="81">
        <v>6.3086074415483981</v>
      </c>
      <c r="L278" s="81">
        <v>27.342361540119825</v>
      </c>
      <c r="M278" s="81">
        <v>81.041143955846195</v>
      </c>
      <c r="N278" s="81">
        <v>86.159686491732529</v>
      </c>
      <c r="O278" s="81">
        <v>41.306305970328481</v>
      </c>
      <c r="P278" s="81">
        <v>44.002722653311537</v>
      </c>
      <c r="Q278" s="81">
        <v>2.5088321621359602</v>
      </c>
      <c r="R278" s="81">
        <v>0.38413883843960328</v>
      </c>
      <c r="S278" s="81">
        <v>0</v>
      </c>
      <c r="T278" s="82"/>
      <c r="U278" s="81">
        <v>4456099</v>
      </c>
      <c r="V278" s="81">
        <v>1740</v>
      </c>
      <c r="W278" s="81">
        <v>236</v>
      </c>
      <c r="X278" s="81">
        <v>12019</v>
      </c>
      <c r="Y278" s="81">
        <v>16122</v>
      </c>
      <c r="Z278" s="81">
        <v>20438</v>
      </c>
      <c r="AA278" s="81">
        <v>8617</v>
      </c>
      <c r="AB278" s="81">
        <v>40332</v>
      </c>
      <c r="AC278" s="81">
        <v>69876</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1995</v>
      </c>
      <c r="B279" s="80">
        <v>22</v>
      </c>
      <c r="C279" s="80">
        <v>5</v>
      </c>
      <c r="D279" s="80">
        <v>2</v>
      </c>
      <c r="E279" s="80">
        <v>2008</v>
      </c>
      <c r="F279" s="80" t="s">
        <v>84</v>
      </c>
      <c r="G279" s="80" t="s">
        <v>1990</v>
      </c>
      <c r="H279" s="80" t="s">
        <v>1991</v>
      </c>
      <c r="I279" s="177"/>
      <c r="J279" s="81">
        <v>65.360602101286133</v>
      </c>
      <c r="K279" s="81">
        <v>4.7853033059867007</v>
      </c>
      <c r="L279" s="81">
        <v>22.734780580918613</v>
      </c>
      <c r="M279" s="81">
        <v>77.072802714418231</v>
      </c>
      <c r="N279" s="81">
        <v>89.056501860403841</v>
      </c>
      <c r="O279" s="81">
        <v>39.954499415681568</v>
      </c>
      <c r="P279" s="81">
        <v>43.090559813973158</v>
      </c>
      <c r="Q279" s="81">
        <v>2.4347361075046137</v>
      </c>
      <c r="R279" s="81">
        <v>0.61903926625664685</v>
      </c>
      <c r="S279" s="81">
        <v>0</v>
      </c>
      <c r="T279" s="82"/>
      <c r="U279" s="81">
        <v>4355715</v>
      </c>
      <c r="V279" s="81">
        <v>1740</v>
      </c>
      <c r="W279" s="81">
        <v>236</v>
      </c>
      <c r="X279" s="81">
        <v>12019</v>
      </c>
      <c r="Y279" s="81">
        <v>16087</v>
      </c>
      <c r="Z279" s="81">
        <v>20463</v>
      </c>
      <c r="AA279" s="81">
        <v>8448</v>
      </c>
      <c r="AB279" s="81">
        <v>39784</v>
      </c>
      <c r="AC279" s="81">
        <v>116928</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1996</v>
      </c>
      <c r="B280" s="80">
        <v>23</v>
      </c>
      <c r="C280" s="80">
        <v>6</v>
      </c>
      <c r="D280" s="80">
        <v>2</v>
      </c>
      <c r="E280" s="80">
        <v>2009</v>
      </c>
      <c r="F280" s="80" t="s">
        <v>85</v>
      </c>
      <c r="G280" s="80" t="s">
        <v>1990</v>
      </c>
      <c r="H280" s="80" t="s">
        <v>1991</v>
      </c>
      <c r="I280" s="177"/>
      <c r="J280" s="81">
        <v>61.267805809465834</v>
      </c>
      <c r="K280" s="81">
        <v>4.9389268277831482</v>
      </c>
      <c r="L280" s="81">
        <v>32.54235312322426</v>
      </c>
      <c r="M280" s="81">
        <v>69.083592402380788</v>
      </c>
      <c r="N280" s="81">
        <v>76.830913565151974</v>
      </c>
      <c r="O280" s="81">
        <v>40.666680026571107</v>
      </c>
      <c r="P280" s="81">
        <v>41.238192090545475</v>
      </c>
      <c r="Q280" s="81">
        <v>2.2928689004790841</v>
      </c>
      <c r="R280" s="81">
        <v>0.38479181909433097</v>
      </c>
      <c r="S280" s="81">
        <v>0</v>
      </c>
      <c r="T280" s="82"/>
      <c r="U280" s="81">
        <v>3484469</v>
      </c>
      <c r="V280" s="81">
        <v>1749</v>
      </c>
      <c r="W280" s="81">
        <v>518</v>
      </c>
      <c r="X280" s="81">
        <v>11749</v>
      </c>
      <c r="Y280" s="81">
        <v>16082</v>
      </c>
      <c r="Z280" s="81">
        <v>20558</v>
      </c>
      <c r="AA280" s="81">
        <v>8300</v>
      </c>
      <c r="AB280" s="81">
        <v>39330</v>
      </c>
      <c r="AC280" s="81">
        <v>70907</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75.515000000000015</v>
      </c>
      <c r="BJ280" s="81">
        <v>0</v>
      </c>
      <c r="BK280" s="81">
        <v>0</v>
      </c>
      <c r="BL280" s="81">
        <v>0</v>
      </c>
      <c r="BM280" s="82"/>
      <c r="BN280" s="81">
        <v>0</v>
      </c>
      <c r="BO280" s="81">
        <v>0</v>
      </c>
      <c r="BP280" s="81">
        <v>7</v>
      </c>
      <c r="BQ280" s="81">
        <v>0</v>
      </c>
      <c r="BR280" s="81">
        <v>0</v>
      </c>
      <c r="BS280" s="81">
        <v>0</v>
      </c>
      <c r="BT280"/>
      <c r="BU280" s="80"/>
      <c r="BV280" s="80"/>
      <c r="BW280" s="80"/>
      <c r="BX280" s="80"/>
      <c r="BY280" s="80"/>
      <c r="BZ280" s="80"/>
      <c r="CA280" s="80"/>
      <c r="CB280" s="80"/>
      <c r="CC280" s="80"/>
    </row>
    <row r="281" spans="1:81">
      <c r="A281" s="80" t="s">
        <v>1997</v>
      </c>
      <c r="B281" s="80">
        <v>24</v>
      </c>
      <c r="C281" s="80">
        <v>7</v>
      </c>
      <c r="D281" s="80">
        <v>2</v>
      </c>
      <c r="E281" s="80">
        <v>2010</v>
      </c>
      <c r="F281" s="80" t="s">
        <v>86</v>
      </c>
      <c r="G281" s="80" t="s">
        <v>1990</v>
      </c>
      <c r="H281" s="80" t="s">
        <v>1991</v>
      </c>
      <c r="I281" s="177"/>
      <c r="J281" s="81">
        <v>79.54484181496052</v>
      </c>
      <c r="K281" s="81">
        <v>5.6158195069390953</v>
      </c>
      <c r="L281" s="81">
        <v>29.055441528290107</v>
      </c>
      <c r="M281" s="81">
        <v>80.224518152235504</v>
      </c>
      <c r="N281" s="81">
        <v>90.243390280096861</v>
      </c>
      <c r="O281" s="81">
        <v>40.718801461289388</v>
      </c>
      <c r="P281" s="81">
        <v>41.290584317769799</v>
      </c>
      <c r="Q281" s="81">
        <v>2.3613715102064816</v>
      </c>
      <c r="R281" s="81">
        <v>0.18539922053740593</v>
      </c>
      <c r="S281" s="81">
        <v>0</v>
      </c>
      <c r="T281" s="82"/>
      <c r="U281" s="81">
        <v>4264001</v>
      </c>
      <c r="V281" s="81">
        <v>1749</v>
      </c>
      <c r="W281" s="81">
        <v>518</v>
      </c>
      <c r="X281" s="81">
        <v>11749</v>
      </c>
      <c r="Y281" s="81">
        <v>16042</v>
      </c>
      <c r="Z281" s="81">
        <v>20680</v>
      </c>
      <c r="AA281" s="81">
        <v>8103</v>
      </c>
      <c r="AB281" s="81">
        <v>38812</v>
      </c>
      <c r="AC281" s="81">
        <v>32376</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74.495000000000005</v>
      </c>
      <c r="BJ281" s="81">
        <v>0</v>
      </c>
      <c r="BK281" s="81">
        <v>0</v>
      </c>
      <c r="BL281" s="81">
        <v>0</v>
      </c>
      <c r="BM281" s="82"/>
      <c r="BN281" s="81">
        <v>0</v>
      </c>
      <c r="BO281" s="81">
        <v>0</v>
      </c>
      <c r="BP281" s="81">
        <v>7</v>
      </c>
      <c r="BQ281" s="81">
        <v>0</v>
      </c>
      <c r="BR281" s="81">
        <v>0</v>
      </c>
      <c r="BS281" s="81">
        <v>0</v>
      </c>
      <c r="BT281"/>
      <c r="BU281" s="80">
        <v>74.495000000000005</v>
      </c>
      <c r="BV281" s="80">
        <v>0</v>
      </c>
      <c r="BW281" s="80">
        <v>0</v>
      </c>
      <c r="BX281" s="80">
        <v>0</v>
      </c>
      <c r="BY281" s="80">
        <v>0</v>
      </c>
      <c r="BZ281" s="80">
        <v>0</v>
      </c>
      <c r="CA281" s="80">
        <v>0</v>
      </c>
      <c r="CB281" s="80">
        <v>0</v>
      </c>
      <c r="CC281" s="80">
        <v>0</v>
      </c>
    </row>
    <row r="282" spans="1:81">
      <c r="A282" s="80" t="s">
        <v>1998</v>
      </c>
      <c r="B282" s="80">
        <v>25</v>
      </c>
      <c r="C282" s="80">
        <v>8</v>
      </c>
      <c r="D282" s="80">
        <v>2</v>
      </c>
      <c r="E282" s="80">
        <v>2011</v>
      </c>
      <c r="F282" s="80" t="s">
        <v>87</v>
      </c>
      <c r="G282" s="80" t="s">
        <v>1990</v>
      </c>
      <c r="H282" s="80" t="s">
        <v>1991</v>
      </c>
      <c r="I282" s="177"/>
      <c r="J282" s="81">
        <v>74.70153964732728</v>
      </c>
      <c r="K282" s="81">
        <v>5.7098820867698006</v>
      </c>
      <c r="L282" s="81">
        <v>30.393453394213118</v>
      </c>
      <c r="M282" s="81">
        <v>72.8618140249704</v>
      </c>
      <c r="N282" s="81">
        <v>83.387183948052638</v>
      </c>
      <c r="O282" s="81">
        <v>40.199877926942762</v>
      </c>
      <c r="P282" s="81">
        <v>39.449103058278418</v>
      </c>
      <c r="Q282" s="81">
        <v>2.6903559134006216</v>
      </c>
      <c r="R282" s="81">
        <v>0.26234980543870567</v>
      </c>
      <c r="S282" s="81">
        <v>0</v>
      </c>
      <c r="T282" s="82"/>
      <c r="U282" s="81">
        <v>4423289</v>
      </c>
      <c r="V282" s="81">
        <v>1749</v>
      </c>
      <c r="W282" s="81">
        <v>518</v>
      </c>
      <c r="X282" s="81">
        <v>11749</v>
      </c>
      <c r="Y282" s="81">
        <v>16048</v>
      </c>
      <c r="Z282" s="81">
        <v>20860</v>
      </c>
      <c r="AA282" s="81">
        <v>7972</v>
      </c>
      <c r="AB282" s="81">
        <v>38336</v>
      </c>
      <c r="AC282" s="81">
        <v>45738</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79.278000000000006</v>
      </c>
      <c r="BJ282" s="81">
        <v>0</v>
      </c>
      <c r="BK282" s="81">
        <v>0</v>
      </c>
      <c r="BL282" s="81">
        <v>0</v>
      </c>
      <c r="BM282" s="82"/>
      <c r="BN282" s="81">
        <v>0</v>
      </c>
      <c r="BO282" s="81">
        <v>0</v>
      </c>
      <c r="BP282" s="81">
        <v>7</v>
      </c>
      <c r="BQ282" s="81">
        <v>0</v>
      </c>
      <c r="BR282" s="81">
        <v>0</v>
      </c>
      <c r="BS282" s="81">
        <v>0</v>
      </c>
      <c r="BT282"/>
      <c r="BU282" s="80">
        <v>79.278000000000006</v>
      </c>
      <c r="BV282" s="80">
        <v>0</v>
      </c>
      <c r="BW282" s="80">
        <v>0</v>
      </c>
      <c r="BX282" s="80">
        <v>0</v>
      </c>
      <c r="BY282" s="80">
        <v>0</v>
      </c>
      <c r="BZ282" s="80">
        <v>0</v>
      </c>
      <c r="CA282" s="80">
        <v>0</v>
      </c>
      <c r="CB282" s="80">
        <v>0</v>
      </c>
      <c r="CC282" s="80">
        <v>0</v>
      </c>
    </row>
    <row r="283" spans="1:81">
      <c r="A283" s="80" t="s">
        <v>1999</v>
      </c>
      <c r="B283" s="80">
        <v>26</v>
      </c>
      <c r="C283" s="80">
        <v>9</v>
      </c>
      <c r="D283" s="80">
        <v>2</v>
      </c>
      <c r="E283" s="80">
        <v>2012</v>
      </c>
      <c r="F283" s="80" t="s">
        <v>88</v>
      </c>
      <c r="G283" s="80" t="s">
        <v>1990</v>
      </c>
      <c r="H283" s="80" t="s">
        <v>1991</v>
      </c>
      <c r="I283" s="177"/>
      <c r="J283" s="81">
        <v>78.082711203448838</v>
      </c>
      <c r="K283" s="81">
        <v>5.3627747465311337</v>
      </c>
      <c r="L283" s="81">
        <v>29.5031616728951</v>
      </c>
      <c r="M283" s="81">
        <v>75.200650585418515</v>
      </c>
      <c r="N283" s="81">
        <v>93.689767591166543</v>
      </c>
      <c r="O283" s="81">
        <v>40.241074348380351</v>
      </c>
      <c r="P283" s="81">
        <v>38.912131965345665</v>
      </c>
      <c r="Q283" s="81">
        <v>2.9023444412955111</v>
      </c>
      <c r="R283" s="81">
        <v>0.53326907448527983</v>
      </c>
      <c r="S283" s="81">
        <v>0</v>
      </c>
      <c r="T283" s="82"/>
      <c r="U283" s="81">
        <v>4286444</v>
      </c>
      <c r="V283" s="81">
        <v>1749</v>
      </c>
      <c r="W283" s="81">
        <v>518</v>
      </c>
      <c r="X283" s="81">
        <v>11749</v>
      </c>
      <c r="Y283" s="81">
        <v>16145</v>
      </c>
      <c r="Z283" s="81">
        <v>21047</v>
      </c>
      <c r="AA283" s="81">
        <v>7819</v>
      </c>
      <c r="AB283" s="81">
        <v>38065</v>
      </c>
      <c r="AC283" s="81">
        <v>90562</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76.018000000000001</v>
      </c>
      <c r="BJ283" s="81">
        <v>0</v>
      </c>
      <c r="BK283" s="81">
        <v>0</v>
      </c>
      <c r="BL283" s="81">
        <v>0</v>
      </c>
      <c r="BM283" s="82"/>
      <c r="BN283" s="81">
        <v>0</v>
      </c>
      <c r="BO283" s="81">
        <v>0</v>
      </c>
      <c r="BP283" s="81">
        <v>7</v>
      </c>
      <c r="BQ283" s="81">
        <v>0</v>
      </c>
      <c r="BR283" s="81">
        <v>0</v>
      </c>
      <c r="BS283" s="81">
        <v>0</v>
      </c>
      <c r="BT283"/>
      <c r="BU283" s="80">
        <v>76.018000000000001</v>
      </c>
      <c r="BV283" s="80">
        <v>0</v>
      </c>
      <c r="BW283" s="80">
        <v>0</v>
      </c>
      <c r="BX283" s="80">
        <v>0</v>
      </c>
      <c r="BY283" s="80">
        <v>0</v>
      </c>
      <c r="BZ283" s="80">
        <v>0</v>
      </c>
      <c r="CA283" s="80">
        <v>0</v>
      </c>
      <c r="CB283" s="80">
        <v>0</v>
      </c>
      <c r="CC283" s="80">
        <v>0</v>
      </c>
    </row>
    <row r="284" spans="1:81">
      <c r="A284" s="80" t="s">
        <v>2000</v>
      </c>
      <c r="B284" s="80">
        <v>27</v>
      </c>
      <c r="C284" s="80">
        <v>10</v>
      </c>
      <c r="D284" s="80">
        <v>2</v>
      </c>
      <c r="E284" s="80">
        <v>2013</v>
      </c>
      <c r="F284" s="80" t="s">
        <v>89</v>
      </c>
      <c r="G284" s="80" t="s">
        <v>1990</v>
      </c>
      <c r="H284" s="80" t="s">
        <v>1991</v>
      </c>
      <c r="I284" s="177"/>
      <c r="J284" s="81">
        <v>75.464732987267723</v>
      </c>
      <c r="K284" s="81">
        <v>4.5023053366128067</v>
      </c>
      <c r="L284" s="81">
        <v>26.705196776571004</v>
      </c>
      <c r="M284" s="81">
        <v>72.94876064800934</v>
      </c>
      <c r="N284" s="81">
        <v>81.321802460470664</v>
      </c>
      <c r="O284" s="81">
        <v>38.636480199186202</v>
      </c>
      <c r="P284" s="81">
        <v>38.34441168561132</v>
      </c>
      <c r="Q284" s="81">
        <v>2.9168708227917879</v>
      </c>
      <c r="R284" s="81">
        <v>0.83066596320755715</v>
      </c>
      <c r="S284" s="81">
        <v>0</v>
      </c>
      <c r="T284" s="82"/>
      <c r="U284" s="81">
        <v>4355755</v>
      </c>
      <c r="V284" s="81">
        <v>1749</v>
      </c>
      <c r="W284" s="81">
        <v>518</v>
      </c>
      <c r="X284" s="81">
        <v>11749</v>
      </c>
      <c r="Y284" s="81">
        <v>16076</v>
      </c>
      <c r="Z284" s="81">
        <v>21110</v>
      </c>
      <c r="AA284" s="81">
        <v>7676</v>
      </c>
      <c r="AB284" s="81">
        <v>37707</v>
      </c>
      <c r="AC284" s="81">
        <v>137701</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81.813000000000002</v>
      </c>
      <c r="BJ284" s="81">
        <v>0</v>
      </c>
      <c r="BK284" s="81">
        <v>0</v>
      </c>
      <c r="BL284" s="81">
        <v>0</v>
      </c>
      <c r="BM284" s="82"/>
      <c r="BN284" s="81">
        <v>0</v>
      </c>
      <c r="BO284" s="81">
        <v>0</v>
      </c>
      <c r="BP284" s="81">
        <v>7</v>
      </c>
      <c r="BQ284" s="81">
        <v>0</v>
      </c>
      <c r="BR284" s="81">
        <v>0</v>
      </c>
      <c r="BS284" s="81">
        <v>0</v>
      </c>
      <c r="BT284"/>
      <c r="BU284" s="80">
        <v>81.813000000000002</v>
      </c>
      <c r="BV284" s="80">
        <v>0</v>
      </c>
      <c r="BW284" s="80">
        <v>0</v>
      </c>
      <c r="BX284" s="80">
        <v>0</v>
      </c>
      <c r="BY284" s="80">
        <v>0</v>
      </c>
      <c r="BZ284" s="80">
        <v>0</v>
      </c>
      <c r="CA284" s="80">
        <v>0</v>
      </c>
      <c r="CB284" s="80">
        <v>0</v>
      </c>
      <c r="CC284" s="80">
        <v>0</v>
      </c>
    </row>
    <row r="285" spans="1:81">
      <c r="A285" s="80" t="s">
        <v>2001</v>
      </c>
      <c r="B285" s="80">
        <v>28</v>
      </c>
      <c r="C285" s="80">
        <v>11</v>
      </c>
      <c r="D285" s="80">
        <v>2</v>
      </c>
      <c r="E285" s="80">
        <v>2014</v>
      </c>
      <c r="F285" s="80" t="s">
        <v>90</v>
      </c>
      <c r="G285" s="80" t="s">
        <v>1990</v>
      </c>
      <c r="H285" s="80" t="s">
        <v>1991</v>
      </c>
      <c r="I285" s="177"/>
      <c r="J285" s="81">
        <v>75.55199360985317</v>
      </c>
      <c r="K285" s="81">
        <v>3.9278985210880748</v>
      </c>
      <c r="L285" s="81">
        <v>22.592154136900533</v>
      </c>
      <c r="M285" s="81">
        <v>76.843984810974646</v>
      </c>
      <c r="N285" s="81">
        <v>81.874859842159125</v>
      </c>
      <c r="O285" s="81">
        <v>36.722686607497295</v>
      </c>
      <c r="P285" s="81">
        <v>37.89609071995104</v>
      </c>
      <c r="Q285" s="81">
        <v>2.7652069328104285</v>
      </c>
      <c r="R285" s="81">
        <v>0.49052558636535631</v>
      </c>
      <c r="S285" s="81">
        <v>0</v>
      </c>
      <c r="T285" s="82"/>
      <c r="U285" s="81">
        <v>4503956</v>
      </c>
      <c r="V285" s="81">
        <v>1325</v>
      </c>
      <c r="W285" s="81">
        <v>407</v>
      </c>
      <c r="X285" s="81">
        <v>11291</v>
      </c>
      <c r="Y285" s="81">
        <v>16083</v>
      </c>
      <c r="Z285" s="81">
        <v>21132</v>
      </c>
      <c r="AA285" s="81">
        <v>7547</v>
      </c>
      <c r="AB285" s="81">
        <v>37257</v>
      </c>
      <c r="AC285" s="81">
        <v>81571</v>
      </c>
      <c r="AD285" s="81">
        <v>0</v>
      </c>
      <c r="AE285" s="82"/>
      <c r="AF285" s="81">
        <v>76026638.10111247</v>
      </c>
      <c r="AG285" s="81">
        <v>2724712.2472821963</v>
      </c>
      <c r="AH285" s="81">
        <v>2889838.6859708587</v>
      </c>
      <c r="AI285" s="81">
        <v>74082052.217807293</v>
      </c>
      <c r="AJ285" s="81">
        <v>93827607.643362135</v>
      </c>
      <c r="AK285" s="81">
        <v>0</v>
      </c>
      <c r="AL285" s="81">
        <v>0</v>
      </c>
      <c r="AM285" s="81">
        <v>5114829.360639954</v>
      </c>
      <c r="AN285" s="81">
        <v>0</v>
      </c>
      <c r="AO285" s="81">
        <v>0</v>
      </c>
      <c r="AP285" s="82"/>
      <c r="AQ285" s="81">
        <v>555</v>
      </c>
      <c r="AR285" s="81">
        <v>78</v>
      </c>
      <c r="AS285" s="81">
        <v>0</v>
      </c>
      <c r="AT285" s="81">
        <v>1</v>
      </c>
      <c r="AU285" s="81">
        <v>0</v>
      </c>
      <c r="AV285" s="81">
        <v>0</v>
      </c>
      <c r="AW285" s="81" t="s">
        <v>564</v>
      </c>
      <c r="AX285" s="82"/>
      <c r="AY285" s="81">
        <v>2407.9090000000001</v>
      </c>
      <c r="AZ285" s="81">
        <v>3593</v>
      </c>
      <c r="BA285" s="81">
        <v>0</v>
      </c>
      <c r="BB285" s="81">
        <v>250</v>
      </c>
      <c r="BC285" s="81">
        <v>0</v>
      </c>
      <c r="BD285" s="81">
        <v>0</v>
      </c>
      <c r="BE285" s="81" t="s">
        <v>564</v>
      </c>
      <c r="BF285" s="82"/>
      <c r="BG285" s="81">
        <v>0</v>
      </c>
      <c r="BH285" s="81">
        <v>0</v>
      </c>
      <c r="BI285" s="81">
        <v>73.414000000000001</v>
      </c>
      <c r="BJ285" s="81">
        <v>0</v>
      </c>
      <c r="BK285" s="81">
        <v>0</v>
      </c>
      <c r="BL285" s="81">
        <v>0</v>
      </c>
      <c r="BM285" s="82"/>
      <c r="BN285" s="81">
        <v>0</v>
      </c>
      <c r="BO285" s="81">
        <v>0</v>
      </c>
      <c r="BP285" s="81">
        <v>6</v>
      </c>
      <c r="BQ285" s="81">
        <v>0</v>
      </c>
      <c r="BR285" s="81">
        <v>0</v>
      </c>
      <c r="BS285" s="81">
        <v>0</v>
      </c>
      <c r="BT285"/>
      <c r="BU285" s="80">
        <v>73.414000000000001</v>
      </c>
      <c r="BV285" s="80">
        <v>0</v>
      </c>
      <c r="BW285" s="80">
        <v>0</v>
      </c>
      <c r="BX285" s="80">
        <v>0</v>
      </c>
      <c r="BY285" s="80">
        <v>0</v>
      </c>
      <c r="BZ285" s="80">
        <v>0</v>
      </c>
      <c r="CA285" s="80">
        <v>0</v>
      </c>
      <c r="CB285" s="80">
        <v>0</v>
      </c>
      <c r="CC285" s="80">
        <v>0</v>
      </c>
    </row>
    <row r="286" spans="1:81">
      <c r="A286" s="80" t="s">
        <v>2002</v>
      </c>
      <c r="B286" s="80">
        <v>29</v>
      </c>
      <c r="C286" s="80">
        <v>12</v>
      </c>
      <c r="D286" s="80">
        <v>2</v>
      </c>
      <c r="E286" s="80">
        <v>2015</v>
      </c>
      <c r="F286" s="80" t="s">
        <v>91</v>
      </c>
      <c r="G286" s="80" t="s">
        <v>1990</v>
      </c>
      <c r="H286" s="80" t="s">
        <v>1991</v>
      </c>
      <c r="I286" s="177"/>
      <c r="J286" s="81">
        <v>100.70838810596244</v>
      </c>
      <c r="K286" s="81">
        <v>3.7425521062735387</v>
      </c>
      <c r="L286" s="81">
        <v>21.63750302783118</v>
      </c>
      <c r="M286" s="81">
        <v>109.11663710072955</v>
      </c>
      <c r="N286" s="81">
        <v>69.682268246182687</v>
      </c>
      <c r="O286" s="81">
        <v>36.355036765241742</v>
      </c>
      <c r="P286" s="81">
        <v>37.17713891410235</v>
      </c>
      <c r="Q286" s="81">
        <v>2.6642050478982919</v>
      </c>
      <c r="R286" s="81">
        <v>0.43825321195646483</v>
      </c>
      <c r="S286" s="81">
        <v>0</v>
      </c>
      <c r="T286" s="82"/>
      <c r="U286" s="81">
        <v>6311919</v>
      </c>
      <c r="V286" s="81">
        <v>1325</v>
      </c>
      <c r="W286" s="81">
        <v>407</v>
      </c>
      <c r="X286" s="81">
        <v>11291</v>
      </c>
      <c r="Y286" s="81">
        <v>16019</v>
      </c>
      <c r="Z286" s="81">
        <v>21122</v>
      </c>
      <c r="AA286" s="81">
        <v>7398</v>
      </c>
      <c r="AB286" s="81">
        <v>36668</v>
      </c>
      <c r="AC286" s="81">
        <v>75074</v>
      </c>
      <c r="AD286" s="81">
        <v>0</v>
      </c>
      <c r="AE286" s="82"/>
      <c r="AF286" s="81">
        <v>104044952.49920765</v>
      </c>
      <c r="AG286" s="81">
        <v>2424189.8243516264</v>
      </c>
      <c r="AH286" s="81">
        <v>1985560.9639229346</v>
      </c>
      <c r="AI286" s="81">
        <v>122279416.71038939</v>
      </c>
      <c r="AJ286" s="81">
        <v>81080454.07545197</v>
      </c>
      <c r="AK286" s="81">
        <v>0</v>
      </c>
      <c r="AL286" s="81">
        <v>0</v>
      </c>
      <c r="AM286" s="81">
        <v>5025195.5835251473</v>
      </c>
      <c r="AN286" s="81">
        <v>0</v>
      </c>
      <c r="AO286" s="81">
        <v>0</v>
      </c>
      <c r="AP286" s="82"/>
      <c r="AQ286" s="81">
        <v>598</v>
      </c>
      <c r="AR286" s="81">
        <v>118</v>
      </c>
      <c r="AS286" s="81">
        <v>1</v>
      </c>
      <c r="AT286" s="81">
        <v>1</v>
      </c>
      <c r="AU286" s="81">
        <v>0</v>
      </c>
      <c r="AV286" s="81">
        <v>0</v>
      </c>
      <c r="AW286" s="81" t="s">
        <v>564</v>
      </c>
      <c r="AX286" s="82"/>
      <c r="AY286" s="81">
        <v>2654.4539999999997</v>
      </c>
      <c r="AZ286" s="81">
        <v>7339.7</v>
      </c>
      <c r="BA286" s="81">
        <v>3.2</v>
      </c>
      <c r="BB286" s="81">
        <v>250</v>
      </c>
      <c r="BC286" s="81">
        <v>0</v>
      </c>
      <c r="BD286" s="81">
        <v>0</v>
      </c>
      <c r="BE286" s="81" t="s">
        <v>564</v>
      </c>
      <c r="BF286" s="82"/>
      <c r="BG286" s="81">
        <v>0</v>
      </c>
      <c r="BH286" s="81">
        <v>0</v>
      </c>
      <c r="BI286" s="81">
        <v>71.959000000000003</v>
      </c>
      <c r="BJ286" s="81">
        <v>0</v>
      </c>
      <c r="BK286" s="81">
        <v>0</v>
      </c>
      <c r="BL286" s="81">
        <v>0</v>
      </c>
      <c r="BM286" s="82"/>
      <c r="BN286" s="81">
        <v>0</v>
      </c>
      <c r="BO286" s="81">
        <v>0</v>
      </c>
      <c r="BP286" s="81">
        <v>6</v>
      </c>
      <c r="BQ286" s="81">
        <v>0</v>
      </c>
      <c r="BR286" s="81">
        <v>0</v>
      </c>
      <c r="BS286" s="81">
        <v>0</v>
      </c>
      <c r="BT286"/>
      <c r="BU286" s="80">
        <v>71.959000000000003</v>
      </c>
      <c r="BV286" s="80">
        <v>0</v>
      </c>
      <c r="BW286" s="80">
        <v>0</v>
      </c>
      <c r="BX286" s="80">
        <v>0</v>
      </c>
      <c r="BY286" s="80">
        <v>0</v>
      </c>
      <c r="BZ286" s="80">
        <v>0</v>
      </c>
      <c r="CA286" s="80">
        <v>0</v>
      </c>
      <c r="CB286" s="80">
        <v>0</v>
      </c>
      <c r="CC286" s="80">
        <v>0</v>
      </c>
    </row>
    <row r="287" spans="1:81">
      <c r="A287" s="80" t="s">
        <v>2003</v>
      </c>
      <c r="B287" s="80">
        <v>30</v>
      </c>
      <c r="C287" s="80">
        <v>13</v>
      </c>
      <c r="D287" s="80">
        <v>2</v>
      </c>
      <c r="E287" s="80">
        <v>2016</v>
      </c>
      <c r="F287" s="80" t="s">
        <v>92</v>
      </c>
      <c r="G287" s="80" t="s">
        <v>1990</v>
      </c>
      <c r="H287" s="80" t="s">
        <v>1991</v>
      </c>
      <c r="I287" s="177"/>
      <c r="J287" s="81">
        <v>94.096981683310432</v>
      </c>
      <c r="K287" s="81">
        <v>3.6753288563371904</v>
      </c>
      <c r="L287" s="81">
        <v>21.596762602448269</v>
      </c>
      <c r="M287" s="81">
        <v>65.174074413500776</v>
      </c>
      <c r="N287" s="81">
        <v>74.567307467056608</v>
      </c>
      <c r="O287" s="81">
        <v>35.95266802014195</v>
      </c>
      <c r="P287" s="81">
        <v>36.275217959697329</v>
      </c>
      <c r="Q287" s="81">
        <v>2.5498162054321494</v>
      </c>
      <c r="R287" s="81">
        <v>0.49748670385375648</v>
      </c>
      <c r="S287" s="81">
        <v>0</v>
      </c>
      <c r="T287" s="82"/>
      <c r="U287" s="81">
        <v>6167694</v>
      </c>
      <c r="V287" s="81">
        <v>1325</v>
      </c>
      <c r="W287" s="81">
        <v>407</v>
      </c>
      <c r="X287" s="81">
        <v>11291</v>
      </c>
      <c r="Y287" s="81">
        <v>15920</v>
      </c>
      <c r="Z287" s="81">
        <v>21145</v>
      </c>
      <c r="AA287" s="81">
        <v>7466</v>
      </c>
      <c r="AB287" s="81">
        <v>36100</v>
      </c>
      <c r="AC287" s="81">
        <v>84965.832017778361</v>
      </c>
      <c r="AD287" s="81">
        <v>0</v>
      </c>
      <c r="AE287" s="82"/>
      <c r="AF287" s="81">
        <v>98852795.785726532</v>
      </c>
      <c r="AG287" s="81">
        <v>2317110.9369670781</v>
      </c>
      <c r="AH287" s="81">
        <v>1434959.0734624809</v>
      </c>
      <c r="AI287" s="81">
        <v>75559301.25218609</v>
      </c>
      <c r="AJ287" s="81">
        <v>90766283.838367492</v>
      </c>
      <c r="AK287" s="81">
        <v>0</v>
      </c>
      <c r="AL287" s="81">
        <v>0</v>
      </c>
      <c r="AM287" s="81">
        <v>4951197.1744864881</v>
      </c>
      <c r="AN287" s="81">
        <v>0</v>
      </c>
      <c r="AO287" s="81">
        <v>0</v>
      </c>
      <c r="AP287" s="82"/>
      <c r="AQ287" s="81">
        <v>628</v>
      </c>
      <c r="AR287" s="81">
        <v>132</v>
      </c>
      <c r="AS287" s="81">
        <v>1</v>
      </c>
      <c r="AT287" s="81">
        <v>1</v>
      </c>
      <c r="AU287" s="81">
        <v>0</v>
      </c>
      <c r="AV287" s="81">
        <v>0</v>
      </c>
      <c r="AW287" s="81" t="s">
        <v>564</v>
      </c>
      <c r="AX287" s="82"/>
      <c r="AY287" s="81">
        <v>2804.0540000000001</v>
      </c>
      <c r="AZ287" s="81">
        <v>10628.3</v>
      </c>
      <c r="BA287" s="81">
        <v>3.2</v>
      </c>
      <c r="BB287" s="81">
        <v>250</v>
      </c>
      <c r="BC287" s="81">
        <v>0</v>
      </c>
      <c r="BD287" s="81">
        <v>0</v>
      </c>
      <c r="BE287" s="81" t="s">
        <v>564</v>
      </c>
      <c r="BF287" s="82"/>
      <c r="BG287" s="81">
        <v>0</v>
      </c>
      <c r="BH287" s="81">
        <v>0</v>
      </c>
      <c r="BI287" s="81">
        <v>70.914000000000001</v>
      </c>
      <c r="BJ287" s="81">
        <v>0</v>
      </c>
      <c r="BK287" s="81">
        <v>0</v>
      </c>
      <c r="BL287" s="81">
        <v>0</v>
      </c>
      <c r="BM287" s="82"/>
      <c r="BN287" s="81">
        <v>0</v>
      </c>
      <c r="BO287" s="81">
        <v>0</v>
      </c>
      <c r="BP287" s="81">
        <v>6</v>
      </c>
      <c r="BQ287" s="81">
        <v>0</v>
      </c>
      <c r="BR287" s="81">
        <v>0</v>
      </c>
      <c r="BS287" s="81">
        <v>0</v>
      </c>
      <c r="BT287"/>
      <c r="BU287" s="80">
        <v>70.914000000000001</v>
      </c>
      <c r="BV287" s="80">
        <v>0</v>
      </c>
      <c r="BW287" s="80">
        <v>0</v>
      </c>
      <c r="BX287" s="80">
        <v>0</v>
      </c>
      <c r="BY287" s="80">
        <v>0</v>
      </c>
      <c r="BZ287" s="80">
        <v>0</v>
      </c>
      <c r="CA287" s="80">
        <v>0</v>
      </c>
      <c r="CB287" s="80">
        <v>0</v>
      </c>
      <c r="CC287" s="80">
        <v>0</v>
      </c>
    </row>
    <row r="288" spans="1:81">
      <c r="A288" s="80" t="s">
        <v>2004</v>
      </c>
      <c r="B288" s="80">
        <v>31</v>
      </c>
      <c r="C288" s="80">
        <v>14</v>
      </c>
      <c r="D288" s="80">
        <v>2</v>
      </c>
      <c r="E288" s="80">
        <v>2017</v>
      </c>
      <c r="F288" s="80" t="s">
        <v>71</v>
      </c>
      <c r="G288" s="80" t="s">
        <v>1990</v>
      </c>
      <c r="H288" s="80" t="s">
        <v>1991</v>
      </c>
      <c r="I288" s="177"/>
      <c r="J288" s="81">
        <v>97.676601098132252</v>
      </c>
      <c r="K288" s="81">
        <v>3.64075157313213</v>
      </c>
      <c r="L288" s="81">
        <v>25.278013115989172</v>
      </c>
      <c r="M288" s="81">
        <v>59.100811424641137</v>
      </c>
      <c r="N288" s="81">
        <v>81.988023095585831</v>
      </c>
      <c r="O288" s="81">
        <v>35.447960946654725</v>
      </c>
      <c r="P288" s="81">
        <v>35.625396308428058</v>
      </c>
      <c r="Q288" s="81">
        <v>2.428020122007871</v>
      </c>
      <c r="R288" s="81">
        <v>0.50497479969932846</v>
      </c>
      <c r="S288" s="81">
        <v>0</v>
      </c>
      <c r="T288" s="82"/>
      <c r="U288" s="81">
        <v>6404742</v>
      </c>
      <c r="V288" s="81">
        <v>1325</v>
      </c>
      <c r="W288" s="81">
        <v>407</v>
      </c>
      <c r="X288" s="81">
        <v>11291</v>
      </c>
      <c r="Y288" s="81">
        <v>15800</v>
      </c>
      <c r="Z288" s="81">
        <v>21194</v>
      </c>
      <c r="AA288" s="81">
        <v>7379</v>
      </c>
      <c r="AB288" s="81">
        <v>35549</v>
      </c>
      <c r="AC288" s="81">
        <v>87955.999999999985</v>
      </c>
      <c r="AD288" s="81">
        <v>0</v>
      </c>
      <c r="AE288" s="82"/>
      <c r="AF288" s="81">
        <v>106785015.9416993</v>
      </c>
      <c r="AG288" s="81">
        <v>2326540.1128241979</v>
      </c>
      <c r="AH288" s="81">
        <v>2986734.015642833</v>
      </c>
      <c r="AI288" s="81">
        <v>71700142.296304673</v>
      </c>
      <c r="AJ288" s="81">
        <v>102768674.6221431</v>
      </c>
      <c r="AK288" s="81">
        <v>0</v>
      </c>
      <c r="AL288" s="81">
        <v>0</v>
      </c>
      <c r="AM288" s="81">
        <v>4883255.2944543287</v>
      </c>
      <c r="AN288" s="81">
        <v>0</v>
      </c>
      <c r="AO288" s="81">
        <v>0</v>
      </c>
      <c r="AP288" s="82"/>
      <c r="AQ288" s="81">
        <v>651</v>
      </c>
      <c r="AR288" s="81">
        <v>145</v>
      </c>
      <c r="AS288" s="81">
        <v>1</v>
      </c>
      <c r="AT288" s="81">
        <v>1</v>
      </c>
      <c r="AU288" s="81">
        <v>0</v>
      </c>
      <c r="AV288" s="81">
        <v>0</v>
      </c>
      <c r="AW288" s="81" t="s">
        <v>564</v>
      </c>
      <c r="AX288" s="82"/>
      <c r="AY288" s="81">
        <v>2923.873</v>
      </c>
      <c r="AZ288" s="81">
        <v>13811.3</v>
      </c>
      <c r="BA288" s="81">
        <v>3.2</v>
      </c>
      <c r="BB288" s="81">
        <v>250</v>
      </c>
      <c r="BC288" s="81">
        <v>0</v>
      </c>
      <c r="BD288" s="81">
        <v>0</v>
      </c>
      <c r="BE288" s="81" t="s">
        <v>564</v>
      </c>
      <c r="BF288" s="82"/>
      <c r="BG288" s="81">
        <v>0</v>
      </c>
      <c r="BH288" s="81">
        <v>0</v>
      </c>
      <c r="BI288" s="81">
        <v>68.977000000000004</v>
      </c>
      <c r="BJ288" s="81">
        <v>0</v>
      </c>
      <c r="BK288" s="81">
        <v>0</v>
      </c>
      <c r="BL288" s="81">
        <v>0</v>
      </c>
      <c r="BM288" s="82"/>
      <c r="BN288" s="81">
        <v>0</v>
      </c>
      <c r="BO288" s="81">
        <v>0</v>
      </c>
      <c r="BP288" s="81">
        <v>6</v>
      </c>
      <c r="BQ288" s="81">
        <v>0</v>
      </c>
      <c r="BR288" s="81">
        <v>0</v>
      </c>
      <c r="BS288" s="81">
        <v>0</v>
      </c>
      <c r="BT288"/>
      <c r="BU288" s="80">
        <v>68.977000000000004</v>
      </c>
      <c r="BV288" s="80">
        <v>0</v>
      </c>
      <c r="BW288" s="80">
        <v>0</v>
      </c>
      <c r="BX288" s="80">
        <v>0</v>
      </c>
      <c r="BY288" s="80">
        <v>0</v>
      </c>
      <c r="BZ288" s="80">
        <v>0</v>
      </c>
      <c r="CA288" s="80">
        <v>0</v>
      </c>
      <c r="CB288" s="80">
        <v>0</v>
      </c>
      <c r="CC288" s="80">
        <v>0</v>
      </c>
    </row>
    <row r="289" spans="1:81">
      <c r="A289" s="80" t="s">
        <v>2005</v>
      </c>
      <c r="B289" s="80">
        <v>32</v>
      </c>
      <c r="C289" s="80">
        <v>15</v>
      </c>
      <c r="D289" s="80">
        <v>2</v>
      </c>
      <c r="E289" s="80">
        <v>2018</v>
      </c>
      <c r="F289" s="80" t="s">
        <v>93</v>
      </c>
      <c r="G289" s="80" t="s">
        <v>1990</v>
      </c>
      <c r="H289" s="80" t="s">
        <v>1991</v>
      </c>
      <c r="I289" s="177"/>
      <c r="J289" s="81">
        <v>87.368836876737774</v>
      </c>
      <c r="K289" s="81">
        <v>3.3474661258254121</v>
      </c>
      <c r="L289" s="81">
        <v>23.006696760085859</v>
      </c>
      <c r="M289" s="81">
        <v>55.527455081756337</v>
      </c>
      <c r="N289" s="81">
        <v>64.829216635890049</v>
      </c>
      <c r="O289" s="81">
        <v>34.780330000153633</v>
      </c>
      <c r="P289" s="81">
        <v>34.592028963727316</v>
      </c>
      <c r="Q289" s="81">
        <v>2.2128341175449444</v>
      </c>
      <c r="R289" s="81">
        <v>0.56529717150168801</v>
      </c>
      <c r="S289" s="81">
        <v>0</v>
      </c>
      <c r="T289" s="82"/>
      <c r="U289" s="81">
        <v>6599323</v>
      </c>
      <c r="V289" s="81">
        <v>1325</v>
      </c>
      <c r="W289" s="81">
        <v>407</v>
      </c>
      <c r="X289" s="81">
        <v>11291</v>
      </c>
      <c r="Y289" s="81">
        <v>15717</v>
      </c>
      <c r="Z289" s="81">
        <v>21193</v>
      </c>
      <c r="AA289" s="81">
        <v>7237</v>
      </c>
      <c r="AB289" s="81">
        <v>34914</v>
      </c>
      <c r="AC289" s="81">
        <v>98077</v>
      </c>
      <c r="AD289" s="81">
        <v>0</v>
      </c>
      <c r="AE289" s="82"/>
      <c r="AF289" s="81">
        <v>100870348.8064688</v>
      </c>
      <c r="AG289" s="81">
        <v>2075722.8225598601</v>
      </c>
      <c r="AH289" s="81">
        <v>2863262.0993460738</v>
      </c>
      <c r="AI289" s="81">
        <v>69211588.366304129</v>
      </c>
      <c r="AJ289" s="81">
        <v>82915368.273374036</v>
      </c>
      <c r="AK289" s="81">
        <v>0</v>
      </c>
      <c r="AL289" s="81">
        <v>0</v>
      </c>
      <c r="AM289" s="81">
        <v>4805950.8793865079</v>
      </c>
      <c r="AN289" s="81">
        <v>0</v>
      </c>
      <c r="AO289" s="81">
        <v>0</v>
      </c>
      <c r="AP289" s="82"/>
      <c r="AQ289" s="81">
        <v>672</v>
      </c>
      <c r="AR289" s="81">
        <v>161</v>
      </c>
      <c r="AS289" s="81">
        <v>3</v>
      </c>
      <c r="AT289" s="81">
        <v>1</v>
      </c>
      <c r="AU289" s="81">
        <v>0</v>
      </c>
      <c r="AV289" s="81">
        <v>0</v>
      </c>
      <c r="AW289" s="81" t="s">
        <v>564</v>
      </c>
      <c r="AX289" s="82"/>
      <c r="AY289" s="81">
        <v>3037.0830000000001</v>
      </c>
      <c r="AZ289" s="81">
        <v>16175</v>
      </c>
      <c r="BA289" s="81">
        <v>36</v>
      </c>
      <c r="BB289" s="81">
        <v>250</v>
      </c>
      <c r="BC289" s="81">
        <v>0</v>
      </c>
      <c r="BD289" s="81">
        <v>0</v>
      </c>
      <c r="BE289" s="81" t="s">
        <v>564</v>
      </c>
      <c r="BF289" s="82"/>
      <c r="BG289" s="81">
        <v>0</v>
      </c>
      <c r="BH289" s="81">
        <v>0</v>
      </c>
      <c r="BI289" s="81">
        <v>68.447999999999993</v>
      </c>
      <c r="BJ289" s="81">
        <v>0</v>
      </c>
      <c r="BK289" s="81">
        <v>0</v>
      </c>
      <c r="BL289" s="81">
        <v>0</v>
      </c>
      <c r="BM289" s="82"/>
      <c r="BN289" s="81">
        <v>0</v>
      </c>
      <c r="BO289" s="81">
        <v>0</v>
      </c>
      <c r="BP289" s="81">
        <v>6</v>
      </c>
      <c r="BQ289" s="81">
        <v>0</v>
      </c>
      <c r="BR289" s="81">
        <v>0</v>
      </c>
      <c r="BS289" s="81">
        <v>0</v>
      </c>
      <c r="BT289"/>
      <c r="BU289" s="80">
        <v>68.447999999999993</v>
      </c>
      <c r="BV289" s="80">
        <v>0</v>
      </c>
      <c r="BW289" s="80">
        <v>0</v>
      </c>
      <c r="BX289" s="80">
        <v>0</v>
      </c>
      <c r="BY289" s="80">
        <v>0</v>
      </c>
      <c r="BZ289" s="80">
        <v>0</v>
      </c>
      <c r="CA289" s="80">
        <v>0</v>
      </c>
      <c r="CB289" s="80">
        <v>0</v>
      </c>
      <c r="CC289" s="80">
        <v>0</v>
      </c>
    </row>
    <row r="290" spans="1:81">
      <c r="A290" s="80" t="s">
        <v>2006</v>
      </c>
      <c r="B290" s="80">
        <v>33</v>
      </c>
      <c r="C290" s="80">
        <v>16</v>
      </c>
      <c r="D290" s="80">
        <v>2</v>
      </c>
      <c r="E290" s="80">
        <v>2019</v>
      </c>
      <c r="F290" s="80" t="s">
        <v>73</v>
      </c>
      <c r="G290" s="80" t="s">
        <v>1990</v>
      </c>
      <c r="H290" s="80" t="s">
        <v>1991</v>
      </c>
      <c r="I290" s="177"/>
      <c r="J290" s="81">
        <v>60.329445540748409</v>
      </c>
      <c r="K290" s="81">
        <v>2.9990902838693581</v>
      </c>
      <c r="L290" s="81">
        <v>23.08198960723206</v>
      </c>
      <c r="M290" s="81">
        <v>55.535231932690571</v>
      </c>
      <c r="N290" s="81">
        <v>59.819907096606812</v>
      </c>
      <c r="O290" s="81">
        <v>33.657657674309064</v>
      </c>
      <c r="P290" s="81">
        <v>33.509239172972478</v>
      </c>
      <c r="Q290" s="81">
        <v>2.1196352249892723</v>
      </c>
      <c r="R290" s="81">
        <v>0.47043740060871797</v>
      </c>
      <c r="S290" s="81">
        <v>0</v>
      </c>
      <c r="T290" s="82"/>
      <c r="U290" s="81">
        <v>5149909</v>
      </c>
      <c r="V290" s="81">
        <v>1325</v>
      </c>
      <c r="W290" s="81">
        <v>407</v>
      </c>
      <c r="X290" s="81">
        <v>11291</v>
      </c>
      <c r="Y290" s="81">
        <v>15620</v>
      </c>
      <c r="Z290" s="81">
        <v>21072</v>
      </c>
      <c r="AA290" s="81">
        <v>6958</v>
      </c>
      <c r="AB290" s="81">
        <v>34349</v>
      </c>
      <c r="AC290" s="81">
        <v>82956</v>
      </c>
      <c r="AD290" s="81">
        <v>0</v>
      </c>
      <c r="AE290" s="82"/>
      <c r="AF290" s="81">
        <v>76585785.325075775</v>
      </c>
      <c r="AG290" s="81">
        <v>2010160.321558662</v>
      </c>
      <c r="AH290" s="81">
        <v>3003697.8737260839</v>
      </c>
      <c r="AI290" s="81">
        <v>78816473.43739666</v>
      </c>
      <c r="AJ290" s="81">
        <v>89236031.57268779</v>
      </c>
      <c r="AK290" s="81">
        <v>0</v>
      </c>
      <c r="AL290" s="81">
        <v>0</v>
      </c>
      <c r="AM290" s="81">
        <v>4678075.2208664427</v>
      </c>
      <c r="AN290" s="81">
        <v>0</v>
      </c>
      <c r="AO290" s="81">
        <v>0</v>
      </c>
      <c r="AP290" s="82"/>
      <c r="AQ290" s="81">
        <v>690</v>
      </c>
      <c r="AR290" s="81">
        <v>169</v>
      </c>
      <c r="AS290" s="81">
        <v>3</v>
      </c>
      <c r="AT290" s="81">
        <v>1</v>
      </c>
      <c r="AU290" s="81">
        <v>0</v>
      </c>
      <c r="AV290" s="81">
        <v>0</v>
      </c>
      <c r="AW290" s="81" t="s">
        <v>564</v>
      </c>
      <c r="AX290" s="82"/>
      <c r="AY290" s="81">
        <v>3145.308</v>
      </c>
      <c r="AZ290" s="81">
        <v>18485.400000000001</v>
      </c>
      <c r="BA290" s="81">
        <v>35.5</v>
      </c>
      <c r="BB290" s="81">
        <v>250</v>
      </c>
      <c r="BC290" s="81">
        <v>0</v>
      </c>
      <c r="BD290" s="81">
        <v>0</v>
      </c>
      <c r="BE290" s="81" t="s">
        <v>564</v>
      </c>
      <c r="BF290" s="82"/>
      <c r="BG290" s="81">
        <v>0</v>
      </c>
      <c r="BH290" s="81">
        <v>0</v>
      </c>
      <c r="BI290" s="81">
        <v>60.712000000000003</v>
      </c>
      <c r="BJ290" s="81">
        <v>0</v>
      </c>
      <c r="BK290" s="81">
        <v>0</v>
      </c>
      <c r="BL290" s="81">
        <v>0</v>
      </c>
      <c r="BM290" s="82"/>
      <c r="BN290" s="81">
        <v>0</v>
      </c>
      <c r="BO290" s="81">
        <v>0</v>
      </c>
      <c r="BP290" s="81">
        <v>6</v>
      </c>
      <c r="BQ290" s="81">
        <v>0</v>
      </c>
      <c r="BR290" s="81">
        <v>0</v>
      </c>
      <c r="BS290" s="81">
        <v>0</v>
      </c>
      <c r="BT290"/>
      <c r="BU290" s="80">
        <v>60.712000000000003</v>
      </c>
      <c r="BV290" s="80">
        <v>0</v>
      </c>
      <c r="BW290" s="80">
        <v>0</v>
      </c>
      <c r="BX290" s="80">
        <v>0</v>
      </c>
      <c r="BY290" s="80">
        <v>0</v>
      </c>
      <c r="BZ290" s="80">
        <v>0</v>
      </c>
      <c r="CA290" s="80">
        <v>0</v>
      </c>
      <c r="CB290" s="80">
        <v>0</v>
      </c>
      <c r="CC290" s="80">
        <v>0</v>
      </c>
    </row>
    <row r="291" spans="1:81">
      <c r="A291" s="80" t="s">
        <v>2007</v>
      </c>
      <c r="B291" s="80">
        <v>34</v>
      </c>
      <c r="C291" s="80">
        <v>17</v>
      </c>
      <c r="D291" s="80">
        <v>2</v>
      </c>
      <c r="E291" s="80">
        <v>2020</v>
      </c>
      <c r="F291" s="80" t="s">
        <v>218</v>
      </c>
      <c r="G291" s="80" t="s">
        <v>1990</v>
      </c>
      <c r="H291" s="80" t="s">
        <v>1991</v>
      </c>
      <c r="I291" s="177"/>
      <c r="J291" s="81">
        <v>49.372334472646557</v>
      </c>
      <c r="K291" s="81">
        <v>3.1998976081714043</v>
      </c>
      <c r="L291" s="81">
        <v>22.682470337155912</v>
      </c>
      <c r="M291" s="81">
        <v>50.557140345258681</v>
      </c>
      <c r="N291" s="81">
        <v>57.680062166024129</v>
      </c>
      <c r="O291" s="81">
        <v>29.316740364939033</v>
      </c>
      <c r="P291" s="81">
        <v>31.267461836274855</v>
      </c>
      <c r="Q291" s="81">
        <v>1.9929551815642939</v>
      </c>
      <c r="R291" s="81">
        <v>0.34264751134463445</v>
      </c>
      <c r="S291" s="81">
        <v>0</v>
      </c>
      <c r="T291" s="82"/>
      <c r="U291" s="81">
        <v>4417509</v>
      </c>
      <c r="V291" s="81">
        <v>1244</v>
      </c>
      <c r="W291" s="81">
        <v>504</v>
      </c>
      <c r="X291" s="81">
        <v>10861</v>
      </c>
      <c r="Y291" s="81">
        <v>15560</v>
      </c>
      <c r="Z291" s="81">
        <v>20949</v>
      </c>
      <c r="AA291" s="81">
        <v>7054</v>
      </c>
      <c r="AB291" s="81">
        <v>33800</v>
      </c>
      <c r="AC291" s="81">
        <v>60736.999999999993</v>
      </c>
      <c r="AD291" s="81">
        <v>0</v>
      </c>
      <c r="AE291" s="82"/>
      <c r="AF291" s="81">
        <v>65848125.086870506</v>
      </c>
      <c r="AG291" s="81">
        <v>2082022.9910043727</v>
      </c>
      <c r="AH291" s="81">
        <v>2702252.2315270239</v>
      </c>
      <c r="AI291" s="81">
        <v>75777054.53990218</v>
      </c>
      <c r="AJ291" s="81">
        <v>90337851.101917446</v>
      </c>
      <c r="AK291" s="81"/>
      <c r="AL291" s="81"/>
      <c r="AM291" s="81">
        <v>4411275.5258323597</v>
      </c>
      <c r="AN291" s="81"/>
      <c r="AO291" s="81"/>
      <c r="AP291" s="82"/>
      <c r="AQ291" s="81">
        <v>713</v>
      </c>
      <c r="AR291" s="81">
        <v>176</v>
      </c>
      <c r="AS291" s="81">
        <v>3</v>
      </c>
      <c r="AT291" s="81">
        <v>2</v>
      </c>
      <c r="AU291" s="81">
        <v>0</v>
      </c>
      <c r="AV291" s="81">
        <v>0</v>
      </c>
      <c r="AW291" s="81">
        <v>3</v>
      </c>
      <c r="AX291" s="82"/>
      <c r="AY291" s="81">
        <v>3258.8180000000011</v>
      </c>
      <c r="AZ291" s="81">
        <v>18765.100000000009</v>
      </c>
      <c r="BA291" s="81">
        <v>35.5</v>
      </c>
      <c r="BB291" s="81">
        <v>449</v>
      </c>
      <c r="BC291" s="81">
        <v>0</v>
      </c>
      <c r="BD291" s="81">
        <v>0</v>
      </c>
      <c r="BE291" s="81">
        <v>35.5</v>
      </c>
      <c r="BF291" s="82"/>
      <c r="BG291" s="81">
        <v>0</v>
      </c>
      <c r="BH291" s="81">
        <v>0</v>
      </c>
      <c r="BI291" s="81">
        <v>53.151000000000003</v>
      </c>
      <c r="BJ291" s="81">
        <v>0</v>
      </c>
      <c r="BK291" s="81">
        <v>0</v>
      </c>
      <c r="BL291" s="81">
        <v>0</v>
      </c>
      <c r="BM291" s="82"/>
      <c r="BN291" s="81">
        <v>0</v>
      </c>
      <c r="BO291" s="81">
        <v>0</v>
      </c>
      <c r="BP291" s="81">
        <v>6</v>
      </c>
      <c r="BQ291" s="81">
        <v>0</v>
      </c>
      <c r="BR291" s="81">
        <v>0</v>
      </c>
      <c r="BS291" s="81">
        <v>0</v>
      </c>
      <c r="BT291"/>
      <c r="BU291" s="80">
        <v>53.151000000000003</v>
      </c>
      <c r="BV291" s="80">
        <v>0</v>
      </c>
      <c r="BW291" s="80">
        <v>0</v>
      </c>
      <c r="BX291" s="80">
        <v>0</v>
      </c>
      <c r="BY291" s="80">
        <v>0</v>
      </c>
      <c r="BZ291" s="80">
        <v>0</v>
      </c>
      <c r="CA291" s="80">
        <v>0</v>
      </c>
      <c r="CB291" s="80">
        <v>0</v>
      </c>
      <c r="CC291" s="80">
        <v>0</v>
      </c>
    </row>
    <row r="292" spans="1:81">
      <c r="A292" s="80" t="s">
        <v>2008</v>
      </c>
      <c r="B292" s="80">
        <v>34</v>
      </c>
      <c r="C292" s="80">
        <v>18</v>
      </c>
      <c r="D292" s="80">
        <v>2</v>
      </c>
      <c r="E292" s="80">
        <v>2021</v>
      </c>
      <c r="F292" s="80" t="s">
        <v>75</v>
      </c>
      <c r="G292" s="174" t="s">
        <v>1990</v>
      </c>
      <c r="H292" s="80" t="s">
        <v>1991</v>
      </c>
      <c r="I292" s="177"/>
      <c r="J292" s="81">
        <v>68.058210387275594</v>
      </c>
      <c r="K292" s="81">
        <v>3.2480150227361038</v>
      </c>
      <c r="L292" s="81">
        <v>20.018256295364949</v>
      </c>
      <c r="M292" s="81">
        <v>49.827469397849889</v>
      </c>
      <c r="N292" s="81">
        <v>54.986175954118302</v>
      </c>
      <c r="O292" s="81">
        <v>28.271767761411557</v>
      </c>
      <c r="P292" s="81">
        <v>31.912494512611705</v>
      </c>
      <c r="Q292" s="81">
        <v>1.9836356370825932</v>
      </c>
      <c r="R292" s="81">
        <v>0.4222229004213468</v>
      </c>
      <c r="S292" s="81">
        <v>0</v>
      </c>
      <c r="T292" s="82"/>
      <c r="U292" s="81">
        <v>6564191</v>
      </c>
      <c r="V292" s="81">
        <v>1244</v>
      </c>
      <c r="W292" s="81">
        <v>504</v>
      </c>
      <c r="X292" s="81">
        <v>10861</v>
      </c>
      <c r="Y292" s="81">
        <v>15525</v>
      </c>
      <c r="Z292" s="81">
        <v>20802</v>
      </c>
      <c r="AA292" s="81">
        <v>7021</v>
      </c>
      <c r="AB292" s="81">
        <v>33243</v>
      </c>
      <c r="AC292" s="81">
        <v>72541.999999999985</v>
      </c>
      <c r="AD292" s="81">
        <v>0</v>
      </c>
      <c r="AE292" s="82"/>
      <c r="AF292" s="81">
        <v>91853225.793115079</v>
      </c>
      <c r="AG292" s="81">
        <v>2068038.4806670796</v>
      </c>
      <c r="AH292" s="81">
        <v>2358514.1683180868</v>
      </c>
      <c r="AI292" s="81">
        <v>73105459.591327727</v>
      </c>
      <c r="AJ292" s="81">
        <v>81986984.025853902</v>
      </c>
      <c r="AK292" s="81">
        <v>0</v>
      </c>
      <c r="AL292" s="81">
        <v>0</v>
      </c>
      <c r="AM292" s="81">
        <v>4363605.4223947925</v>
      </c>
      <c r="AN292" s="81">
        <v>0</v>
      </c>
      <c r="AO292" s="81">
        <v>0</v>
      </c>
      <c r="AP292" s="82"/>
      <c r="AQ292" s="81">
        <v>731</v>
      </c>
      <c r="AR292" s="81">
        <v>180</v>
      </c>
      <c r="AS292" s="81">
        <v>3</v>
      </c>
      <c r="AT292" s="81">
        <v>2</v>
      </c>
      <c r="AU292" s="81">
        <v>0</v>
      </c>
      <c r="AV292" s="81">
        <v>0</v>
      </c>
      <c r="AW292" s="81"/>
      <c r="AX292" s="82"/>
      <c r="AY292" s="81">
        <v>3379.753000000002</v>
      </c>
      <c r="AZ292" s="81">
        <v>18963.100000000009</v>
      </c>
      <c r="BA292" s="81">
        <v>35.5</v>
      </c>
      <c r="BB292" s="81">
        <v>449</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2009</v>
      </c>
      <c r="B293" s="80">
        <v>34</v>
      </c>
      <c r="C293" s="80">
        <v>19</v>
      </c>
      <c r="D293" s="80">
        <v>2</v>
      </c>
      <c r="E293" s="80">
        <v>2022</v>
      </c>
      <c r="F293" s="80" t="s">
        <v>568</v>
      </c>
      <c r="G293" s="174" t="s">
        <v>1990</v>
      </c>
      <c r="H293" s="80" t="s">
        <v>1991</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770</v>
      </c>
      <c r="AR293" s="81">
        <v>185</v>
      </c>
      <c r="AS293" s="81">
        <v>3</v>
      </c>
      <c r="AT293" s="81">
        <v>2</v>
      </c>
      <c r="AU293" s="81">
        <v>0</v>
      </c>
      <c r="AV293" s="81">
        <v>0</v>
      </c>
      <c r="AW293" s="81"/>
      <c r="AX293" s="82"/>
      <c r="AY293" s="81">
        <v>3588.4330000000018</v>
      </c>
      <c r="AZ293" s="81">
        <v>19205.100000000013</v>
      </c>
      <c r="BA293" s="81">
        <v>35.5</v>
      </c>
      <c r="BB293" s="81">
        <v>449</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2010</v>
      </c>
      <c r="B294" s="80">
        <v>375</v>
      </c>
      <c r="C294" s="80">
        <v>1</v>
      </c>
      <c r="D294" s="80">
        <v>23</v>
      </c>
      <c r="E294" s="80">
        <v>1990</v>
      </c>
      <c r="F294" s="80" t="s">
        <v>562</v>
      </c>
      <c r="G294" s="80" t="s">
        <v>2011</v>
      </c>
      <c r="H294" s="80" t="s">
        <v>2012</v>
      </c>
      <c r="I294" s="177"/>
      <c r="J294" s="81">
        <v>38.567105113834899</v>
      </c>
      <c r="K294" s="81">
        <v>7.170535729020985</v>
      </c>
      <c r="L294" s="81">
        <v>39.797977033147575</v>
      </c>
      <c r="M294" s="81">
        <v>24.935831787411018</v>
      </c>
      <c r="N294" s="81">
        <v>36.16385561451365</v>
      </c>
      <c r="O294" s="81">
        <v>30.448927639431655</v>
      </c>
      <c r="P294" s="81">
        <v>69.980328167651493</v>
      </c>
      <c r="Q294" s="81">
        <v>2.9253655716602101</v>
      </c>
      <c r="R294" s="81">
        <v>0</v>
      </c>
      <c r="S294" s="81">
        <v>2.3368416061082731</v>
      </c>
      <c r="T294" s="82"/>
      <c r="U294" s="81">
        <v>4030559</v>
      </c>
      <c r="V294" s="81">
        <v>1784</v>
      </c>
      <c r="W294" s="81">
        <v>439</v>
      </c>
      <c r="X294" s="81">
        <v>9313</v>
      </c>
      <c r="Y294" s="81">
        <v>17137</v>
      </c>
      <c r="Z294" s="81">
        <v>12524</v>
      </c>
      <c r="AA294" s="81">
        <v>16992</v>
      </c>
      <c r="AB294" s="81">
        <v>47498</v>
      </c>
      <c r="AC294" s="81">
        <v>0</v>
      </c>
      <c r="AD294" s="81">
        <v>2.3368416061082731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2013</v>
      </c>
      <c r="B295" s="80">
        <v>376</v>
      </c>
      <c r="C295" s="80">
        <v>2</v>
      </c>
      <c r="D295" s="80">
        <v>23</v>
      </c>
      <c r="E295" s="80">
        <v>2005</v>
      </c>
      <c r="F295" s="80" t="s">
        <v>565</v>
      </c>
      <c r="G295" s="80" t="s">
        <v>2011</v>
      </c>
      <c r="H295" s="80" t="s">
        <v>2012</v>
      </c>
      <c r="I295" s="177"/>
      <c r="J295" s="81">
        <v>38.055384859164121</v>
      </c>
      <c r="K295" s="81">
        <v>3.8620643211654491</v>
      </c>
      <c r="L295" s="81">
        <v>41.745728494138135</v>
      </c>
      <c r="M295" s="81">
        <v>36.45999704212602</v>
      </c>
      <c r="N295" s="81">
        <v>44.097032784432045</v>
      </c>
      <c r="O295" s="81">
        <v>43.501001389410085</v>
      </c>
      <c r="P295" s="81">
        <v>79.804889872503082</v>
      </c>
      <c r="Q295" s="81">
        <v>2.5305086138844244</v>
      </c>
      <c r="R295" s="81">
        <v>0</v>
      </c>
      <c r="S295" s="81">
        <v>3.0771594782516125</v>
      </c>
      <c r="T295" s="82"/>
      <c r="U295" s="81">
        <v>4109287</v>
      </c>
      <c r="V295" s="81">
        <v>1435</v>
      </c>
      <c r="W295" s="81">
        <v>444</v>
      </c>
      <c r="X295" s="81">
        <v>7816</v>
      </c>
      <c r="Y295" s="81">
        <v>17663</v>
      </c>
      <c r="Z295" s="81">
        <v>20705</v>
      </c>
      <c r="AA295" s="81">
        <v>15870</v>
      </c>
      <c r="AB295" s="81">
        <v>42952</v>
      </c>
      <c r="AC295" s="81">
        <v>0</v>
      </c>
      <c r="AD295" s="81">
        <v>3.0771594782516125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2014</v>
      </c>
      <c r="B296" s="80">
        <v>377</v>
      </c>
      <c r="C296" s="80">
        <v>3</v>
      </c>
      <c r="D296" s="80">
        <v>23</v>
      </c>
      <c r="E296" s="80">
        <v>2006</v>
      </c>
      <c r="F296" s="80" t="s">
        <v>566</v>
      </c>
      <c r="G296" s="80" t="s">
        <v>2011</v>
      </c>
      <c r="H296" s="80" t="s">
        <v>2012</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2015</v>
      </c>
      <c r="B297" s="80">
        <v>378</v>
      </c>
      <c r="C297" s="80">
        <v>4</v>
      </c>
      <c r="D297" s="80">
        <v>23</v>
      </c>
      <c r="E297" s="80">
        <v>2007</v>
      </c>
      <c r="F297" s="80" t="s">
        <v>567</v>
      </c>
      <c r="G297" s="80" t="s">
        <v>2011</v>
      </c>
      <c r="H297" s="80" t="s">
        <v>2012</v>
      </c>
      <c r="I297" s="177"/>
      <c r="J297" s="81">
        <v>27.235738062024911</v>
      </c>
      <c r="K297" s="81">
        <v>3.2519059585591235</v>
      </c>
      <c r="L297" s="81">
        <v>8.5355182050771248</v>
      </c>
      <c r="M297" s="81">
        <v>39.288461497281403</v>
      </c>
      <c r="N297" s="81">
        <v>43.366960432273423</v>
      </c>
      <c r="O297" s="81">
        <v>42.541170093426175</v>
      </c>
      <c r="P297" s="81">
        <v>79.503120458327416</v>
      </c>
      <c r="Q297" s="81">
        <v>2.593368086670889</v>
      </c>
      <c r="R297" s="81">
        <v>0</v>
      </c>
      <c r="S297" s="81">
        <v>3.8149305929368049</v>
      </c>
      <c r="T297" s="82"/>
      <c r="U297" s="81">
        <v>3674057</v>
      </c>
      <c r="V297" s="81">
        <v>1247</v>
      </c>
      <c r="W297" s="81">
        <v>122</v>
      </c>
      <c r="X297" s="81">
        <v>9861</v>
      </c>
      <c r="Y297" s="81">
        <v>17483</v>
      </c>
      <c r="Z297" s="81">
        <v>21049</v>
      </c>
      <c r="AA297" s="81">
        <v>15569</v>
      </c>
      <c r="AB297" s="81">
        <v>41691</v>
      </c>
      <c r="AC297" s="81">
        <v>0</v>
      </c>
      <c r="AD297" s="81">
        <v>3.8149305929368049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2016</v>
      </c>
      <c r="B298" s="80">
        <v>379</v>
      </c>
      <c r="C298" s="80">
        <v>5</v>
      </c>
      <c r="D298" s="80">
        <v>23</v>
      </c>
      <c r="E298" s="80">
        <v>2008</v>
      </c>
      <c r="F298" s="80" t="s">
        <v>84</v>
      </c>
      <c r="G298" s="80" t="s">
        <v>2011</v>
      </c>
      <c r="H298" s="80" t="s">
        <v>2012</v>
      </c>
      <c r="I298" s="177"/>
      <c r="J298" s="81">
        <v>27.956229100295399</v>
      </c>
      <c r="K298" s="81">
        <v>2.5366362337072665</v>
      </c>
      <c r="L298" s="81">
        <v>32.898570063650858</v>
      </c>
      <c r="M298" s="81">
        <v>41.823581768996789</v>
      </c>
      <c r="N298" s="81">
        <v>38.891563246295988</v>
      </c>
      <c r="O298" s="81">
        <v>41.260737997956454</v>
      </c>
      <c r="P298" s="81">
        <v>78.280163525692004</v>
      </c>
      <c r="Q298" s="81">
        <v>2.5071343785476952</v>
      </c>
      <c r="R298" s="81">
        <v>0</v>
      </c>
      <c r="S298" s="81">
        <v>2.7035394336074527</v>
      </c>
      <c r="T298" s="82"/>
      <c r="U298" s="81">
        <v>4078791</v>
      </c>
      <c r="V298" s="81">
        <v>1247</v>
      </c>
      <c r="W298" s="81">
        <v>544</v>
      </c>
      <c r="X298" s="81">
        <v>9861</v>
      </c>
      <c r="Y298" s="81">
        <v>17415</v>
      </c>
      <c r="Z298" s="81">
        <v>21132</v>
      </c>
      <c r="AA298" s="81">
        <v>15347</v>
      </c>
      <c r="AB298" s="81">
        <v>40967</v>
      </c>
      <c r="AC298" s="81">
        <v>0</v>
      </c>
      <c r="AD298" s="81">
        <v>2.7035394336074527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2017</v>
      </c>
      <c r="B299" s="80">
        <v>380</v>
      </c>
      <c r="C299" s="80">
        <v>6</v>
      </c>
      <c r="D299" s="80">
        <v>23</v>
      </c>
      <c r="E299" s="80">
        <v>2009</v>
      </c>
      <c r="F299" s="80" t="s">
        <v>85</v>
      </c>
      <c r="G299" s="80" t="s">
        <v>2011</v>
      </c>
      <c r="H299" s="80" t="s">
        <v>2012</v>
      </c>
      <c r="I299" s="177"/>
      <c r="J299" s="81">
        <v>25.261593144798223</v>
      </c>
      <c r="K299" s="81">
        <v>2.4196030899131764</v>
      </c>
      <c r="L299" s="81">
        <v>47.16306757909345</v>
      </c>
      <c r="M299" s="81">
        <v>39.626367246995173</v>
      </c>
      <c r="N299" s="81">
        <v>36.459804346102516</v>
      </c>
      <c r="O299" s="81">
        <v>42.031599241394247</v>
      </c>
      <c r="P299" s="81">
        <v>74.720622993941362</v>
      </c>
      <c r="Q299" s="81">
        <v>2.3628850598860351</v>
      </c>
      <c r="R299" s="81">
        <v>0</v>
      </c>
      <c r="S299" s="81">
        <v>4.1378267444673895</v>
      </c>
      <c r="T299" s="82"/>
      <c r="U299" s="81">
        <v>3503528</v>
      </c>
      <c r="V299" s="81">
        <v>1122</v>
      </c>
      <c r="W299" s="81">
        <v>1153</v>
      </c>
      <c r="X299" s="81">
        <v>10413</v>
      </c>
      <c r="Y299" s="81">
        <v>17383</v>
      </c>
      <c r="Z299" s="81">
        <v>21248</v>
      </c>
      <c r="AA299" s="81">
        <v>15039</v>
      </c>
      <c r="AB299" s="81">
        <v>40531</v>
      </c>
      <c r="AC299" s="81">
        <v>0</v>
      </c>
      <c r="AD299" s="81">
        <v>4.1378267444673895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10.57</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2018</v>
      </c>
      <c r="B300" s="80">
        <v>381</v>
      </c>
      <c r="C300" s="80">
        <v>7</v>
      </c>
      <c r="D300" s="80">
        <v>23</v>
      </c>
      <c r="E300" s="80">
        <v>2010</v>
      </c>
      <c r="F300" s="80" t="s">
        <v>86</v>
      </c>
      <c r="G300" s="80" t="s">
        <v>2011</v>
      </c>
      <c r="H300" s="80" t="s">
        <v>2012</v>
      </c>
      <c r="I300" s="177"/>
      <c r="J300" s="81">
        <v>25.776665020134221</v>
      </c>
      <c r="K300" s="81">
        <v>2.571026467135058</v>
      </c>
      <c r="L300" s="81">
        <v>43.419799161248868</v>
      </c>
      <c r="M300" s="81">
        <v>42.708917437707917</v>
      </c>
      <c r="N300" s="81">
        <v>42.80153807821025</v>
      </c>
      <c r="O300" s="81">
        <v>41.937608913152935</v>
      </c>
      <c r="P300" s="81">
        <v>75.732526734628507</v>
      </c>
      <c r="Q300" s="81">
        <v>2.4244030696358827</v>
      </c>
      <c r="R300" s="81">
        <v>0</v>
      </c>
      <c r="S300" s="81">
        <v>3.1582464839001219</v>
      </c>
      <c r="T300" s="82"/>
      <c r="U300" s="81">
        <v>3762556</v>
      </c>
      <c r="V300" s="81">
        <v>1122</v>
      </c>
      <c r="W300" s="81">
        <v>1153</v>
      </c>
      <c r="X300" s="81">
        <v>10413</v>
      </c>
      <c r="Y300" s="81">
        <v>17315</v>
      </c>
      <c r="Z300" s="81">
        <v>21299</v>
      </c>
      <c r="AA300" s="81">
        <v>14862</v>
      </c>
      <c r="AB300" s="81">
        <v>39848</v>
      </c>
      <c r="AC300" s="81">
        <v>0</v>
      </c>
      <c r="AD300" s="81">
        <v>3.1582464839001219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8.9160000000000004</v>
      </c>
      <c r="BJ300" s="81">
        <v>0</v>
      </c>
      <c r="BK300" s="81">
        <v>0</v>
      </c>
      <c r="BL300" s="81">
        <v>0</v>
      </c>
      <c r="BM300" s="82"/>
      <c r="BN300" s="81">
        <v>0</v>
      </c>
      <c r="BO300" s="81">
        <v>0</v>
      </c>
      <c r="BP300" s="81">
        <v>2</v>
      </c>
      <c r="BQ300" s="81">
        <v>0</v>
      </c>
      <c r="BR300" s="81">
        <v>0</v>
      </c>
      <c r="BS300" s="81">
        <v>0</v>
      </c>
      <c r="BT300"/>
      <c r="BU300" s="80">
        <v>8.8659999999999997</v>
      </c>
      <c r="BV300" s="80">
        <v>0</v>
      </c>
      <c r="BW300" s="80">
        <v>0</v>
      </c>
      <c r="BX300" s="80">
        <v>0</v>
      </c>
      <c r="BY300" s="80">
        <v>0.05</v>
      </c>
      <c r="BZ300" s="80">
        <v>0</v>
      </c>
      <c r="CA300" s="80">
        <v>0</v>
      </c>
      <c r="CB300" s="80">
        <v>0</v>
      </c>
      <c r="CC300" s="80">
        <v>0</v>
      </c>
    </row>
    <row r="301" spans="1:81">
      <c r="A301" s="80" t="s">
        <v>2019</v>
      </c>
      <c r="B301" s="80">
        <v>382</v>
      </c>
      <c r="C301" s="80">
        <v>8</v>
      </c>
      <c r="D301" s="80">
        <v>23</v>
      </c>
      <c r="E301" s="80">
        <v>2011</v>
      </c>
      <c r="F301" s="80" t="s">
        <v>87</v>
      </c>
      <c r="G301" s="80" t="s">
        <v>2011</v>
      </c>
      <c r="H301" s="80" t="s">
        <v>2012</v>
      </c>
      <c r="I301" s="177"/>
      <c r="J301" s="81">
        <v>44.755305736333987</v>
      </c>
      <c r="K301" s="81">
        <v>3.4012406689925219</v>
      </c>
      <c r="L301" s="81">
        <v>58.421797287016929</v>
      </c>
      <c r="M301" s="81">
        <v>50.835920815669027</v>
      </c>
      <c r="N301" s="81">
        <v>52.465136418023143</v>
      </c>
      <c r="O301" s="81">
        <v>41.053595372850509</v>
      </c>
      <c r="P301" s="81">
        <v>73.024387083669666</v>
      </c>
      <c r="Q301" s="81">
        <v>2.7533058626472919</v>
      </c>
      <c r="R301" s="81">
        <v>0</v>
      </c>
      <c r="S301" s="81">
        <v>3.2461580080033263</v>
      </c>
      <c r="T301" s="82"/>
      <c r="U301" s="81">
        <v>5505595</v>
      </c>
      <c r="V301" s="81">
        <v>1122</v>
      </c>
      <c r="W301" s="81">
        <v>1153</v>
      </c>
      <c r="X301" s="81">
        <v>10413</v>
      </c>
      <c r="Y301" s="81">
        <v>17237</v>
      </c>
      <c r="Z301" s="81">
        <v>21303</v>
      </c>
      <c r="AA301" s="81">
        <v>14757</v>
      </c>
      <c r="AB301" s="81">
        <v>39233</v>
      </c>
      <c r="AC301" s="81">
        <v>0</v>
      </c>
      <c r="AD301" s="81">
        <v>3.2461580080033263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7.1230000000000002</v>
      </c>
      <c r="BJ301" s="81">
        <v>0</v>
      </c>
      <c r="BK301" s="81">
        <v>0</v>
      </c>
      <c r="BL301" s="81">
        <v>0</v>
      </c>
      <c r="BM301" s="82"/>
      <c r="BN301" s="81">
        <v>0</v>
      </c>
      <c r="BO301" s="81">
        <v>0</v>
      </c>
      <c r="BP301" s="81">
        <v>2</v>
      </c>
      <c r="BQ301" s="81">
        <v>0</v>
      </c>
      <c r="BR301" s="81">
        <v>0</v>
      </c>
      <c r="BS301" s="81">
        <v>0</v>
      </c>
      <c r="BT301"/>
      <c r="BU301" s="80">
        <v>7.0730000000000004</v>
      </c>
      <c r="BV301" s="80">
        <v>0</v>
      </c>
      <c r="BW301" s="80">
        <v>0</v>
      </c>
      <c r="BX301" s="80">
        <v>0</v>
      </c>
      <c r="BY301" s="80">
        <v>0.05</v>
      </c>
      <c r="BZ301" s="80">
        <v>0</v>
      </c>
      <c r="CA301" s="80">
        <v>0</v>
      </c>
      <c r="CB301" s="80">
        <v>0</v>
      </c>
      <c r="CC301" s="80">
        <v>0</v>
      </c>
    </row>
    <row r="302" spans="1:81">
      <c r="A302" s="80" t="s">
        <v>2020</v>
      </c>
      <c r="B302" s="80">
        <v>383</v>
      </c>
      <c r="C302" s="80">
        <v>9</v>
      </c>
      <c r="D302" s="80">
        <v>23</v>
      </c>
      <c r="E302" s="80">
        <v>2012</v>
      </c>
      <c r="F302" s="80" t="s">
        <v>88</v>
      </c>
      <c r="G302" s="80" t="s">
        <v>2011</v>
      </c>
      <c r="H302" s="80" t="s">
        <v>2012</v>
      </c>
      <c r="I302" s="177"/>
      <c r="J302" s="81">
        <v>40.175474494360863</v>
      </c>
      <c r="K302" s="81">
        <v>3.4833349286272703</v>
      </c>
      <c r="L302" s="81">
        <v>59.204818785222756</v>
      </c>
      <c r="M302" s="81">
        <v>56.863346131623686</v>
      </c>
      <c r="N302" s="81">
        <v>53.967970647851836</v>
      </c>
      <c r="O302" s="81">
        <v>41.231470913803498</v>
      </c>
      <c r="P302" s="81">
        <v>72.484358879045857</v>
      </c>
      <c r="Q302" s="81">
        <v>2.954268690987413</v>
      </c>
      <c r="R302" s="81">
        <v>0</v>
      </c>
      <c r="S302" s="81">
        <v>3.908153845284668</v>
      </c>
      <c r="T302" s="82"/>
      <c r="U302" s="81">
        <v>4797655</v>
      </c>
      <c r="V302" s="81">
        <v>1122</v>
      </c>
      <c r="W302" s="81">
        <v>1153</v>
      </c>
      <c r="X302" s="81">
        <v>10413</v>
      </c>
      <c r="Y302" s="81">
        <v>17202</v>
      </c>
      <c r="Z302" s="81">
        <v>21565</v>
      </c>
      <c r="AA302" s="81">
        <v>14565</v>
      </c>
      <c r="AB302" s="81">
        <v>38746</v>
      </c>
      <c r="AC302" s="81">
        <v>0</v>
      </c>
      <c r="AD302" s="81">
        <v>3.908153845284668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12.654999999999999</v>
      </c>
      <c r="BJ302" s="81">
        <v>0</v>
      </c>
      <c r="BK302" s="81">
        <v>0</v>
      </c>
      <c r="BL302" s="81">
        <v>0</v>
      </c>
      <c r="BM302" s="82"/>
      <c r="BN302" s="81">
        <v>0</v>
      </c>
      <c r="BO302" s="81">
        <v>0</v>
      </c>
      <c r="BP302" s="81">
        <v>3</v>
      </c>
      <c r="BQ302" s="81">
        <v>0</v>
      </c>
      <c r="BR302" s="81">
        <v>0</v>
      </c>
      <c r="BS302" s="81">
        <v>0</v>
      </c>
      <c r="BT302"/>
      <c r="BU302" s="80">
        <v>12.576000000000001</v>
      </c>
      <c r="BV302" s="80">
        <v>0</v>
      </c>
      <c r="BW302" s="80">
        <v>0</v>
      </c>
      <c r="BX302" s="80">
        <v>0</v>
      </c>
      <c r="BY302" s="80">
        <v>7.9000000000000001E-2</v>
      </c>
      <c r="BZ302" s="80">
        <v>0</v>
      </c>
      <c r="CA302" s="80">
        <v>0</v>
      </c>
      <c r="CB302" s="80">
        <v>0</v>
      </c>
      <c r="CC302" s="80">
        <v>0</v>
      </c>
    </row>
    <row r="303" spans="1:81">
      <c r="A303" s="80" t="s">
        <v>2021</v>
      </c>
      <c r="B303" s="80">
        <v>384</v>
      </c>
      <c r="C303" s="80">
        <v>10</v>
      </c>
      <c r="D303" s="80">
        <v>23</v>
      </c>
      <c r="E303" s="80">
        <v>2013</v>
      </c>
      <c r="F303" s="80" t="s">
        <v>89</v>
      </c>
      <c r="G303" s="80" t="s">
        <v>2011</v>
      </c>
      <c r="H303" s="80" t="s">
        <v>2012</v>
      </c>
      <c r="I303" s="177"/>
      <c r="J303" s="81">
        <v>42.047796344442766</v>
      </c>
      <c r="K303" s="81">
        <v>3.0672723277402896</v>
      </c>
      <c r="L303" s="81">
        <v>54.189182135682465</v>
      </c>
      <c r="M303" s="81">
        <v>56.955595123278378</v>
      </c>
      <c r="N303" s="81">
        <v>57.942612930431402</v>
      </c>
      <c r="O303" s="81">
        <v>39.793195286153789</v>
      </c>
      <c r="P303" s="81">
        <v>71.838325228084457</v>
      </c>
      <c r="Q303" s="81">
        <v>2.9767445336900518</v>
      </c>
      <c r="R303" s="81">
        <v>0</v>
      </c>
      <c r="S303" s="81">
        <v>3.0702586332026396</v>
      </c>
      <c r="T303" s="82"/>
      <c r="U303" s="81">
        <v>4512407</v>
      </c>
      <c r="V303" s="81">
        <v>1122</v>
      </c>
      <c r="W303" s="81">
        <v>1153</v>
      </c>
      <c r="X303" s="81">
        <v>10413</v>
      </c>
      <c r="Y303" s="81">
        <v>17210</v>
      </c>
      <c r="Z303" s="81">
        <v>21742</v>
      </c>
      <c r="AA303" s="81">
        <v>14381</v>
      </c>
      <c r="AB303" s="81">
        <v>38481</v>
      </c>
      <c r="AC303" s="81">
        <v>0</v>
      </c>
      <c r="AD303" s="81">
        <v>3.0702586332026396</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14.55</v>
      </c>
      <c r="BJ303" s="81">
        <v>0</v>
      </c>
      <c r="BK303" s="81">
        <v>0</v>
      </c>
      <c r="BL303" s="81">
        <v>0</v>
      </c>
      <c r="BM303" s="82"/>
      <c r="BN303" s="81">
        <v>0</v>
      </c>
      <c r="BO303" s="81">
        <v>0</v>
      </c>
      <c r="BP303" s="81">
        <v>3</v>
      </c>
      <c r="BQ303" s="81">
        <v>0</v>
      </c>
      <c r="BR303" s="81">
        <v>0</v>
      </c>
      <c r="BS303" s="81">
        <v>0</v>
      </c>
      <c r="BT303"/>
      <c r="BU303" s="80">
        <v>14.55</v>
      </c>
      <c r="BV303" s="80">
        <v>0</v>
      </c>
      <c r="BW303" s="80">
        <v>0</v>
      </c>
      <c r="BX303" s="80">
        <v>0</v>
      </c>
      <c r="BY303" s="80">
        <v>0</v>
      </c>
      <c r="BZ303" s="80">
        <v>0</v>
      </c>
      <c r="CA303" s="80">
        <v>0</v>
      </c>
      <c r="CB303" s="80">
        <v>0</v>
      </c>
      <c r="CC303" s="80">
        <v>0</v>
      </c>
    </row>
    <row r="304" spans="1:81">
      <c r="A304" s="80" t="s">
        <v>2022</v>
      </c>
      <c r="B304" s="80">
        <v>385</v>
      </c>
      <c r="C304" s="80">
        <v>11</v>
      </c>
      <c r="D304" s="80">
        <v>23</v>
      </c>
      <c r="E304" s="80">
        <v>2014</v>
      </c>
      <c r="F304" s="80" t="s">
        <v>90</v>
      </c>
      <c r="G304" s="80" t="s">
        <v>2011</v>
      </c>
      <c r="H304" s="80" t="s">
        <v>2012</v>
      </c>
      <c r="I304" s="177"/>
      <c r="J304" s="81">
        <v>44.048716451616528</v>
      </c>
      <c r="K304" s="81">
        <v>3.1405862146826586</v>
      </c>
      <c r="L304" s="81">
        <v>49.379653843042753</v>
      </c>
      <c r="M304" s="81">
        <v>52.988372692040379</v>
      </c>
      <c r="N304" s="81">
        <v>55.269797629330363</v>
      </c>
      <c r="O304" s="81">
        <v>37.956507707787047</v>
      </c>
      <c r="P304" s="81">
        <v>71.132373279293276</v>
      </c>
      <c r="Q304" s="81">
        <v>2.8073637768353454</v>
      </c>
      <c r="R304" s="81">
        <v>0</v>
      </c>
      <c r="S304" s="81">
        <v>3.2298264790322477</v>
      </c>
      <c r="T304" s="82"/>
      <c r="U304" s="81">
        <v>5488447</v>
      </c>
      <c r="V304" s="81">
        <v>1003</v>
      </c>
      <c r="W304" s="81">
        <v>1057</v>
      </c>
      <c r="X304" s="81">
        <v>10437</v>
      </c>
      <c r="Y304" s="81">
        <v>17128</v>
      </c>
      <c r="Z304" s="81">
        <v>21842</v>
      </c>
      <c r="AA304" s="81">
        <v>14166</v>
      </c>
      <c r="AB304" s="81">
        <v>37825</v>
      </c>
      <c r="AC304" s="81">
        <v>0</v>
      </c>
      <c r="AD304" s="81">
        <v>3.2298264790322477</v>
      </c>
      <c r="AE304" s="82"/>
      <c r="AF304" s="81">
        <v>52915839.922870107</v>
      </c>
      <c r="AG304" s="81">
        <v>2564459.1072679842</v>
      </c>
      <c r="AH304" s="81">
        <v>10391648.628487</v>
      </c>
      <c r="AI304" s="81">
        <v>61818277.985714167</v>
      </c>
      <c r="AJ304" s="81">
        <v>76471871.668051049</v>
      </c>
      <c r="AK304" s="81">
        <v>0</v>
      </c>
      <c r="AL304" s="81">
        <v>0</v>
      </c>
      <c r="AM304" s="81">
        <v>5192807.2728938535</v>
      </c>
      <c r="AN304" s="81">
        <v>0</v>
      </c>
      <c r="AO304" s="81">
        <v>0</v>
      </c>
      <c r="AP304" s="82"/>
      <c r="AQ304" s="81">
        <v>1051</v>
      </c>
      <c r="AR304" s="81">
        <v>445</v>
      </c>
      <c r="AS304" s="81">
        <v>2</v>
      </c>
      <c r="AT304" s="81">
        <v>0</v>
      </c>
      <c r="AU304" s="81">
        <v>0</v>
      </c>
      <c r="AV304" s="81">
        <v>0</v>
      </c>
      <c r="AW304" s="81" t="s">
        <v>564</v>
      </c>
      <c r="AX304" s="82"/>
      <c r="AY304" s="81">
        <v>4832.5860000000002</v>
      </c>
      <c r="AZ304" s="81">
        <v>35721.960000000006</v>
      </c>
      <c r="BA304" s="81">
        <v>17990</v>
      </c>
      <c r="BB304" s="81">
        <v>0</v>
      </c>
      <c r="BC304" s="81">
        <v>0</v>
      </c>
      <c r="BD304" s="81">
        <v>0</v>
      </c>
      <c r="BE304" s="81" t="s">
        <v>564</v>
      </c>
      <c r="BF304" s="82"/>
      <c r="BG304" s="81">
        <v>0</v>
      </c>
      <c r="BH304" s="81">
        <v>0</v>
      </c>
      <c r="BI304" s="81">
        <v>13.667999999999999</v>
      </c>
      <c r="BJ304" s="81">
        <v>0</v>
      </c>
      <c r="BK304" s="81">
        <v>0</v>
      </c>
      <c r="BL304" s="81">
        <v>0</v>
      </c>
      <c r="BM304" s="82"/>
      <c r="BN304" s="81">
        <v>0</v>
      </c>
      <c r="BO304" s="81">
        <v>0</v>
      </c>
      <c r="BP304" s="81">
        <v>3</v>
      </c>
      <c r="BQ304" s="81">
        <v>0</v>
      </c>
      <c r="BR304" s="81">
        <v>0</v>
      </c>
      <c r="BS304" s="81">
        <v>0</v>
      </c>
      <c r="BT304"/>
      <c r="BU304" s="80">
        <v>13.667999999999999</v>
      </c>
      <c r="BV304" s="80">
        <v>0</v>
      </c>
      <c r="BW304" s="80">
        <v>0</v>
      </c>
      <c r="BX304" s="80">
        <v>0</v>
      </c>
      <c r="BY304" s="80">
        <v>0</v>
      </c>
      <c r="BZ304" s="80">
        <v>0</v>
      </c>
      <c r="CA304" s="80">
        <v>0</v>
      </c>
      <c r="CB304" s="80">
        <v>0</v>
      </c>
      <c r="CC304" s="80">
        <v>0</v>
      </c>
    </row>
    <row r="305" spans="1:81">
      <c r="A305" s="80" t="s">
        <v>2023</v>
      </c>
      <c r="B305" s="80">
        <v>386</v>
      </c>
      <c r="C305" s="80">
        <v>12</v>
      </c>
      <c r="D305" s="80">
        <v>23</v>
      </c>
      <c r="E305" s="80">
        <v>2015</v>
      </c>
      <c r="F305" s="80" t="s">
        <v>91</v>
      </c>
      <c r="G305" s="80" t="s">
        <v>2011</v>
      </c>
      <c r="H305" s="80" t="s">
        <v>2012</v>
      </c>
      <c r="I305" s="177"/>
      <c r="J305" s="81">
        <v>37.744463168267416</v>
      </c>
      <c r="K305" s="81">
        <v>2.6260257791126311</v>
      </c>
      <c r="L305" s="81">
        <v>53.026057852019306</v>
      </c>
      <c r="M305" s="81">
        <v>53.037501196633436</v>
      </c>
      <c r="N305" s="81">
        <v>48.13426894778793</v>
      </c>
      <c r="O305" s="81">
        <v>37.589132085792748</v>
      </c>
      <c r="P305" s="81">
        <v>70.133029289701611</v>
      </c>
      <c r="Q305" s="81">
        <v>2.709688640130874</v>
      </c>
      <c r="R305" s="81">
        <v>0</v>
      </c>
      <c r="S305" s="81">
        <v>3.2652822003806716</v>
      </c>
      <c r="T305" s="82"/>
      <c r="U305" s="81">
        <v>5404385</v>
      </c>
      <c r="V305" s="81">
        <v>1003</v>
      </c>
      <c r="W305" s="81">
        <v>1057</v>
      </c>
      <c r="X305" s="81">
        <v>10437</v>
      </c>
      <c r="Y305" s="81">
        <v>17095</v>
      </c>
      <c r="Z305" s="81">
        <v>21839</v>
      </c>
      <c r="AA305" s="81">
        <v>13956</v>
      </c>
      <c r="AB305" s="81">
        <v>37294</v>
      </c>
      <c r="AC305" s="81">
        <v>0</v>
      </c>
      <c r="AD305" s="81">
        <v>3.2652822003806716</v>
      </c>
      <c r="AE305" s="82"/>
      <c r="AF305" s="81">
        <v>51085140.547041327</v>
      </c>
      <c r="AG305" s="81">
        <v>2254056.4688703944</v>
      </c>
      <c r="AH305" s="81">
        <v>8867990.9693503063</v>
      </c>
      <c r="AI305" s="81">
        <v>64109285.646416731</v>
      </c>
      <c r="AJ305" s="81">
        <v>70549556.632351965</v>
      </c>
      <c r="AK305" s="81">
        <v>0</v>
      </c>
      <c r="AL305" s="81">
        <v>0</v>
      </c>
      <c r="AM305" s="81">
        <v>5110986.2575539136</v>
      </c>
      <c r="AN305" s="81">
        <v>0</v>
      </c>
      <c r="AO305" s="81">
        <v>0</v>
      </c>
      <c r="AP305" s="82"/>
      <c r="AQ305" s="81">
        <v>1128</v>
      </c>
      <c r="AR305" s="81">
        <v>595</v>
      </c>
      <c r="AS305" s="81">
        <v>2</v>
      </c>
      <c r="AT305" s="81">
        <v>0</v>
      </c>
      <c r="AU305" s="81">
        <v>0</v>
      </c>
      <c r="AV305" s="81">
        <v>0</v>
      </c>
      <c r="AW305" s="81" t="s">
        <v>564</v>
      </c>
      <c r="AX305" s="82"/>
      <c r="AY305" s="81">
        <v>5328.0460000000003</v>
      </c>
      <c r="AZ305" s="81">
        <v>55998.36</v>
      </c>
      <c r="BA305" s="81">
        <v>17990</v>
      </c>
      <c r="BB305" s="81">
        <v>0</v>
      </c>
      <c r="BC305" s="81">
        <v>0</v>
      </c>
      <c r="BD305" s="81">
        <v>0</v>
      </c>
      <c r="BE305" s="81" t="s">
        <v>564</v>
      </c>
      <c r="BF305" s="82"/>
      <c r="BG305" s="81">
        <v>0</v>
      </c>
      <c r="BH305" s="81">
        <v>0</v>
      </c>
      <c r="BI305" s="81">
        <v>7.8319999999999999</v>
      </c>
      <c r="BJ305" s="81">
        <v>0</v>
      </c>
      <c r="BK305" s="81">
        <v>0</v>
      </c>
      <c r="BL305" s="81">
        <v>0</v>
      </c>
      <c r="BM305" s="82"/>
      <c r="BN305" s="81">
        <v>0</v>
      </c>
      <c r="BO305" s="81">
        <v>0</v>
      </c>
      <c r="BP305" s="81">
        <v>2</v>
      </c>
      <c r="BQ305" s="81">
        <v>0</v>
      </c>
      <c r="BR305" s="81">
        <v>0</v>
      </c>
      <c r="BS305" s="81">
        <v>0</v>
      </c>
      <c r="BT305"/>
      <c r="BU305" s="80">
        <v>7.8319999999999999</v>
      </c>
      <c r="BV305" s="80">
        <v>0</v>
      </c>
      <c r="BW305" s="80">
        <v>0</v>
      </c>
      <c r="BX305" s="80">
        <v>0</v>
      </c>
      <c r="BY305" s="80">
        <v>0</v>
      </c>
      <c r="BZ305" s="80">
        <v>0</v>
      </c>
      <c r="CA305" s="80">
        <v>0</v>
      </c>
      <c r="CB305" s="80">
        <v>0</v>
      </c>
      <c r="CC305" s="80">
        <v>0</v>
      </c>
    </row>
    <row r="306" spans="1:81">
      <c r="A306" s="80" t="s">
        <v>2024</v>
      </c>
      <c r="B306" s="80">
        <v>387</v>
      </c>
      <c r="C306" s="80">
        <v>13</v>
      </c>
      <c r="D306" s="80">
        <v>23</v>
      </c>
      <c r="E306" s="80">
        <v>2016</v>
      </c>
      <c r="F306" s="80" t="s">
        <v>92</v>
      </c>
      <c r="G306" s="80" t="s">
        <v>2011</v>
      </c>
      <c r="H306" s="80" t="s">
        <v>2012</v>
      </c>
      <c r="I306" s="177"/>
      <c r="J306" s="81">
        <v>34.616622003760718</v>
      </c>
      <c r="K306" s="81">
        <v>2.5403577380452096</v>
      </c>
      <c r="L306" s="81">
        <v>46.813281029433703</v>
      </c>
      <c r="M306" s="81">
        <v>41.218304901361911</v>
      </c>
      <c r="N306" s="81">
        <v>43.919375093500591</v>
      </c>
      <c r="O306" s="81">
        <v>37.139471627522376</v>
      </c>
      <c r="P306" s="81">
        <v>67.900639028498546</v>
      </c>
      <c r="Q306" s="81">
        <v>2.5854853794970589</v>
      </c>
      <c r="R306" s="81">
        <v>0</v>
      </c>
      <c r="S306" s="81">
        <v>3.1323062298222863</v>
      </c>
      <c r="T306" s="82"/>
      <c r="U306" s="81">
        <v>5312858</v>
      </c>
      <c r="V306" s="81">
        <v>1003</v>
      </c>
      <c r="W306" s="81">
        <v>1057</v>
      </c>
      <c r="X306" s="81">
        <v>10437</v>
      </c>
      <c r="Y306" s="81">
        <v>16968</v>
      </c>
      <c r="Z306" s="81">
        <v>21843</v>
      </c>
      <c r="AA306" s="81">
        <v>13975</v>
      </c>
      <c r="AB306" s="81">
        <v>36605</v>
      </c>
      <c r="AC306" s="81">
        <v>0</v>
      </c>
      <c r="AD306" s="81">
        <v>3.1323062298222859</v>
      </c>
      <c r="AE306" s="82"/>
      <c r="AF306" s="81">
        <v>48311743.789261632</v>
      </c>
      <c r="AG306" s="81">
        <v>2172169.4894406861</v>
      </c>
      <c r="AH306" s="81">
        <v>7473372.7796202134</v>
      </c>
      <c r="AI306" s="81">
        <v>64525465.274359278</v>
      </c>
      <c r="AJ306" s="81">
        <v>71225749.776839569</v>
      </c>
      <c r="AK306" s="81">
        <v>0</v>
      </c>
      <c r="AL306" s="81">
        <v>0</v>
      </c>
      <c r="AM306" s="81">
        <v>5020459.0740187773</v>
      </c>
      <c r="AN306" s="81">
        <v>0</v>
      </c>
      <c r="AO306" s="81">
        <v>0</v>
      </c>
      <c r="AP306" s="82"/>
      <c r="AQ306" s="81">
        <v>1191</v>
      </c>
      <c r="AR306" s="81">
        <v>777</v>
      </c>
      <c r="AS306" s="81">
        <v>2</v>
      </c>
      <c r="AT306" s="81">
        <v>0</v>
      </c>
      <c r="AU306" s="81">
        <v>0</v>
      </c>
      <c r="AV306" s="81">
        <v>0</v>
      </c>
      <c r="AW306" s="81" t="s">
        <v>564</v>
      </c>
      <c r="AX306" s="82"/>
      <c r="AY306" s="81">
        <v>5715.6959999999999</v>
      </c>
      <c r="AZ306" s="81">
        <v>66499.16</v>
      </c>
      <c r="BA306" s="81">
        <v>17990</v>
      </c>
      <c r="BB306" s="81">
        <v>0</v>
      </c>
      <c r="BC306" s="81">
        <v>0</v>
      </c>
      <c r="BD306" s="81">
        <v>0</v>
      </c>
      <c r="BE306" s="81" t="s">
        <v>564</v>
      </c>
      <c r="BF306" s="82"/>
      <c r="BG306" s="81">
        <v>0</v>
      </c>
      <c r="BH306" s="81">
        <v>0</v>
      </c>
      <c r="BI306" s="81">
        <v>7.601</v>
      </c>
      <c r="BJ306" s="81">
        <v>0</v>
      </c>
      <c r="BK306" s="81">
        <v>0</v>
      </c>
      <c r="BL306" s="81">
        <v>0</v>
      </c>
      <c r="BM306" s="82"/>
      <c r="BN306" s="81">
        <v>0</v>
      </c>
      <c r="BO306" s="81">
        <v>0</v>
      </c>
      <c r="BP306" s="81">
        <v>2</v>
      </c>
      <c r="BQ306" s="81">
        <v>0</v>
      </c>
      <c r="BR306" s="81">
        <v>0</v>
      </c>
      <c r="BS306" s="81">
        <v>0</v>
      </c>
      <c r="BT306"/>
      <c r="BU306" s="80">
        <v>7.601</v>
      </c>
      <c r="BV306" s="80">
        <v>0</v>
      </c>
      <c r="BW306" s="80">
        <v>0</v>
      </c>
      <c r="BX306" s="80">
        <v>0</v>
      </c>
      <c r="BY306" s="80">
        <v>0</v>
      </c>
      <c r="BZ306" s="80">
        <v>0</v>
      </c>
      <c r="CA306" s="80">
        <v>0</v>
      </c>
      <c r="CB306" s="80">
        <v>0</v>
      </c>
      <c r="CC306" s="80">
        <v>0</v>
      </c>
    </row>
    <row r="307" spans="1:81">
      <c r="A307" s="80" t="s">
        <v>2025</v>
      </c>
      <c r="B307" s="80">
        <v>388</v>
      </c>
      <c r="C307" s="80">
        <v>14</v>
      </c>
      <c r="D307" s="80">
        <v>23</v>
      </c>
      <c r="E307" s="80">
        <v>2017</v>
      </c>
      <c r="F307" s="80" t="s">
        <v>71</v>
      </c>
      <c r="G307" s="80" t="s">
        <v>2011</v>
      </c>
      <c r="H307" s="80" t="s">
        <v>2012</v>
      </c>
      <c r="I307" s="177"/>
      <c r="J307" s="81">
        <v>31.836661395473737</v>
      </c>
      <c r="K307" s="81">
        <v>2.6356222227914152</v>
      </c>
      <c r="L307" s="81">
        <v>42.714683055889864</v>
      </c>
      <c r="M307" s="81">
        <v>37.333092770582653</v>
      </c>
      <c r="N307" s="81">
        <v>44.920720542129139</v>
      </c>
      <c r="O307" s="81">
        <v>36.43141857790097</v>
      </c>
      <c r="P307" s="81">
        <v>66.669074078206137</v>
      </c>
      <c r="Q307" s="81">
        <v>2.4556818888483782</v>
      </c>
      <c r="R307" s="81">
        <v>0</v>
      </c>
      <c r="S307" s="81">
        <v>3.5692770473942304</v>
      </c>
      <c r="T307" s="82"/>
      <c r="U307" s="81">
        <v>5633651</v>
      </c>
      <c r="V307" s="81">
        <v>1003</v>
      </c>
      <c r="W307" s="81">
        <v>1057</v>
      </c>
      <c r="X307" s="81">
        <v>10437</v>
      </c>
      <c r="Y307" s="81">
        <v>16828</v>
      </c>
      <c r="Z307" s="81">
        <v>21782</v>
      </c>
      <c r="AA307" s="81">
        <v>13809</v>
      </c>
      <c r="AB307" s="81">
        <v>35954</v>
      </c>
      <c r="AC307" s="81">
        <v>0</v>
      </c>
      <c r="AD307" s="81">
        <v>3.5692770473942299</v>
      </c>
      <c r="AE307" s="82"/>
      <c r="AF307" s="81">
        <v>47657552.711363196</v>
      </c>
      <c r="AG307" s="81">
        <v>2258793.1406410751</v>
      </c>
      <c r="AH307" s="81">
        <v>8789569.5234164875</v>
      </c>
      <c r="AI307" s="81">
        <v>61664795.700221308</v>
      </c>
      <c r="AJ307" s="81">
        <v>78994529.398463339</v>
      </c>
      <c r="AK307" s="81">
        <v>0</v>
      </c>
      <c r="AL307" s="81">
        <v>0</v>
      </c>
      <c r="AM307" s="81">
        <v>4938888.8817353779</v>
      </c>
      <c r="AN307" s="81">
        <v>0</v>
      </c>
      <c r="AO307" s="81">
        <v>0</v>
      </c>
      <c r="AP307" s="82"/>
      <c r="AQ307" s="81">
        <v>1231</v>
      </c>
      <c r="AR307" s="81">
        <v>887</v>
      </c>
      <c r="AS307" s="81">
        <v>3</v>
      </c>
      <c r="AT307" s="81">
        <v>0</v>
      </c>
      <c r="AU307" s="81">
        <v>0</v>
      </c>
      <c r="AV307" s="81">
        <v>0</v>
      </c>
      <c r="AW307" s="81" t="s">
        <v>564</v>
      </c>
      <c r="AX307" s="82"/>
      <c r="AY307" s="81">
        <v>5974.6360000000004</v>
      </c>
      <c r="AZ307" s="81">
        <v>82413.660000000062</v>
      </c>
      <c r="BA307" s="81">
        <v>18009.2</v>
      </c>
      <c r="BB307" s="81">
        <v>0</v>
      </c>
      <c r="BC307" s="81">
        <v>0</v>
      </c>
      <c r="BD307" s="81">
        <v>0</v>
      </c>
      <c r="BE307" s="81" t="s">
        <v>564</v>
      </c>
      <c r="BF307" s="82"/>
      <c r="BG307" s="81">
        <v>0</v>
      </c>
      <c r="BH307" s="81">
        <v>0</v>
      </c>
      <c r="BI307" s="81">
        <v>7.3</v>
      </c>
      <c r="BJ307" s="81">
        <v>0</v>
      </c>
      <c r="BK307" s="81">
        <v>0</v>
      </c>
      <c r="BL307" s="81">
        <v>0</v>
      </c>
      <c r="BM307" s="82"/>
      <c r="BN307" s="81">
        <v>0</v>
      </c>
      <c r="BO307" s="81">
        <v>0</v>
      </c>
      <c r="BP307" s="81">
        <v>2</v>
      </c>
      <c r="BQ307" s="81">
        <v>0</v>
      </c>
      <c r="BR307" s="81">
        <v>0</v>
      </c>
      <c r="BS307" s="81">
        <v>0</v>
      </c>
      <c r="BT307"/>
      <c r="BU307" s="80">
        <v>7.3</v>
      </c>
      <c r="BV307" s="80">
        <v>0</v>
      </c>
      <c r="BW307" s="80">
        <v>0</v>
      </c>
      <c r="BX307" s="80">
        <v>0</v>
      </c>
      <c r="BY307" s="80">
        <v>0</v>
      </c>
      <c r="BZ307" s="80">
        <v>0</v>
      </c>
      <c r="CA307" s="80">
        <v>0</v>
      </c>
      <c r="CB307" s="80">
        <v>0</v>
      </c>
      <c r="CC307" s="80">
        <v>0</v>
      </c>
    </row>
    <row r="308" spans="1:81">
      <c r="A308" s="80" t="s">
        <v>2026</v>
      </c>
      <c r="B308" s="80">
        <v>389</v>
      </c>
      <c r="C308" s="80">
        <v>15</v>
      </c>
      <c r="D308" s="80">
        <v>23</v>
      </c>
      <c r="E308" s="80">
        <v>2018</v>
      </c>
      <c r="F308" s="80" t="s">
        <v>93</v>
      </c>
      <c r="G308" s="80" t="s">
        <v>2011</v>
      </c>
      <c r="H308" s="80" t="s">
        <v>2012</v>
      </c>
      <c r="I308" s="177"/>
      <c r="J308" s="81">
        <v>21.612555667910172</v>
      </c>
      <c r="K308" s="81">
        <v>2.2887289091922209</v>
      </c>
      <c r="L308" s="81">
        <v>37.979106636364115</v>
      </c>
      <c r="M308" s="81">
        <v>33.373998339799236</v>
      </c>
      <c r="N308" s="81">
        <v>31.628683532479833</v>
      </c>
      <c r="O308" s="81">
        <v>35.551658037716614</v>
      </c>
      <c r="P308" s="81">
        <v>65.388829103743205</v>
      </c>
      <c r="Q308" s="81">
        <v>2.2447140385257862</v>
      </c>
      <c r="R308" s="81">
        <v>0</v>
      </c>
      <c r="S308" s="81">
        <v>3.6651432332720106</v>
      </c>
      <c r="T308" s="82"/>
      <c r="U308" s="81">
        <v>4454352</v>
      </c>
      <c r="V308" s="81">
        <v>1003</v>
      </c>
      <c r="W308" s="81">
        <v>1057</v>
      </c>
      <c r="X308" s="81">
        <v>10437</v>
      </c>
      <c r="Y308" s="81">
        <v>16771</v>
      </c>
      <c r="Z308" s="81">
        <v>21663</v>
      </c>
      <c r="AA308" s="81">
        <v>13680</v>
      </c>
      <c r="AB308" s="81">
        <v>35417</v>
      </c>
      <c r="AC308" s="81">
        <v>0</v>
      </c>
      <c r="AD308" s="81">
        <v>3.6651432332720111</v>
      </c>
      <c r="AE308" s="82"/>
      <c r="AF308" s="81">
        <v>38412831.253133602</v>
      </c>
      <c r="AG308" s="81">
        <v>2070771.454763137</v>
      </c>
      <c r="AH308" s="81">
        <v>7801118.7291422589</v>
      </c>
      <c r="AI308" s="81">
        <v>59019314.277522348</v>
      </c>
      <c r="AJ308" s="81">
        <v>75111348.982671335</v>
      </c>
      <c r="AK308" s="81">
        <v>0</v>
      </c>
      <c r="AL308" s="81">
        <v>0</v>
      </c>
      <c r="AM308" s="81">
        <v>4875189.3880744688</v>
      </c>
      <c r="AN308" s="81">
        <v>0</v>
      </c>
      <c r="AO308" s="81">
        <v>0</v>
      </c>
      <c r="AP308" s="82"/>
      <c r="AQ308" s="81">
        <v>1267</v>
      </c>
      <c r="AR308" s="81">
        <v>964</v>
      </c>
      <c r="AS308" s="81">
        <v>3</v>
      </c>
      <c r="AT308" s="81">
        <v>1</v>
      </c>
      <c r="AU308" s="81">
        <v>0</v>
      </c>
      <c r="AV308" s="81">
        <v>0</v>
      </c>
      <c r="AW308" s="81" t="s">
        <v>564</v>
      </c>
      <c r="AX308" s="82"/>
      <c r="AY308" s="81">
        <v>6197.586000000003</v>
      </c>
      <c r="AZ308" s="81">
        <v>87580.66</v>
      </c>
      <c r="BA308" s="81">
        <v>18009</v>
      </c>
      <c r="BB308" s="81">
        <v>375</v>
      </c>
      <c r="BC308" s="81">
        <v>0</v>
      </c>
      <c r="BD308" s="81">
        <v>0</v>
      </c>
      <c r="BE308" s="81" t="s">
        <v>564</v>
      </c>
      <c r="BF308" s="82"/>
      <c r="BG308" s="81">
        <v>0</v>
      </c>
      <c r="BH308" s="81">
        <v>0</v>
      </c>
      <c r="BI308" s="81">
        <v>3.512</v>
      </c>
      <c r="BJ308" s="81">
        <v>0</v>
      </c>
      <c r="BK308" s="81">
        <v>0</v>
      </c>
      <c r="BL308" s="81">
        <v>0</v>
      </c>
      <c r="BM308" s="82"/>
      <c r="BN308" s="81">
        <v>0</v>
      </c>
      <c r="BO308" s="81">
        <v>0</v>
      </c>
      <c r="BP308" s="81">
        <v>1</v>
      </c>
      <c r="BQ308" s="81">
        <v>0</v>
      </c>
      <c r="BR308" s="81">
        <v>0</v>
      </c>
      <c r="BS308" s="81">
        <v>0</v>
      </c>
      <c r="BT308"/>
      <c r="BU308" s="80">
        <v>3.512</v>
      </c>
      <c r="BV308" s="80">
        <v>0</v>
      </c>
      <c r="BW308" s="80">
        <v>0</v>
      </c>
      <c r="BX308" s="80">
        <v>0</v>
      </c>
      <c r="BY308" s="80">
        <v>0</v>
      </c>
      <c r="BZ308" s="80">
        <v>0</v>
      </c>
      <c r="CA308" s="80">
        <v>0</v>
      </c>
      <c r="CB308" s="80">
        <v>0</v>
      </c>
      <c r="CC308" s="80">
        <v>0</v>
      </c>
    </row>
    <row r="309" spans="1:81">
      <c r="A309" s="80" t="s">
        <v>2027</v>
      </c>
      <c r="B309" s="80">
        <v>390</v>
      </c>
      <c r="C309" s="80">
        <v>16</v>
      </c>
      <c r="D309" s="80">
        <v>23</v>
      </c>
      <c r="E309" s="80">
        <v>2019</v>
      </c>
      <c r="F309" s="80" t="s">
        <v>73</v>
      </c>
      <c r="G309" s="80" t="s">
        <v>2011</v>
      </c>
      <c r="H309" s="80" t="s">
        <v>2012</v>
      </c>
      <c r="I309" s="177"/>
      <c r="J309" s="81">
        <v>22.029501682223739</v>
      </c>
      <c r="K309" s="81">
        <v>2.1870273056174891</v>
      </c>
      <c r="L309" s="81">
        <v>38.791511238996854</v>
      </c>
      <c r="M309" s="81">
        <v>36.0359730409102</v>
      </c>
      <c r="N309" s="81">
        <v>34.651081108380815</v>
      </c>
      <c r="O309" s="81">
        <v>34.322121683065347</v>
      </c>
      <c r="P309" s="81">
        <v>64.128920498318692</v>
      </c>
      <c r="Q309" s="81">
        <v>2.1460465870753711</v>
      </c>
      <c r="R309" s="81">
        <v>0</v>
      </c>
      <c r="S309" s="81">
        <v>3.915732982319815</v>
      </c>
      <c r="T309" s="82"/>
      <c r="U309" s="81">
        <v>4265548</v>
      </c>
      <c r="V309" s="81">
        <v>1003</v>
      </c>
      <c r="W309" s="81">
        <v>1057</v>
      </c>
      <c r="X309" s="81">
        <v>10437</v>
      </c>
      <c r="Y309" s="81">
        <v>16691</v>
      </c>
      <c r="Z309" s="81">
        <v>21488</v>
      </c>
      <c r="AA309" s="81">
        <v>13316</v>
      </c>
      <c r="AB309" s="81">
        <v>34777</v>
      </c>
      <c r="AC309" s="81">
        <v>0</v>
      </c>
      <c r="AD309" s="81">
        <v>3.915732982319815</v>
      </c>
      <c r="AE309" s="82"/>
      <c r="AF309" s="81">
        <v>38217496.302016191</v>
      </c>
      <c r="AG309" s="81">
        <v>2019098.275271344</v>
      </c>
      <c r="AH309" s="81">
        <v>9023503.1765289828</v>
      </c>
      <c r="AI309" s="81">
        <v>59627258.177195817</v>
      </c>
      <c r="AJ309" s="81">
        <v>75404083.355138108</v>
      </c>
      <c r="AK309" s="81">
        <v>0</v>
      </c>
      <c r="AL309" s="81">
        <v>0</v>
      </c>
      <c r="AM309" s="81">
        <v>4736365.5988841671</v>
      </c>
      <c r="AN309" s="81">
        <v>0</v>
      </c>
      <c r="AO309" s="81">
        <v>0</v>
      </c>
      <c r="AP309" s="82"/>
      <c r="AQ309" s="81">
        <v>1320</v>
      </c>
      <c r="AR309" s="81">
        <v>1018</v>
      </c>
      <c r="AS309" s="81">
        <v>3</v>
      </c>
      <c r="AT309" s="81">
        <v>1</v>
      </c>
      <c r="AU309" s="81">
        <v>0</v>
      </c>
      <c r="AV309" s="81">
        <v>0</v>
      </c>
      <c r="AW309" s="81" t="s">
        <v>564</v>
      </c>
      <c r="AX309" s="82"/>
      <c r="AY309" s="81">
        <v>6527.0759999999973</v>
      </c>
      <c r="AZ309" s="81">
        <v>116881.8600000001</v>
      </c>
      <c r="BA309" s="81">
        <v>18009.8</v>
      </c>
      <c r="BB309" s="81">
        <v>375</v>
      </c>
      <c r="BC309" s="81">
        <v>0</v>
      </c>
      <c r="BD309" s="81">
        <v>0</v>
      </c>
      <c r="BE309" s="81" t="s">
        <v>564</v>
      </c>
      <c r="BF309" s="82"/>
      <c r="BG309" s="81">
        <v>0</v>
      </c>
      <c r="BH309" s="81">
        <v>0</v>
      </c>
      <c r="BI309" s="81">
        <v>2.8330000000000002</v>
      </c>
      <c r="BJ309" s="81">
        <v>0</v>
      </c>
      <c r="BK309" s="81">
        <v>0</v>
      </c>
      <c r="BL309" s="81">
        <v>0</v>
      </c>
      <c r="BM309" s="82"/>
      <c r="BN309" s="81">
        <v>0</v>
      </c>
      <c r="BO309" s="81">
        <v>0</v>
      </c>
      <c r="BP309" s="81">
        <v>1</v>
      </c>
      <c r="BQ309" s="81">
        <v>0</v>
      </c>
      <c r="BR309" s="81">
        <v>0</v>
      </c>
      <c r="BS309" s="81">
        <v>0</v>
      </c>
      <c r="BT309"/>
      <c r="BU309" s="80">
        <v>2.8330000000000002</v>
      </c>
      <c r="BV309" s="80">
        <v>0</v>
      </c>
      <c r="BW309" s="80">
        <v>0</v>
      </c>
      <c r="BX309" s="80">
        <v>0</v>
      </c>
      <c r="BY309" s="80">
        <v>0</v>
      </c>
      <c r="BZ309" s="80">
        <v>0</v>
      </c>
      <c r="CA309" s="80">
        <v>0</v>
      </c>
      <c r="CB309" s="80">
        <v>0</v>
      </c>
      <c r="CC309" s="80">
        <v>0</v>
      </c>
    </row>
    <row r="310" spans="1:81">
      <c r="A310" s="80" t="s">
        <v>2028</v>
      </c>
      <c r="B310" s="80">
        <v>391</v>
      </c>
      <c r="C310" s="80">
        <v>17</v>
      </c>
      <c r="D310" s="80">
        <v>23</v>
      </c>
      <c r="E310" s="80">
        <v>2020</v>
      </c>
      <c r="F310" s="80" t="s">
        <v>218</v>
      </c>
      <c r="G310" s="80" t="s">
        <v>2011</v>
      </c>
      <c r="H310" s="80" t="s">
        <v>2012</v>
      </c>
      <c r="I310" s="177"/>
      <c r="J310" s="81">
        <v>22.232790247787161</v>
      </c>
      <c r="K310" s="81">
        <v>2.1216444923248963</v>
      </c>
      <c r="L310" s="81">
        <v>45.785120220087506</v>
      </c>
      <c r="M310" s="81">
        <v>33.197683335436153</v>
      </c>
      <c r="N310" s="81">
        <v>33.6715410746529</v>
      </c>
      <c r="O310" s="81">
        <v>29.812139958675651</v>
      </c>
      <c r="P310" s="81">
        <v>59.370057249087807</v>
      </c>
      <c r="Q310" s="81">
        <v>2.0137102177746677</v>
      </c>
      <c r="R310" s="81">
        <v>0</v>
      </c>
      <c r="S310" s="81">
        <v>3.4509124070888921</v>
      </c>
      <c r="T310" s="82"/>
      <c r="U310" s="81">
        <v>4411931</v>
      </c>
      <c r="V310" s="81">
        <v>863</v>
      </c>
      <c r="W310" s="81">
        <v>1089</v>
      </c>
      <c r="X310" s="81">
        <v>9829</v>
      </c>
      <c r="Y310" s="81">
        <v>16623</v>
      </c>
      <c r="Z310" s="81">
        <v>21303</v>
      </c>
      <c r="AA310" s="81">
        <v>13394</v>
      </c>
      <c r="AB310" s="81">
        <v>34152</v>
      </c>
      <c r="AC310" s="81">
        <v>0</v>
      </c>
      <c r="AD310" s="81">
        <v>3.4509124070888921</v>
      </c>
      <c r="AE310" s="82"/>
      <c r="AF310" s="81">
        <v>37294138.898049653</v>
      </c>
      <c r="AG310" s="81">
        <v>1820416.7384514539</v>
      </c>
      <c r="AH310" s="81">
        <v>12339068.313787086</v>
      </c>
      <c r="AI310" s="81">
        <v>52913684.020786472</v>
      </c>
      <c r="AJ310" s="81">
        <v>69253819.693802252</v>
      </c>
      <c r="AK310" s="81"/>
      <c r="AL310" s="81"/>
      <c r="AM310" s="81">
        <v>4457215.4366339277</v>
      </c>
      <c r="AN310" s="81"/>
      <c r="AO310" s="81"/>
      <c r="AP310" s="82"/>
      <c r="AQ310" s="81">
        <v>1360</v>
      </c>
      <c r="AR310" s="81">
        <v>1127</v>
      </c>
      <c r="AS310" s="81">
        <v>3</v>
      </c>
      <c r="AT310" s="81">
        <v>1</v>
      </c>
      <c r="AU310" s="81">
        <v>0</v>
      </c>
      <c r="AV310" s="81">
        <v>0</v>
      </c>
      <c r="AW310" s="81">
        <v>3</v>
      </c>
      <c r="AX310" s="82"/>
      <c r="AY310" s="81">
        <v>6766.1259999999984</v>
      </c>
      <c r="AZ310" s="81">
        <v>179907.15999999989</v>
      </c>
      <c r="BA310" s="81">
        <v>18009.8</v>
      </c>
      <c r="BB310" s="81">
        <v>375</v>
      </c>
      <c r="BC310" s="81">
        <v>0</v>
      </c>
      <c r="BD310" s="81">
        <v>0</v>
      </c>
      <c r="BE310" s="81">
        <v>18009.8</v>
      </c>
      <c r="BF310" s="82"/>
      <c r="BG310" s="81">
        <v>0</v>
      </c>
      <c r="BH310" s="81">
        <v>0</v>
      </c>
      <c r="BI310" s="81">
        <v>2.8809999999999998</v>
      </c>
      <c r="BJ310" s="81">
        <v>0</v>
      </c>
      <c r="BK310" s="81">
        <v>0</v>
      </c>
      <c r="BL310" s="81">
        <v>0</v>
      </c>
      <c r="BM310" s="82"/>
      <c r="BN310" s="81">
        <v>0</v>
      </c>
      <c r="BO310" s="81">
        <v>0</v>
      </c>
      <c r="BP310" s="81">
        <v>1</v>
      </c>
      <c r="BQ310" s="81">
        <v>0</v>
      </c>
      <c r="BR310" s="81">
        <v>0</v>
      </c>
      <c r="BS310" s="81">
        <v>0</v>
      </c>
      <c r="BT310"/>
      <c r="BU310" s="80">
        <v>2.8809999999999998</v>
      </c>
      <c r="BV310" s="80">
        <v>0</v>
      </c>
      <c r="BW310" s="80">
        <v>0</v>
      </c>
      <c r="BX310" s="80">
        <v>0</v>
      </c>
      <c r="BY310" s="80">
        <v>0</v>
      </c>
      <c r="BZ310" s="80">
        <v>0</v>
      </c>
      <c r="CA310" s="80">
        <v>0</v>
      </c>
      <c r="CB310" s="80">
        <v>0</v>
      </c>
      <c r="CC310" s="80">
        <v>0</v>
      </c>
    </row>
    <row r="311" spans="1:81">
      <c r="A311" s="80" t="s">
        <v>2029</v>
      </c>
      <c r="B311" s="80">
        <v>391</v>
      </c>
      <c r="C311" s="80">
        <v>18</v>
      </c>
      <c r="D311" s="80">
        <v>23</v>
      </c>
      <c r="E311" s="80">
        <v>2021</v>
      </c>
      <c r="F311" s="80" t="s">
        <v>75</v>
      </c>
      <c r="G311" s="174" t="s">
        <v>2011</v>
      </c>
      <c r="H311" s="80" t="s">
        <v>2012</v>
      </c>
      <c r="I311" s="177"/>
      <c r="J311" s="81">
        <v>17.836017300283459</v>
      </c>
      <c r="K311" s="81">
        <v>2.1530825549095258</v>
      </c>
      <c r="L311" s="81">
        <v>40.068328643444154</v>
      </c>
      <c r="M311" s="81">
        <v>31.080744748326175</v>
      </c>
      <c r="N311" s="81">
        <v>27.724582352116748</v>
      </c>
      <c r="O311" s="81">
        <v>28.746089795289674</v>
      </c>
      <c r="P311" s="81">
        <v>60.188755495798908</v>
      </c>
      <c r="Q311" s="81">
        <v>1.9976582696583056</v>
      </c>
      <c r="R311" s="81">
        <v>0</v>
      </c>
      <c r="S311" s="81">
        <v>3.4219427313746591</v>
      </c>
      <c r="T311" s="82"/>
      <c r="U311" s="81">
        <v>4594941</v>
      </c>
      <c r="V311" s="81">
        <v>863</v>
      </c>
      <c r="W311" s="81">
        <v>1089</v>
      </c>
      <c r="X311" s="81">
        <v>9829</v>
      </c>
      <c r="Y311" s="81">
        <v>16454</v>
      </c>
      <c r="Z311" s="81">
        <v>21151</v>
      </c>
      <c r="AA311" s="81">
        <v>13242</v>
      </c>
      <c r="AB311" s="81">
        <v>33478</v>
      </c>
      <c r="AC311" s="81">
        <v>0</v>
      </c>
      <c r="AD311" s="81">
        <v>3.4219427313746591</v>
      </c>
      <c r="AE311" s="82"/>
      <c r="AF311" s="81">
        <v>34186136.607326329</v>
      </c>
      <c r="AG311" s="81">
        <v>1846787.4703573741</v>
      </c>
      <c r="AH311" s="81">
        <v>11385711.709136827</v>
      </c>
      <c r="AI311" s="81">
        <v>59011876.609779514</v>
      </c>
      <c r="AJ311" s="81">
        <v>69651751.017996371</v>
      </c>
      <c r="AK311" s="81">
        <v>0</v>
      </c>
      <c r="AL311" s="81">
        <v>0</v>
      </c>
      <c r="AM311" s="81">
        <v>4394452.4360296261</v>
      </c>
      <c r="AN311" s="81">
        <v>0</v>
      </c>
      <c r="AO311" s="81">
        <v>0</v>
      </c>
      <c r="AP311" s="82"/>
      <c r="AQ311" s="81">
        <v>1396</v>
      </c>
      <c r="AR311" s="81">
        <v>1148</v>
      </c>
      <c r="AS311" s="81">
        <v>3</v>
      </c>
      <c r="AT311" s="81">
        <v>1</v>
      </c>
      <c r="AU311" s="81">
        <v>0</v>
      </c>
      <c r="AV311" s="81">
        <v>0</v>
      </c>
      <c r="AW311" s="81"/>
      <c r="AX311" s="82"/>
      <c r="AY311" s="81">
        <v>7004.4559999999983</v>
      </c>
      <c r="AZ311" s="81">
        <v>181947.65999999989</v>
      </c>
      <c r="BA311" s="81">
        <v>18009.8</v>
      </c>
      <c r="BB311" s="81">
        <v>375</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2030</v>
      </c>
      <c r="B312" s="80">
        <v>391</v>
      </c>
      <c r="C312" s="80">
        <v>19</v>
      </c>
      <c r="D312" s="80">
        <v>23</v>
      </c>
      <c r="E312" s="80">
        <v>2022</v>
      </c>
      <c r="F312" s="80" t="s">
        <v>568</v>
      </c>
      <c r="G312" s="174" t="s">
        <v>2011</v>
      </c>
      <c r="H312" s="80" t="s">
        <v>2012</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1442</v>
      </c>
      <c r="AR312" s="81">
        <v>1182</v>
      </c>
      <c r="AS312" s="81">
        <v>3</v>
      </c>
      <c r="AT312" s="81">
        <v>1</v>
      </c>
      <c r="AU312" s="81">
        <v>0</v>
      </c>
      <c r="AV312" s="81">
        <v>0</v>
      </c>
      <c r="AW312" s="81"/>
      <c r="AX312" s="82"/>
      <c r="AY312" s="81">
        <v>7296.2559999999967</v>
      </c>
      <c r="AZ312" s="81">
        <v>183595.75999999995</v>
      </c>
      <c r="BA312" s="81">
        <v>18009.8</v>
      </c>
      <c r="BB312" s="81">
        <v>375</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2031</v>
      </c>
      <c r="B313" s="80">
        <v>443</v>
      </c>
      <c r="C313" s="80">
        <v>1</v>
      </c>
      <c r="D313" s="80">
        <v>27</v>
      </c>
      <c r="E313" s="80">
        <v>1990</v>
      </c>
      <c r="F313" s="80" t="s">
        <v>562</v>
      </c>
      <c r="G313" s="80" t="s">
        <v>2032</v>
      </c>
      <c r="H313" s="80" t="s">
        <v>2033</v>
      </c>
      <c r="I313" s="177"/>
      <c r="J313" s="81">
        <v>39.583954414661122</v>
      </c>
      <c r="K313" s="81">
        <v>8.6317613560335325</v>
      </c>
      <c r="L313" s="81">
        <v>28.357490782199076</v>
      </c>
      <c r="M313" s="81">
        <v>27.227973235291689</v>
      </c>
      <c r="N313" s="81">
        <v>50.699720518449702</v>
      </c>
      <c r="O313" s="81">
        <v>25.829559824442821</v>
      </c>
      <c r="P313" s="81">
        <v>41.192516615633842</v>
      </c>
      <c r="Q313" s="81">
        <v>2.6334325890152694</v>
      </c>
      <c r="R313" s="81">
        <v>2.0945798497226766</v>
      </c>
      <c r="S313" s="81">
        <v>2.4034518378633214</v>
      </c>
      <c r="T313" s="82"/>
      <c r="U313" s="81">
        <v>2946754</v>
      </c>
      <c r="V313" s="81">
        <v>2519</v>
      </c>
      <c r="W313" s="81">
        <v>306</v>
      </c>
      <c r="X313" s="81">
        <v>10241</v>
      </c>
      <c r="Y313" s="81">
        <v>13155</v>
      </c>
      <c r="Z313" s="81">
        <v>10624</v>
      </c>
      <c r="AA313" s="81">
        <v>10002</v>
      </c>
      <c r="AB313" s="81">
        <v>42758</v>
      </c>
      <c r="AC313" s="81">
        <v>362785</v>
      </c>
      <c r="AD313" s="81">
        <v>2.4034518378633214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2034</v>
      </c>
      <c r="B314" s="80">
        <v>444</v>
      </c>
      <c r="C314" s="80">
        <v>2</v>
      </c>
      <c r="D314" s="80">
        <v>27</v>
      </c>
      <c r="E314" s="80">
        <v>2005</v>
      </c>
      <c r="F314" s="80" t="s">
        <v>565</v>
      </c>
      <c r="G314" s="80" t="s">
        <v>2032</v>
      </c>
      <c r="H314" s="80" t="s">
        <v>2033</v>
      </c>
      <c r="I314" s="177"/>
      <c r="J314" s="81">
        <v>26.233568210359302</v>
      </c>
      <c r="K314" s="81">
        <v>6.3914165003498917</v>
      </c>
      <c r="L314" s="81">
        <v>29.286100904571747</v>
      </c>
      <c r="M314" s="81">
        <v>54.739471305119295</v>
      </c>
      <c r="N314" s="81">
        <v>86.000055188063641</v>
      </c>
      <c r="O314" s="81">
        <v>39.507019083625558</v>
      </c>
      <c r="P314" s="81">
        <v>42.170372178374976</v>
      </c>
      <c r="Q314" s="81">
        <v>2.369906861196565</v>
      </c>
      <c r="R314" s="81">
        <v>1.2041500310583451</v>
      </c>
      <c r="S314" s="81">
        <v>4.6468658878233313</v>
      </c>
      <c r="T314" s="82"/>
      <c r="U314" s="81">
        <v>2118507</v>
      </c>
      <c r="V314" s="81">
        <v>1984</v>
      </c>
      <c r="W314" s="81">
        <v>292</v>
      </c>
      <c r="X314" s="81">
        <v>8664</v>
      </c>
      <c r="Y314" s="81">
        <v>14934</v>
      </c>
      <c r="Z314" s="81">
        <v>18804</v>
      </c>
      <c r="AA314" s="81">
        <v>8386</v>
      </c>
      <c r="AB314" s="81">
        <v>40226</v>
      </c>
      <c r="AC314" s="81">
        <v>212929</v>
      </c>
      <c r="AD314" s="81">
        <v>4.6468658878233313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2035</v>
      </c>
      <c r="B315" s="80">
        <v>445</v>
      </c>
      <c r="C315" s="80">
        <v>3</v>
      </c>
      <c r="D315" s="80">
        <v>27</v>
      </c>
      <c r="E315" s="80">
        <v>2006</v>
      </c>
      <c r="F315" s="80" t="s">
        <v>566</v>
      </c>
      <c r="G315" s="80" t="s">
        <v>2032</v>
      </c>
      <c r="H315" s="80" t="s">
        <v>2033</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2036</v>
      </c>
      <c r="B316" s="80">
        <v>446</v>
      </c>
      <c r="C316" s="80">
        <v>4</v>
      </c>
      <c r="D316" s="80">
        <v>27</v>
      </c>
      <c r="E316" s="80">
        <v>2007</v>
      </c>
      <c r="F316" s="80" t="s">
        <v>567</v>
      </c>
      <c r="G316" s="80" t="s">
        <v>2032</v>
      </c>
      <c r="H316" s="80" t="s">
        <v>2033</v>
      </c>
      <c r="I316" s="177"/>
      <c r="J316" s="81">
        <v>47.690569651924207</v>
      </c>
      <c r="K316" s="81">
        <v>6.65484628967834</v>
      </c>
      <c r="L316" s="81">
        <v>24.301177467094348</v>
      </c>
      <c r="M316" s="81">
        <v>52.94974058427016</v>
      </c>
      <c r="N316" s="81">
        <v>85.929059353775614</v>
      </c>
      <c r="O316" s="81">
        <v>37.957419142222292</v>
      </c>
      <c r="P316" s="81">
        <v>41.95501558774604</v>
      </c>
      <c r="Q316" s="81">
        <v>2.4265355998403662</v>
      </c>
      <c r="R316" s="81">
        <v>1.1514819511975845</v>
      </c>
      <c r="S316" s="81">
        <v>4.6696501848895551</v>
      </c>
      <c r="T316" s="82"/>
      <c r="U316" s="81">
        <v>4323700</v>
      </c>
      <c r="V316" s="81">
        <v>2199</v>
      </c>
      <c r="W316" s="81">
        <v>318</v>
      </c>
      <c r="X316" s="81">
        <v>11252</v>
      </c>
      <c r="Y316" s="81">
        <v>14971</v>
      </c>
      <c r="Z316" s="81">
        <v>18781</v>
      </c>
      <c r="AA316" s="81">
        <v>8216</v>
      </c>
      <c r="AB316" s="81">
        <v>39009</v>
      </c>
      <c r="AC316" s="81">
        <v>209458</v>
      </c>
      <c r="AD316" s="81">
        <v>4.6696501848895551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2037</v>
      </c>
      <c r="B317" s="80">
        <v>447</v>
      </c>
      <c r="C317" s="80">
        <v>5</v>
      </c>
      <c r="D317" s="80">
        <v>27</v>
      </c>
      <c r="E317" s="80">
        <v>2008</v>
      </c>
      <c r="F317" s="80" t="s">
        <v>84</v>
      </c>
      <c r="G317" s="80" t="s">
        <v>2032</v>
      </c>
      <c r="H317" s="80" t="s">
        <v>2033</v>
      </c>
      <c r="I317" s="177"/>
      <c r="J317" s="81">
        <v>42.74948135099595</v>
      </c>
      <c r="K317" s="81">
        <v>4.8370274518144596</v>
      </c>
      <c r="L317" s="81">
        <v>21.403025018835692</v>
      </c>
      <c r="M317" s="81">
        <v>55.533435879014228</v>
      </c>
      <c r="N317" s="81">
        <v>70.979433827772709</v>
      </c>
      <c r="O317" s="81">
        <v>36.875369005745107</v>
      </c>
      <c r="P317" s="81">
        <v>40.841159141865894</v>
      </c>
      <c r="Q317" s="81">
        <v>2.3603794724096487</v>
      </c>
      <c r="R317" s="81">
        <v>1.1643992643440464</v>
      </c>
      <c r="S317" s="81">
        <v>3.769060995636548</v>
      </c>
      <c r="T317" s="82"/>
      <c r="U317" s="81">
        <v>4184173</v>
      </c>
      <c r="V317" s="81">
        <v>2199</v>
      </c>
      <c r="W317" s="81">
        <v>318</v>
      </c>
      <c r="X317" s="81">
        <v>11252</v>
      </c>
      <c r="Y317" s="81">
        <v>15020</v>
      </c>
      <c r="Z317" s="81">
        <v>18886</v>
      </c>
      <c r="AA317" s="81">
        <v>8007</v>
      </c>
      <c r="AB317" s="81">
        <v>38569</v>
      </c>
      <c r="AC317" s="81">
        <v>219939</v>
      </c>
      <c r="AD317" s="81">
        <v>3.769060995636548</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2038</v>
      </c>
      <c r="B318" s="80">
        <v>448</v>
      </c>
      <c r="C318" s="80">
        <v>6</v>
      </c>
      <c r="D318" s="80">
        <v>27</v>
      </c>
      <c r="E318" s="80">
        <v>2009</v>
      </c>
      <c r="F318" s="80" t="s">
        <v>85</v>
      </c>
      <c r="G318" s="80" t="s">
        <v>2032</v>
      </c>
      <c r="H318" s="80" t="s">
        <v>2033</v>
      </c>
      <c r="I318" s="177"/>
      <c r="J318" s="81">
        <v>55.551394060798195</v>
      </c>
      <c r="K318" s="81">
        <v>5.2633319626400574</v>
      </c>
      <c r="L318" s="81">
        <v>25.312354327391333</v>
      </c>
      <c r="M318" s="81">
        <v>56.116684950192102</v>
      </c>
      <c r="N318" s="81">
        <v>68.006815443145399</v>
      </c>
      <c r="O318" s="81">
        <v>37.473955950158725</v>
      </c>
      <c r="P318" s="81">
        <v>39.141503287869547</v>
      </c>
      <c r="Q318" s="81">
        <v>2.2307230004559289</v>
      </c>
      <c r="R318" s="81">
        <v>0.8569319834880309</v>
      </c>
      <c r="S318" s="81">
        <v>4.6014358319697646</v>
      </c>
      <c r="T318" s="82"/>
      <c r="U318" s="81">
        <v>4152987</v>
      </c>
      <c r="V318" s="81">
        <v>1937</v>
      </c>
      <c r="W318" s="81">
        <v>515</v>
      </c>
      <c r="X318" s="81">
        <v>11420</v>
      </c>
      <c r="Y318" s="81">
        <v>15108</v>
      </c>
      <c r="Z318" s="81">
        <v>18944</v>
      </c>
      <c r="AA318" s="81">
        <v>7878</v>
      </c>
      <c r="AB318" s="81">
        <v>38264</v>
      </c>
      <c r="AC318" s="81">
        <v>157910</v>
      </c>
      <c r="AD318" s="81">
        <v>4.6014358319697646</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9.0300000000000011</v>
      </c>
      <c r="BJ318" s="81">
        <v>0</v>
      </c>
      <c r="BK318" s="81">
        <v>5.45</v>
      </c>
      <c r="BL318" s="81">
        <v>6.0419999999999998</v>
      </c>
      <c r="BM318" s="82"/>
      <c r="BN318" s="81">
        <v>0</v>
      </c>
      <c r="BO318" s="81">
        <v>0</v>
      </c>
      <c r="BP318" s="81">
        <v>2</v>
      </c>
      <c r="BQ318" s="81">
        <v>0</v>
      </c>
      <c r="BR318" s="81">
        <v>1</v>
      </c>
      <c r="BS318" s="81">
        <v>1</v>
      </c>
      <c r="BT318"/>
      <c r="BU318" s="80"/>
      <c r="BV318" s="80"/>
      <c r="BW318" s="80"/>
      <c r="BX318" s="80"/>
      <c r="BY318" s="80"/>
      <c r="BZ318" s="80"/>
      <c r="CA318" s="80"/>
      <c r="CB318" s="80"/>
      <c r="CC318" s="80"/>
    </row>
    <row r="319" spans="1:81">
      <c r="A319" s="80" t="s">
        <v>2039</v>
      </c>
      <c r="B319" s="80">
        <v>449</v>
      </c>
      <c r="C319" s="80">
        <v>7</v>
      </c>
      <c r="D319" s="80">
        <v>27</v>
      </c>
      <c r="E319" s="80">
        <v>2010</v>
      </c>
      <c r="F319" s="80" t="s">
        <v>86</v>
      </c>
      <c r="G319" s="80" t="s">
        <v>2032</v>
      </c>
      <c r="H319" s="80" t="s">
        <v>2033</v>
      </c>
      <c r="I319" s="177"/>
      <c r="J319" s="81">
        <v>49.011387667424373</v>
      </c>
      <c r="K319" s="81">
        <v>5.0188129665934991</v>
      </c>
      <c r="L319" s="81">
        <v>23.476843573932893</v>
      </c>
      <c r="M319" s="81">
        <v>53.590480486693458</v>
      </c>
      <c r="N319" s="81">
        <v>71.095612034550825</v>
      </c>
      <c r="O319" s="81">
        <v>37.231712612742797</v>
      </c>
      <c r="P319" s="81">
        <v>39.29815947903748</v>
      </c>
      <c r="Q319" s="81">
        <v>2.3106907293139227</v>
      </c>
      <c r="R319" s="81">
        <v>0.89381710948855775</v>
      </c>
      <c r="S319" s="81">
        <v>4.4253559045645812</v>
      </c>
      <c r="T319" s="82"/>
      <c r="U319" s="81">
        <v>4306078</v>
      </c>
      <c r="V319" s="81">
        <v>1937</v>
      </c>
      <c r="W319" s="81">
        <v>515</v>
      </c>
      <c r="X319" s="81">
        <v>11420</v>
      </c>
      <c r="Y319" s="81">
        <v>15198</v>
      </c>
      <c r="Z319" s="81">
        <v>18909</v>
      </c>
      <c r="AA319" s="81">
        <v>7712</v>
      </c>
      <c r="AB319" s="81">
        <v>37979</v>
      </c>
      <c r="AC319" s="81">
        <v>156086</v>
      </c>
      <c r="AD319" s="81">
        <v>4.4253559045645812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9.0139999999999993</v>
      </c>
      <c r="BJ319" s="81">
        <v>0</v>
      </c>
      <c r="BK319" s="81">
        <v>5.5030000000000001</v>
      </c>
      <c r="BL319" s="81">
        <v>5.1619999999999999</v>
      </c>
      <c r="BM319" s="82"/>
      <c r="BN319" s="81">
        <v>0</v>
      </c>
      <c r="BO319" s="81">
        <v>0</v>
      </c>
      <c r="BP319" s="81">
        <v>2</v>
      </c>
      <c r="BQ319" s="81">
        <v>0</v>
      </c>
      <c r="BR319" s="81">
        <v>1</v>
      </c>
      <c r="BS319" s="81">
        <v>1</v>
      </c>
      <c r="BT319"/>
      <c r="BU319" s="80">
        <v>19.678999999999998</v>
      </c>
      <c r="BV319" s="80">
        <v>0</v>
      </c>
      <c r="BW319" s="80">
        <v>0</v>
      </c>
      <c r="BX319" s="80">
        <v>0</v>
      </c>
      <c r="BY319" s="80">
        <v>0</v>
      </c>
      <c r="BZ319" s="80">
        <v>0</v>
      </c>
      <c r="CA319" s="80">
        <v>0</v>
      </c>
      <c r="CB319" s="80">
        <v>0</v>
      </c>
      <c r="CC319" s="80">
        <v>0</v>
      </c>
    </row>
    <row r="320" spans="1:81">
      <c r="A320" s="80" t="s">
        <v>2040</v>
      </c>
      <c r="B320" s="80">
        <v>450</v>
      </c>
      <c r="C320" s="80">
        <v>8</v>
      </c>
      <c r="D320" s="80">
        <v>27</v>
      </c>
      <c r="E320" s="80">
        <v>2011</v>
      </c>
      <c r="F320" s="80" t="s">
        <v>87</v>
      </c>
      <c r="G320" s="80" t="s">
        <v>2032</v>
      </c>
      <c r="H320" s="80" t="s">
        <v>2033</v>
      </c>
      <c r="I320" s="177"/>
      <c r="J320" s="81">
        <v>36.060251132237624</v>
      </c>
      <c r="K320" s="81">
        <v>6.1248720758352748</v>
      </c>
      <c r="L320" s="81">
        <v>25.714513327909199</v>
      </c>
      <c r="M320" s="81">
        <v>66.006355105045017</v>
      </c>
      <c r="N320" s="81">
        <v>86.347514974547707</v>
      </c>
      <c r="O320" s="81">
        <v>37.228247449313528</v>
      </c>
      <c r="P320" s="81">
        <v>38.776112840525542</v>
      </c>
      <c r="Q320" s="81">
        <v>2.6308447016267347</v>
      </c>
      <c r="R320" s="81">
        <v>0.84903183788178782</v>
      </c>
      <c r="S320" s="81">
        <v>4.4307777220051943</v>
      </c>
      <c r="T320" s="82"/>
      <c r="U320" s="81">
        <v>3508659</v>
      </c>
      <c r="V320" s="81">
        <v>1937</v>
      </c>
      <c r="W320" s="81">
        <v>515</v>
      </c>
      <c r="X320" s="81">
        <v>11420</v>
      </c>
      <c r="Y320" s="81">
        <v>15183</v>
      </c>
      <c r="Z320" s="81">
        <v>19318</v>
      </c>
      <c r="AA320" s="81">
        <v>7836</v>
      </c>
      <c r="AB320" s="81">
        <v>37488</v>
      </c>
      <c r="AC320" s="81">
        <v>148020</v>
      </c>
      <c r="AD320" s="81">
        <v>4.4307777220051943</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8.0779999999999994</v>
      </c>
      <c r="BJ320" s="81">
        <v>0</v>
      </c>
      <c r="BK320" s="81">
        <v>4.9580000000000002</v>
      </c>
      <c r="BL320" s="81">
        <v>3.2170000000000001</v>
      </c>
      <c r="BM320" s="82"/>
      <c r="BN320" s="81">
        <v>0</v>
      </c>
      <c r="BO320" s="81">
        <v>0</v>
      </c>
      <c r="BP320" s="81">
        <v>2</v>
      </c>
      <c r="BQ320" s="81">
        <v>0</v>
      </c>
      <c r="BR320" s="81">
        <v>1</v>
      </c>
      <c r="BS320" s="81">
        <v>1</v>
      </c>
      <c r="BT320"/>
      <c r="BU320" s="80">
        <v>16.253</v>
      </c>
      <c r="BV320" s="80">
        <v>0</v>
      </c>
      <c r="BW320" s="80">
        <v>0</v>
      </c>
      <c r="BX320" s="80">
        <v>0</v>
      </c>
      <c r="BY320" s="80">
        <v>0</v>
      </c>
      <c r="BZ320" s="80">
        <v>0</v>
      </c>
      <c r="CA320" s="80">
        <v>0</v>
      </c>
      <c r="CB320" s="80">
        <v>0</v>
      </c>
      <c r="CC320" s="80">
        <v>0</v>
      </c>
    </row>
    <row r="321" spans="1:81">
      <c r="A321" s="80" t="s">
        <v>2041</v>
      </c>
      <c r="B321" s="80">
        <v>451</v>
      </c>
      <c r="C321" s="80">
        <v>9</v>
      </c>
      <c r="D321" s="80">
        <v>27</v>
      </c>
      <c r="E321" s="80">
        <v>2012</v>
      </c>
      <c r="F321" s="80" t="s">
        <v>88</v>
      </c>
      <c r="G321" s="80" t="s">
        <v>2032</v>
      </c>
      <c r="H321" s="80" t="s">
        <v>2033</v>
      </c>
      <c r="I321" s="177"/>
      <c r="J321" s="81">
        <v>42.547331151707958</v>
      </c>
      <c r="K321" s="81">
        <v>5.857290381042894</v>
      </c>
      <c r="L321" s="81">
        <v>25.145992369028725</v>
      </c>
      <c r="M321" s="81">
        <v>65.810871185941181</v>
      </c>
      <c r="N321" s="81">
        <v>93.777947627874624</v>
      </c>
      <c r="O321" s="81">
        <v>37.577710611634309</v>
      </c>
      <c r="P321" s="81">
        <v>39.330167402753133</v>
      </c>
      <c r="Q321" s="81">
        <v>2.8546900271142501</v>
      </c>
      <c r="R321" s="81">
        <v>0.922718844237576</v>
      </c>
      <c r="S321" s="81">
        <v>4.5708989722624676</v>
      </c>
      <c r="T321" s="82"/>
      <c r="U321" s="81">
        <v>3612130</v>
      </c>
      <c r="V321" s="81">
        <v>1937</v>
      </c>
      <c r="W321" s="81">
        <v>515</v>
      </c>
      <c r="X321" s="81">
        <v>11420</v>
      </c>
      <c r="Y321" s="81">
        <v>15409</v>
      </c>
      <c r="Z321" s="81">
        <v>19654</v>
      </c>
      <c r="AA321" s="81">
        <v>7903</v>
      </c>
      <c r="AB321" s="81">
        <v>37440</v>
      </c>
      <c r="AC321" s="81">
        <v>156700</v>
      </c>
      <c r="AD321" s="81">
        <v>4.5708989722624676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10.401</v>
      </c>
      <c r="BJ321" s="81">
        <v>0</v>
      </c>
      <c r="BK321" s="81">
        <v>5.8949999999999996</v>
      </c>
      <c r="BL321" s="81">
        <v>5.5880000000000001</v>
      </c>
      <c r="BM321" s="82"/>
      <c r="BN321" s="81">
        <v>0</v>
      </c>
      <c r="BO321" s="81">
        <v>0</v>
      </c>
      <c r="BP321" s="81">
        <v>2</v>
      </c>
      <c r="BQ321" s="81">
        <v>0</v>
      </c>
      <c r="BR321" s="81">
        <v>1</v>
      </c>
      <c r="BS321" s="81">
        <v>1</v>
      </c>
      <c r="BT321"/>
      <c r="BU321" s="80">
        <v>21.884</v>
      </c>
      <c r="BV321" s="80">
        <v>0</v>
      </c>
      <c r="BW321" s="80">
        <v>0</v>
      </c>
      <c r="BX321" s="80">
        <v>0</v>
      </c>
      <c r="BY321" s="80">
        <v>0</v>
      </c>
      <c r="BZ321" s="80">
        <v>0</v>
      </c>
      <c r="CA321" s="80">
        <v>0</v>
      </c>
      <c r="CB321" s="80">
        <v>0</v>
      </c>
      <c r="CC321" s="80">
        <v>0</v>
      </c>
    </row>
    <row r="322" spans="1:81">
      <c r="A322" s="80" t="s">
        <v>2042</v>
      </c>
      <c r="B322" s="80">
        <v>452</v>
      </c>
      <c r="C322" s="80">
        <v>10</v>
      </c>
      <c r="D322" s="80">
        <v>27</v>
      </c>
      <c r="E322" s="80">
        <v>2013</v>
      </c>
      <c r="F322" s="80" t="s">
        <v>89</v>
      </c>
      <c r="G322" s="80" t="s">
        <v>2032</v>
      </c>
      <c r="H322" s="80" t="s">
        <v>2033</v>
      </c>
      <c r="I322" s="177"/>
      <c r="J322" s="81">
        <v>50.294147158401103</v>
      </c>
      <c r="K322" s="81">
        <v>5.6927501422502065</v>
      </c>
      <c r="L322" s="81">
        <v>20.440867626035281</v>
      </c>
      <c r="M322" s="81">
        <v>63.140823094793937</v>
      </c>
      <c r="N322" s="81">
        <v>81.578556216043026</v>
      </c>
      <c r="O322" s="81">
        <v>36.802574317633173</v>
      </c>
      <c r="P322" s="81">
        <v>39.138674512345581</v>
      </c>
      <c r="Q322" s="81">
        <v>2.8999298115686356</v>
      </c>
      <c r="R322" s="81">
        <v>0.7489331280393362</v>
      </c>
      <c r="S322" s="81">
        <v>4.7718396737895112</v>
      </c>
      <c r="T322" s="82"/>
      <c r="U322" s="81">
        <v>4003045</v>
      </c>
      <c r="V322" s="81">
        <v>1937</v>
      </c>
      <c r="W322" s="81">
        <v>515</v>
      </c>
      <c r="X322" s="81">
        <v>11420</v>
      </c>
      <c r="Y322" s="81">
        <v>15555</v>
      </c>
      <c r="Z322" s="81">
        <v>20108</v>
      </c>
      <c r="AA322" s="81">
        <v>7835</v>
      </c>
      <c r="AB322" s="81">
        <v>37488</v>
      </c>
      <c r="AC322" s="81">
        <v>124152</v>
      </c>
      <c r="AD322" s="81">
        <v>4.7718396737895112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16.288</v>
      </c>
      <c r="BJ322" s="81">
        <v>0</v>
      </c>
      <c r="BK322" s="81">
        <v>6.1180000000000003</v>
      </c>
      <c r="BL322" s="81">
        <v>6.2850000000000001</v>
      </c>
      <c r="BM322" s="82"/>
      <c r="BN322" s="81">
        <v>0</v>
      </c>
      <c r="BO322" s="81">
        <v>0</v>
      </c>
      <c r="BP322" s="81">
        <v>3</v>
      </c>
      <c r="BQ322" s="81">
        <v>0</v>
      </c>
      <c r="BR322" s="81">
        <v>1</v>
      </c>
      <c r="BS322" s="81">
        <v>1</v>
      </c>
      <c r="BT322"/>
      <c r="BU322" s="80">
        <v>28.690999999999999</v>
      </c>
      <c r="BV322" s="80">
        <v>0</v>
      </c>
      <c r="BW322" s="80">
        <v>0</v>
      </c>
      <c r="BX322" s="80">
        <v>0</v>
      </c>
      <c r="BY322" s="80">
        <v>0</v>
      </c>
      <c r="BZ322" s="80">
        <v>0</v>
      </c>
      <c r="CA322" s="80">
        <v>0</v>
      </c>
      <c r="CB322" s="80">
        <v>0</v>
      </c>
      <c r="CC322" s="80">
        <v>0</v>
      </c>
    </row>
    <row r="323" spans="1:81">
      <c r="A323" s="80" t="s">
        <v>2043</v>
      </c>
      <c r="B323" s="80">
        <v>453</v>
      </c>
      <c r="C323" s="80">
        <v>11</v>
      </c>
      <c r="D323" s="80">
        <v>27</v>
      </c>
      <c r="E323" s="80">
        <v>2014</v>
      </c>
      <c r="F323" s="80" t="s">
        <v>90</v>
      </c>
      <c r="G323" s="80" t="s">
        <v>2032</v>
      </c>
      <c r="H323" s="80" t="s">
        <v>2033</v>
      </c>
      <c r="I323" s="177"/>
      <c r="J323" s="81">
        <v>47.912143776510291</v>
      </c>
      <c r="K323" s="81">
        <v>6.2971549440605585</v>
      </c>
      <c r="L323" s="81">
        <v>25.886438379052095</v>
      </c>
      <c r="M323" s="81">
        <v>63.450165163830206</v>
      </c>
      <c r="N323" s="81">
        <v>71.818541984454171</v>
      </c>
      <c r="O323" s="81">
        <v>35.125670281910978</v>
      </c>
      <c r="P323" s="81">
        <v>39.11627755511045</v>
      </c>
      <c r="Q323" s="81">
        <v>2.7537770842543772</v>
      </c>
      <c r="R323" s="81">
        <v>0.76759668261014669</v>
      </c>
      <c r="S323" s="81">
        <v>3.839080164391556</v>
      </c>
      <c r="T323" s="82"/>
      <c r="U323" s="81">
        <v>3802990</v>
      </c>
      <c r="V323" s="81">
        <v>2178</v>
      </c>
      <c r="W323" s="81">
        <v>560</v>
      </c>
      <c r="X323" s="81">
        <v>11734</v>
      </c>
      <c r="Y323" s="81">
        <v>15594</v>
      </c>
      <c r="Z323" s="81">
        <v>20213</v>
      </c>
      <c r="AA323" s="81">
        <v>7790</v>
      </c>
      <c r="AB323" s="81">
        <v>37103</v>
      </c>
      <c r="AC323" s="81">
        <v>127646</v>
      </c>
      <c r="AD323" s="81">
        <v>3.839080164391556</v>
      </c>
      <c r="AE323" s="82"/>
      <c r="AF323" s="81">
        <v>42911503.115792803</v>
      </c>
      <c r="AG323" s="81">
        <v>4486044.7744378466</v>
      </c>
      <c r="AH323" s="81">
        <v>4886419.7195468051</v>
      </c>
      <c r="AI323" s="81">
        <v>74430687.843760222</v>
      </c>
      <c r="AJ323" s="81">
        <v>80952182.823110834</v>
      </c>
      <c r="AK323" s="81">
        <v>0</v>
      </c>
      <c r="AL323" s="81">
        <v>0</v>
      </c>
      <c r="AM323" s="81">
        <v>5093687.4618950598</v>
      </c>
      <c r="AN323" s="81">
        <v>0</v>
      </c>
      <c r="AO323" s="81">
        <v>0</v>
      </c>
      <c r="AP323" s="82"/>
      <c r="AQ323" s="81">
        <v>449</v>
      </c>
      <c r="AR323" s="81">
        <v>82</v>
      </c>
      <c r="AS323" s="81">
        <v>0</v>
      </c>
      <c r="AT323" s="81">
        <v>0</v>
      </c>
      <c r="AU323" s="81">
        <v>0</v>
      </c>
      <c r="AV323" s="81">
        <v>0</v>
      </c>
      <c r="AW323" s="81" t="s">
        <v>564</v>
      </c>
      <c r="AX323" s="82"/>
      <c r="AY323" s="81">
        <v>1950</v>
      </c>
      <c r="AZ323" s="81">
        <v>6379</v>
      </c>
      <c r="BA323" s="81">
        <v>0</v>
      </c>
      <c r="BB323" s="81">
        <v>0</v>
      </c>
      <c r="BC323" s="81">
        <v>0</v>
      </c>
      <c r="BD323" s="81">
        <v>0</v>
      </c>
      <c r="BE323" s="81" t="s">
        <v>564</v>
      </c>
      <c r="BF323" s="82"/>
      <c r="BG323" s="81">
        <v>0</v>
      </c>
      <c r="BH323" s="81">
        <v>0</v>
      </c>
      <c r="BI323" s="81">
        <v>17.181999999999999</v>
      </c>
      <c r="BJ323" s="81">
        <v>0</v>
      </c>
      <c r="BK323" s="81">
        <v>5.9029999999999996</v>
      </c>
      <c r="BL323" s="81">
        <v>7.0010000000000003</v>
      </c>
      <c r="BM323" s="82"/>
      <c r="BN323" s="81">
        <v>0</v>
      </c>
      <c r="BO323" s="81">
        <v>0</v>
      </c>
      <c r="BP323" s="81">
        <v>3</v>
      </c>
      <c r="BQ323" s="81">
        <v>0</v>
      </c>
      <c r="BR323" s="81">
        <v>1</v>
      </c>
      <c r="BS323" s="81">
        <v>1</v>
      </c>
      <c r="BT323"/>
      <c r="BU323" s="80">
        <v>30.085999999999999</v>
      </c>
      <c r="BV323" s="80">
        <v>0</v>
      </c>
      <c r="BW323" s="80">
        <v>0</v>
      </c>
      <c r="BX323" s="80">
        <v>0</v>
      </c>
      <c r="BY323" s="80">
        <v>0</v>
      </c>
      <c r="BZ323" s="80">
        <v>0</v>
      </c>
      <c r="CA323" s="80">
        <v>0</v>
      </c>
      <c r="CB323" s="80">
        <v>0</v>
      </c>
      <c r="CC323" s="80">
        <v>0</v>
      </c>
    </row>
    <row r="324" spans="1:81">
      <c r="A324" s="80" t="s">
        <v>2044</v>
      </c>
      <c r="B324" s="80">
        <v>454</v>
      </c>
      <c r="C324" s="80">
        <v>12</v>
      </c>
      <c r="D324" s="80">
        <v>27</v>
      </c>
      <c r="E324" s="80">
        <v>2015</v>
      </c>
      <c r="F324" s="80" t="s">
        <v>91</v>
      </c>
      <c r="G324" s="80" t="s">
        <v>2032</v>
      </c>
      <c r="H324" s="80" t="s">
        <v>2033</v>
      </c>
      <c r="I324" s="177"/>
      <c r="J324" s="81">
        <v>49.532160808401436</v>
      </c>
      <c r="K324" s="81">
        <v>6.4816314801536858</v>
      </c>
      <c r="L324" s="81">
        <v>22.66442197685496</v>
      </c>
      <c r="M324" s="81">
        <v>66.962093556123833</v>
      </c>
      <c r="N324" s="81">
        <v>81.340777193674526</v>
      </c>
      <c r="O324" s="81">
        <v>35.067584464304289</v>
      </c>
      <c r="P324" s="81">
        <v>39.187257265770505</v>
      </c>
      <c r="Q324" s="81">
        <v>2.6681285526595691</v>
      </c>
      <c r="R324" s="81">
        <v>0.75069411573585465</v>
      </c>
      <c r="S324" s="81">
        <v>4.7039982728367624</v>
      </c>
      <c r="T324" s="82"/>
      <c r="U324" s="81">
        <v>4489381</v>
      </c>
      <c r="V324" s="81">
        <v>2178</v>
      </c>
      <c r="W324" s="81">
        <v>560</v>
      </c>
      <c r="X324" s="81">
        <v>11734</v>
      </c>
      <c r="Y324" s="81">
        <v>15669</v>
      </c>
      <c r="Z324" s="81">
        <v>20374</v>
      </c>
      <c r="AA324" s="81">
        <v>7798</v>
      </c>
      <c r="AB324" s="81">
        <v>36722</v>
      </c>
      <c r="AC324" s="81">
        <v>128596</v>
      </c>
      <c r="AD324" s="81">
        <v>4.7039982728367624</v>
      </c>
      <c r="AE324" s="82"/>
      <c r="AF324" s="81">
        <v>42384225.36607632</v>
      </c>
      <c r="AG324" s="81">
        <v>4296507.3035988295</v>
      </c>
      <c r="AH324" s="81">
        <v>3375575.5968142594</v>
      </c>
      <c r="AI324" s="81">
        <v>78861042.624208435</v>
      </c>
      <c r="AJ324" s="81">
        <v>93329076.177449107</v>
      </c>
      <c r="AK324" s="81">
        <v>0</v>
      </c>
      <c r="AL324" s="81">
        <v>0</v>
      </c>
      <c r="AM324" s="81">
        <v>5032596.0570036676</v>
      </c>
      <c r="AN324" s="81">
        <v>0</v>
      </c>
      <c r="AO324" s="81">
        <v>0</v>
      </c>
      <c r="AP324" s="82"/>
      <c r="AQ324" s="81">
        <v>493</v>
      </c>
      <c r="AR324" s="81">
        <v>113</v>
      </c>
      <c r="AS324" s="81">
        <v>0</v>
      </c>
      <c r="AT324" s="81">
        <v>0</v>
      </c>
      <c r="AU324" s="81">
        <v>0</v>
      </c>
      <c r="AV324" s="81">
        <v>0</v>
      </c>
      <c r="AW324" s="81" t="s">
        <v>564</v>
      </c>
      <c r="AX324" s="82"/>
      <c r="AY324" s="81">
        <v>2202</v>
      </c>
      <c r="AZ324" s="81">
        <v>12116.1</v>
      </c>
      <c r="BA324" s="81">
        <v>0</v>
      </c>
      <c r="BB324" s="81">
        <v>0</v>
      </c>
      <c r="BC324" s="81">
        <v>0</v>
      </c>
      <c r="BD324" s="81">
        <v>0</v>
      </c>
      <c r="BE324" s="81" t="s">
        <v>564</v>
      </c>
      <c r="BF324" s="82"/>
      <c r="BG324" s="81">
        <v>0</v>
      </c>
      <c r="BH324" s="81">
        <v>0</v>
      </c>
      <c r="BI324" s="81">
        <v>13.773999999999999</v>
      </c>
      <c r="BJ324" s="81">
        <v>0</v>
      </c>
      <c r="BK324" s="81">
        <v>5.6580000000000004</v>
      </c>
      <c r="BL324" s="81">
        <v>6.3979999999999997</v>
      </c>
      <c r="BM324" s="82"/>
      <c r="BN324" s="81">
        <v>0</v>
      </c>
      <c r="BO324" s="81">
        <v>0</v>
      </c>
      <c r="BP324" s="81">
        <v>2</v>
      </c>
      <c r="BQ324" s="81">
        <v>0</v>
      </c>
      <c r="BR324" s="81">
        <v>1</v>
      </c>
      <c r="BS324" s="81">
        <v>1</v>
      </c>
      <c r="BT324"/>
      <c r="BU324" s="80">
        <v>25.83</v>
      </c>
      <c r="BV324" s="80">
        <v>0</v>
      </c>
      <c r="BW324" s="80">
        <v>0</v>
      </c>
      <c r="BX324" s="80">
        <v>0</v>
      </c>
      <c r="BY324" s="80">
        <v>0</v>
      </c>
      <c r="BZ324" s="80">
        <v>0</v>
      </c>
      <c r="CA324" s="80">
        <v>0</v>
      </c>
      <c r="CB324" s="80">
        <v>0</v>
      </c>
      <c r="CC324" s="80">
        <v>0</v>
      </c>
    </row>
    <row r="325" spans="1:81">
      <c r="A325" s="80" t="s">
        <v>2045</v>
      </c>
      <c r="B325" s="80">
        <v>455</v>
      </c>
      <c r="C325" s="80">
        <v>13</v>
      </c>
      <c r="D325" s="80">
        <v>27</v>
      </c>
      <c r="E325" s="80">
        <v>2016</v>
      </c>
      <c r="F325" s="80" t="s">
        <v>92</v>
      </c>
      <c r="G325" s="80" t="s">
        <v>2032</v>
      </c>
      <c r="H325" s="80" t="s">
        <v>2033</v>
      </c>
      <c r="I325" s="177"/>
      <c r="J325" s="81">
        <v>52.883533520422972</v>
      </c>
      <c r="K325" s="81">
        <v>6.3357312773147809</v>
      </c>
      <c r="L325" s="81">
        <v>27.438694850841902</v>
      </c>
      <c r="M325" s="81">
        <v>53.45452515040455</v>
      </c>
      <c r="N325" s="81">
        <v>73.41322675720761</v>
      </c>
      <c r="O325" s="81">
        <v>34.850878997817425</v>
      </c>
      <c r="P325" s="81">
        <v>39.316777890419331</v>
      </c>
      <c r="Q325" s="81">
        <v>2.5527121185740529</v>
      </c>
      <c r="R325" s="81">
        <v>1.4188377471536577</v>
      </c>
      <c r="S325" s="81">
        <v>5.9771003366094524</v>
      </c>
      <c r="T325" s="82"/>
      <c r="U325" s="81">
        <v>4834370</v>
      </c>
      <c r="V325" s="81">
        <v>2178</v>
      </c>
      <c r="W325" s="81">
        <v>560</v>
      </c>
      <c r="X325" s="81">
        <v>11734</v>
      </c>
      <c r="Y325" s="81">
        <v>15600</v>
      </c>
      <c r="Z325" s="81">
        <v>20497</v>
      </c>
      <c r="AA325" s="81">
        <v>8092</v>
      </c>
      <c r="AB325" s="81">
        <v>36141</v>
      </c>
      <c r="AC325" s="81">
        <v>242323.52091279009</v>
      </c>
      <c r="AD325" s="81">
        <v>5.9771003366094524</v>
      </c>
      <c r="AE325" s="82"/>
      <c r="AF325" s="81">
        <v>45169302.813108012</v>
      </c>
      <c r="AG325" s="81">
        <v>4223344.9786079358</v>
      </c>
      <c r="AH325" s="81">
        <v>3253748.6966782329</v>
      </c>
      <c r="AI325" s="81">
        <v>72424188.398844421</v>
      </c>
      <c r="AJ325" s="81">
        <v>76759630.120726779</v>
      </c>
      <c r="AK325" s="81">
        <v>0</v>
      </c>
      <c r="AL325" s="81">
        <v>0</v>
      </c>
      <c r="AM325" s="81">
        <v>4956820.4178148517</v>
      </c>
      <c r="AN325" s="81">
        <v>0</v>
      </c>
      <c r="AO325" s="81">
        <v>0</v>
      </c>
      <c r="AP325" s="82"/>
      <c r="AQ325" s="81">
        <v>529</v>
      </c>
      <c r="AR325" s="81">
        <v>124</v>
      </c>
      <c r="AS325" s="81">
        <v>0</v>
      </c>
      <c r="AT325" s="81">
        <v>0</v>
      </c>
      <c r="AU325" s="81">
        <v>0</v>
      </c>
      <c r="AV325" s="81">
        <v>0</v>
      </c>
      <c r="AW325" s="81" t="s">
        <v>564</v>
      </c>
      <c r="AX325" s="82"/>
      <c r="AY325" s="81">
        <v>2405.8000000000002</v>
      </c>
      <c r="AZ325" s="81">
        <v>12533.5</v>
      </c>
      <c r="BA325" s="81">
        <v>0</v>
      </c>
      <c r="BB325" s="81">
        <v>0</v>
      </c>
      <c r="BC325" s="81">
        <v>0</v>
      </c>
      <c r="BD325" s="81">
        <v>0</v>
      </c>
      <c r="BE325" s="81" t="s">
        <v>564</v>
      </c>
      <c r="BF325" s="82"/>
      <c r="BG325" s="81">
        <v>0</v>
      </c>
      <c r="BH325" s="81">
        <v>0</v>
      </c>
      <c r="BI325" s="81">
        <v>16.760000000000002</v>
      </c>
      <c r="BJ325" s="81">
        <v>0</v>
      </c>
      <c r="BK325" s="81">
        <v>5.7240000000000002</v>
      </c>
      <c r="BL325" s="81">
        <v>6.2370000000000001</v>
      </c>
      <c r="BM325" s="82"/>
      <c r="BN325" s="81">
        <v>0</v>
      </c>
      <c r="BO325" s="81">
        <v>0</v>
      </c>
      <c r="BP325" s="81">
        <v>3</v>
      </c>
      <c r="BQ325" s="81">
        <v>0</v>
      </c>
      <c r="BR325" s="81">
        <v>1</v>
      </c>
      <c r="BS325" s="81">
        <v>1</v>
      </c>
      <c r="BT325"/>
      <c r="BU325" s="80">
        <v>28.721</v>
      </c>
      <c r="BV325" s="80">
        <v>0</v>
      </c>
      <c r="BW325" s="80">
        <v>0</v>
      </c>
      <c r="BX325" s="80">
        <v>0</v>
      </c>
      <c r="BY325" s="80">
        <v>0</v>
      </c>
      <c r="BZ325" s="80">
        <v>0</v>
      </c>
      <c r="CA325" s="80">
        <v>0</v>
      </c>
      <c r="CB325" s="80">
        <v>0</v>
      </c>
      <c r="CC325" s="80">
        <v>0</v>
      </c>
    </row>
    <row r="326" spans="1:81">
      <c r="A326" s="80" t="s">
        <v>2046</v>
      </c>
      <c r="B326" s="80">
        <v>456</v>
      </c>
      <c r="C326" s="80">
        <v>14</v>
      </c>
      <c r="D326" s="80">
        <v>27</v>
      </c>
      <c r="E326" s="80">
        <v>2017</v>
      </c>
      <c r="F326" s="80" t="s">
        <v>71</v>
      </c>
      <c r="G326" s="80" t="s">
        <v>2032</v>
      </c>
      <c r="H326" s="80" t="s">
        <v>2033</v>
      </c>
      <c r="I326" s="177"/>
      <c r="J326" s="81">
        <v>48.196340057309143</v>
      </c>
      <c r="K326" s="81">
        <v>6.42472217696944</v>
      </c>
      <c r="L326" s="81">
        <v>24.407594781537714</v>
      </c>
      <c r="M326" s="81">
        <v>47.979922476041025</v>
      </c>
      <c r="N326" s="81">
        <v>72.687261141688126</v>
      </c>
      <c r="O326" s="81">
        <v>34.519697366141685</v>
      </c>
      <c r="P326" s="81">
        <v>39.154623127978255</v>
      </c>
      <c r="Q326" s="81">
        <v>2.4368309070015144</v>
      </c>
      <c r="R326" s="81">
        <v>1.5043261058576725</v>
      </c>
      <c r="S326" s="81">
        <v>3.6976998130695145</v>
      </c>
      <c r="T326" s="82"/>
      <c r="U326" s="81">
        <v>5036175</v>
      </c>
      <c r="V326" s="81">
        <v>2178</v>
      </c>
      <c r="W326" s="81">
        <v>560</v>
      </c>
      <c r="X326" s="81">
        <v>11734</v>
      </c>
      <c r="Y326" s="81">
        <v>15601</v>
      </c>
      <c r="Z326" s="81">
        <v>20639</v>
      </c>
      <c r="AA326" s="81">
        <v>8110</v>
      </c>
      <c r="AB326" s="81">
        <v>35678</v>
      </c>
      <c r="AC326" s="81">
        <v>262021.99999999991</v>
      </c>
      <c r="AD326" s="81">
        <v>3.697699813069514</v>
      </c>
      <c r="AE326" s="82"/>
      <c r="AF326" s="81">
        <v>42217031.646962456</v>
      </c>
      <c r="AG326" s="81">
        <v>4295405.4588886341</v>
      </c>
      <c r="AH326" s="81">
        <v>3869068.1561207259</v>
      </c>
      <c r="AI326" s="81">
        <v>69157900.669030562</v>
      </c>
      <c r="AJ326" s="81">
        <v>87413008.82274808</v>
      </c>
      <c r="AK326" s="81">
        <v>0</v>
      </c>
      <c r="AL326" s="81">
        <v>0</v>
      </c>
      <c r="AM326" s="81">
        <v>4900975.6222549584</v>
      </c>
      <c r="AN326" s="81">
        <v>0</v>
      </c>
      <c r="AO326" s="81">
        <v>0</v>
      </c>
      <c r="AP326" s="82"/>
      <c r="AQ326" s="81">
        <v>561</v>
      </c>
      <c r="AR326" s="81">
        <v>134</v>
      </c>
      <c r="AS326" s="81">
        <v>0</v>
      </c>
      <c r="AT326" s="81">
        <v>1</v>
      </c>
      <c r="AU326" s="81">
        <v>0</v>
      </c>
      <c r="AV326" s="81">
        <v>0</v>
      </c>
      <c r="AW326" s="81" t="s">
        <v>564</v>
      </c>
      <c r="AX326" s="82"/>
      <c r="AY326" s="81">
        <v>2599.4</v>
      </c>
      <c r="AZ326" s="81">
        <v>12805.8</v>
      </c>
      <c r="BA326" s="81">
        <v>0</v>
      </c>
      <c r="BB326" s="81">
        <v>59.2</v>
      </c>
      <c r="BC326" s="81">
        <v>0</v>
      </c>
      <c r="BD326" s="81">
        <v>0</v>
      </c>
      <c r="BE326" s="81" t="s">
        <v>564</v>
      </c>
      <c r="BF326" s="82"/>
      <c r="BG326" s="81">
        <v>0</v>
      </c>
      <c r="BH326" s="81">
        <v>0</v>
      </c>
      <c r="BI326" s="81">
        <v>16.984999999999999</v>
      </c>
      <c r="BJ326" s="81">
        <v>0</v>
      </c>
      <c r="BK326" s="81">
        <v>5.4720000000000004</v>
      </c>
      <c r="BL326" s="81">
        <v>5.9880000000000004</v>
      </c>
      <c r="BM326" s="82"/>
      <c r="BN326" s="81">
        <v>0</v>
      </c>
      <c r="BO326" s="81">
        <v>0</v>
      </c>
      <c r="BP326" s="81">
        <v>3</v>
      </c>
      <c r="BQ326" s="81">
        <v>0</v>
      </c>
      <c r="BR326" s="81">
        <v>1</v>
      </c>
      <c r="BS326" s="81">
        <v>1</v>
      </c>
      <c r="BT326"/>
      <c r="BU326" s="80">
        <v>28.445</v>
      </c>
      <c r="BV326" s="80">
        <v>0</v>
      </c>
      <c r="BW326" s="80">
        <v>0</v>
      </c>
      <c r="BX326" s="80">
        <v>0</v>
      </c>
      <c r="BY326" s="80">
        <v>0</v>
      </c>
      <c r="BZ326" s="80">
        <v>0</v>
      </c>
      <c r="CA326" s="80">
        <v>0</v>
      </c>
      <c r="CB326" s="80">
        <v>0</v>
      </c>
      <c r="CC326" s="80">
        <v>0</v>
      </c>
    </row>
    <row r="327" spans="1:81">
      <c r="A327" s="80" t="s">
        <v>2047</v>
      </c>
      <c r="B327" s="80">
        <v>457</v>
      </c>
      <c r="C327" s="80">
        <v>15</v>
      </c>
      <c r="D327" s="80">
        <v>27</v>
      </c>
      <c r="E327" s="80">
        <v>2018</v>
      </c>
      <c r="F327" s="80" t="s">
        <v>93</v>
      </c>
      <c r="G327" s="80" t="s">
        <v>2032</v>
      </c>
      <c r="H327" s="80" t="s">
        <v>2033</v>
      </c>
      <c r="I327" s="177"/>
      <c r="J327" s="81">
        <v>51.172717162060962</v>
      </c>
      <c r="K327" s="81">
        <v>6.1107744956748764</v>
      </c>
      <c r="L327" s="81">
        <v>22.349942258256821</v>
      </c>
      <c r="M327" s="81">
        <v>51.310615115200235</v>
      </c>
      <c r="N327" s="81">
        <v>67.417200527457382</v>
      </c>
      <c r="O327" s="81">
        <v>33.872788713403992</v>
      </c>
      <c r="P327" s="81">
        <v>39.199838266067111</v>
      </c>
      <c r="Q327" s="81">
        <v>2.2308972934486024</v>
      </c>
      <c r="R327" s="81">
        <v>1.427574641764803</v>
      </c>
      <c r="S327" s="81">
        <v>5.1773883918466428</v>
      </c>
      <c r="T327" s="82"/>
      <c r="U327" s="81">
        <v>5482790</v>
      </c>
      <c r="V327" s="81">
        <v>2178</v>
      </c>
      <c r="W327" s="81">
        <v>560</v>
      </c>
      <c r="X327" s="81">
        <v>11734</v>
      </c>
      <c r="Y327" s="81">
        <v>15670</v>
      </c>
      <c r="Z327" s="81">
        <v>20640</v>
      </c>
      <c r="AA327" s="81">
        <v>8201</v>
      </c>
      <c r="AB327" s="81">
        <v>35199</v>
      </c>
      <c r="AC327" s="81">
        <v>247679</v>
      </c>
      <c r="AD327" s="81">
        <v>5.1773883918466428</v>
      </c>
      <c r="AE327" s="82"/>
      <c r="AF327" s="81">
        <v>47514504.697599463</v>
      </c>
      <c r="AG327" s="81">
        <v>3897793.4347950541</v>
      </c>
      <c r="AH327" s="81">
        <v>3657110.0147664542</v>
      </c>
      <c r="AI327" s="81">
        <v>70985240.820563465</v>
      </c>
      <c r="AJ327" s="81">
        <v>79514444.133662447</v>
      </c>
      <c r="AK327" s="81">
        <v>0</v>
      </c>
      <c r="AL327" s="81">
        <v>0</v>
      </c>
      <c r="AM327" s="81">
        <v>4845181.4459393295</v>
      </c>
      <c r="AN327" s="81">
        <v>0</v>
      </c>
      <c r="AO327" s="81">
        <v>0</v>
      </c>
      <c r="AP327" s="82"/>
      <c r="AQ327" s="81">
        <v>598</v>
      </c>
      <c r="AR327" s="81">
        <v>159</v>
      </c>
      <c r="AS327" s="81">
        <v>0</v>
      </c>
      <c r="AT327" s="81">
        <v>1</v>
      </c>
      <c r="AU327" s="81">
        <v>0</v>
      </c>
      <c r="AV327" s="81">
        <v>0</v>
      </c>
      <c r="AW327" s="81" t="s">
        <v>564</v>
      </c>
      <c r="AX327" s="82"/>
      <c r="AY327" s="81">
        <v>2798.8</v>
      </c>
      <c r="AZ327" s="81">
        <v>13878</v>
      </c>
      <c r="BA327" s="81">
        <v>0</v>
      </c>
      <c r="BB327" s="81">
        <v>59</v>
      </c>
      <c r="BC327" s="81">
        <v>0</v>
      </c>
      <c r="BD327" s="81">
        <v>0</v>
      </c>
      <c r="BE327" s="81" t="s">
        <v>564</v>
      </c>
      <c r="BF327" s="82"/>
      <c r="BG327" s="81">
        <v>0</v>
      </c>
      <c r="BH327" s="81">
        <v>0</v>
      </c>
      <c r="BI327" s="81">
        <v>18.12</v>
      </c>
      <c r="BJ327" s="81">
        <v>0</v>
      </c>
      <c r="BK327" s="81">
        <v>5.2350000000000003</v>
      </c>
      <c r="BL327" s="81">
        <v>6.0000000000000001E-3</v>
      </c>
      <c r="BM327" s="82"/>
      <c r="BN327" s="81">
        <v>0</v>
      </c>
      <c r="BO327" s="81">
        <v>0</v>
      </c>
      <c r="BP327" s="81">
        <v>3</v>
      </c>
      <c r="BQ327" s="81">
        <v>0</v>
      </c>
      <c r="BR327" s="81">
        <v>1</v>
      </c>
      <c r="BS327" s="81">
        <v>1</v>
      </c>
      <c r="BT327"/>
      <c r="BU327" s="80">
        <v>23.361000000000001</v>
      </c>
      <c r="BV327" s="80">
        <v>0</v>
      </c>
      <c r="BW327" s="80">
        <v>0</v>
      </c>
      <c r="BX327" s="80">
        <v>0</v>
      </c>
      <c r="BY327" s="80">
        <v>0</v>
      </c>
      <c r="BZ327" s="80">
        <v>0</v>
      </c>
      <c r="CA327" s="80">
        <v>0</v>
      </c>
      <c r="CB327" s="80">
        <v>0</v>
      </c>
      <c r="CC327" s="80">
        <v>0</v>
      </c>
    </row>
    <row r="328" spans="1:81">
      <c r="A328" s="80" t="s">
        <v>2048</v>
      </c>
      <c r="B328" s="80">
        <v>458</v>
      </c>
      <c r="C328" s="80">
        <v>16</v>
      </c>
      <c r="D328" s="80">
        <v>27</v>
      </c>
      <c r="E328" s="80">
        <v>2019</v>
      </c>
      <c r="F328" s="80" t="s">
        <v>73</v>
      </c>
      <c r="G328" s="80" t="s">
        <v>2032</v>
      </c>
      <c r="H328" s="80" t="s">
        <v>2033</v>
      </c>
      <c r="I328" s="177"/>
      <c r="J328" s="81">
        <v>53.67395943064691</v>
      </c>
      <c r="K328" s="81">
        <v>5.7458609097678011</v>
      </c>
      <c r="L328" s="81">
        <v>22.564527041347098</v>
      </c>
      <c r="M328" s="81">
        <v>47.808071822883754</v>
      </c>
      <c r="N328" s="81">
        <v>62.970263984994183</v>
      </c>
      <c r="O328" s="81">
        <v>32.991596396300949</v>
      </c>
      <c r="P328" s="81">
        <v>38.517806108857989</v>
      </c>
      <c r="Q328" s="81">
        <v>2.1410481750917869</v>
      </c>
      <c r="R328" s="81">
        <v>1.8287207662676011</v>
      </c>
      <c r="S328" s="81">
        <v>7.1710031007742927</v>
      </c>
      <c r="T328" s="82"/>
      <c r="U328" s="81">
        <v>6108064</v>
      </c>
      <c r="V328" s="81">
        <v>2178</v>
      </c>
      <c r="W328" s="81">
        <v>560</v>
      </c>
      <c r="X328" s="81">
        <v>11734</v>
      </c>
      <c r="Y328" s="81">
        <v>15723</v>
      </c>
      <c r="Z328" s="81">
        <v>20655</v>
      </c>
      <c r="AA328" s="81">
        <v>7998</v>
      </c>
      <c r="AB328" s="81">
        <v>34696</v>
      </c>
      <c r="AC328" s="81">
        <v>322473</v>
      </c>
      <c r="AD328" s="81">
        <v>7.1710031007742927</v>
      </c>
      <c r="AE328" s="82"/>
      <c r="AF328" s="81">
        <v>52978847.098298363</v>
      </c>
      <c r="AG328" s="81">
        <v>3777231.6550281439</v>
      </c>
      <c r="AH328" s="81">
        <v>3894640.4284986532</v>
      </c>
      <c r="AI328" s="81">
        <v>68076230.853181303</v>
      </c>
      <c r="AJ328" s="81">
        <v>72949405.24062711</v>
      </c>
      <c r="AK328" s="81">
        <v>0</v>
      </c>
      <c r="AL328" s="81">
        <v>0</v>
      </c>
      <c r="AM328" s="81">
        <v>4725334.0086518414</v>
      </c>
      <c r="AN328" s="81">
        <v>0</v>
      </c>
      <c r="AO328" s="81">
        <v>0</v>
      </c>
      <c r="AP328" s="82"/>
      <c r="AQ328" s="81">
        <v>625</v>
      </c>
      <c r="AR328" s="81">
        <v>184</v>
      </c>
      <c r="AS328" s="81">
        <v>0</v>
      </c>
      <c r="AT328" s="81">
        <v>1</v>
      </c>
      <c r="AU328" s="81">
        <v>0</v>
      </c>
      <c r="AV328" s="81">
        <v>0</v>
      </c>
      <c r="AW328" s="81" t="s">
        <v>564</v>
      </c>
      <c r="AX328" s="82"/>
      <c r="AY328" s="81">
        <v>2948.400000000001</v>
      </c>
      <c r="AZ328" s="81">
        <v>23411.7</v>
      </c>
      <c r="BA328" s="81">
        <v>0</v>
      </c>
      <c r="BB328" s="81">
        <v>59.2</v>
      </c>
      <c r="BC328" s="81">
        <v>0</v>
      </c>
      <c r="BD328" s="81">
        <v>0</v>
      </c>
      <c r="BE328" s="81" t="s">
        <v>564</v>
      </c>
      <c r="BF328" s="82"/>
      <c r="BG328" s="81">
        <v>0</v>
      </c>
      <c r="BH328" s="81">
        <v>0</v>
      </c>
      <c r="BI328" s="81">
        <v>21.542000000000002</v>
      </c>
      <c r="BJ328" s="81">
        <v>0</v>
      </c>
      <c r="BK328" s="81">
        <v>5.1779999999999999</v>
      </c>
      <c r="BL328" s="81">
        <v>5.6639999999999997</v>
      </c>
      <c r="BM328" s="82"/>
      <c r="BN328" s="81">
        <v>0</v>
      </c>
      <c r="BO328" s="81">
        <v>0</v>
      </c>
      <c r="BP328" s="81">
        <v>3</v>
      </c>
      <c r="BQ328" s="81">
        <v>0</v>
      </c>
      <c r="BR328" s="81">
        <v>1</v>
      </c>
      <c r="BS328" s="81">
        <v>1</v>
      </c>
      <c r="BT328"/>
      <c r="BU328" s="80">
        <v>32.384</v>
      </c>
      <c r="BV328" s="80">
        <v>0</v>
      </c>
      <c r="BW328" s="80">
        <v>0</v>
      </c>
      <c r="BX328" s="80">
        <v>0</v>
      </c>
      <c r="BY328" s="80">
        <v>0</v>
      </c>
      <c r="BZ328" s="80">
        <v>0</v>
      </c>
      <c r="CA328" s="80">
        <v>0</v>
      </c>
      <c r="CB328" s="80">
        <v>0</v>
      </c>
      <c r="CC328" s="80">
        <v>0</v>
      </c>
    </row>
    <row r="329" spans="1:81">
      <c r="A329" s="80" t="s">
        <v>2049</v>
      </c>
      <c r="B329" s="80">
        <v>459</v>
      </c>
      <c r="C329" s="80">
        <v>17</v>
      </c>
      <c r="D329" s="80">
        <v>27</v>
      </c>
      <c r="E329" s="80">
        <v>2020</v>
      </c>
      <c r="F329" s="80" t="s">
        <v>218</v>
      </c>
      <c r="G329" s="174" t="s">
        <v>2032</v>
      </c>
      <c r="H329" s="80" t="s">
        <v>2033</v>
      </c>
      <c r="I329" s="177"/>
      <c r="J329" s="81">
        <v>62.020110015479581</v>
      </c>
      <c r="K329" s="81">
        <v>6.1712558162434554</v>
      </c>
      <c r="L329" s="81">
        <v>25.676826364788322</v>
      </c>
      <c r="M329" s="81">
        <v>39.674973844188784</v>
      </c>
      <c r="N329" s="81">
        <v>60.209445842682236</v>
      </c>
      <c r="O329" s="81">
        <v>28.859125485978932</v>
      </c>
      <c r="P329" s="81">
        <v>36.848087644592134</v>
      </c>
      <c r="Q329" s="81">
        <v>2.0102903538536401</v>
      </c>
      <c r="R329" s="81">
        <v>1.4056801473026306</v>
      </c>
      <c r="S329" s="81">
        <v>5.236312782984391</v>
      </c>
      <c r="T329" s="82"/>
      <c r="U329" s="81">
        <v>5443514</v>
      </c>
      <c r="V329" s="81">
        <v>2057</v>
      </c>
      <c r="W329" s="81">
        <v>655</v>
      </c>
      <c r="X329" s="81">
        <v>10801</v>
      </c>
      <c r="Y329" s="81">
        <v>15653</v>
      </c>
      <c r="Z329" s="81">
        <v>20622</v>
      </c>
      <c r="AA329" s="81">
        <v>8313</v>
      </c>
      <c r="AB329" s="81">
        <v>34094</v>
      </c>
      <c r="AC329" s="81">
        <v>249167.99999999997</v>
      </c>
      <c r="AD329" s="81">
        <v>5.236312782984391</v>
      </c>
      <c r="AE329" s="82"/>
      <c r="AF329" s="81">
        <v>45323503.11972215</v>
      </c>
      <c r="AG329" s="81">
        <v>4031852.1587245646</v>
      </c>
      <c r="AH329" s="81">
        <v>4491176.8178452011</v>
      </c>
      <c r="AI329" s="81">
        <v>59873390.265238464</v>
      </c>
      <c r="AJ329" s="81">
        <v>71876534.145351723</v>
      </c>
      <c r="AK329" s="81"/>
      <c r="AL329" s="81"/>
      <c r="AM329" s="81">
        <v>4449645.7922404865</v>
      </c>
      <c r="AN329" s="81"/>
      <c r="AO329" s="81"/>
      <c r="AP329" s="82"/>
      <c r="AQ329" s="81">
        <v>647</v>
      </c>
      <c r="AR329" s="81">
        <v>203</v>
      </c>
      <c r="AS329" s="81">
        <v>0</v>
      </c>
      <c r="AT329" s="81">
        <v>1</v>
      </c>
      <c r="AU329" s="81">
        <v>0</v>
      </c>
      <c r="AV329" s="81">
        <v>0</v>
      </c>
      <c r="AW329" s="81">
        <v>0</v>
      </c>
      <c r="AX329" s="82"/>
      <c r="AY329" s="81">
        <v>3100.4000000000028</v>
      </c>
      <c r="AZ329" s="81">
        <v>24318.7</v>
      </c>
      <c r="BA329" s="81">
        <v>0</v>
      </c>
      <c r="BB329" s="81">
        <v>59.2</v>
      </c>
      <c r="BC329" s="81">
        <v>0</v>
      </c>
      <c r="BD329" s="81">
        <v>0</v>
      </c>
      <c r="BE329" s="81">
        <v>0</v>
      </c>
      <c r="BF329" s="82"/>
      <c r="BG329" s="81">
        <v>0</v>
      </c>
      <c r="BH329" s="81">
        <v>0</v>
      </c>
      <c r="BI329" s="81">
        <v>18.111000000000001</v>
      </c>
      <c r="BJ329" s="81">
        <v>0</v>
      </c>
      <c r="BK329" s="81">
        <v>5.2009999999999996</v>
      </c>
      <c r="BL329" s="81">
        <v>5.5110000000000001</v>
      </c>
      <c r="BM329" s="82"/>
      <c r="BN329" s="81">
        <v>0</v>
      </c>
      <c r="BO329" s="81">
        <v>0</v>
      </c>
      <c r="BP329" s="81">
        <v>3</v>
      </c>
      <c r="BQ329" s="81">
        <v>0</v>
      </c>
      <c r="BR329" s="81">
        <v>1</v>
      </c>
      <c r="BS329" s="81">
        <v>1</v>
      </c>
      <c r="BT329"/>
      <c r="BU329" s="80">
        <v>28.823</v>
      </c>
      <c r="BV329" s="80">
        <v>0</v>
      </c>
      <c r="BW329" s="80">
        <v>0</v>
      </c>
      <c r="BX329" s="80">
        <v>0</v>
      </c>
      <c r="BY329" s="80">
        <v>0</v>
      </c>
      <c r="BZ329" s="80">
        <v>0</v>
      </c>
      <c r="CA329" s="80">
        <v>0</v>
      </c>
      <c r="CB329" s="80">
        <v>0</v>
      </c>
      <c r="CC329" s="80">
        <v>0</v>
      </c>
    </row>
    <row r="330" spans="1:81">
      <c r="A330" s="80" t="s">
        <v>2050</v>
      </c>
      <c r="B330" s="80">
        <v>459</v>
      </c>
      <c r="C330" s="80">
        <v>18</v>
      </c>
      <c r="D330" s="80">
        <v>27</v>
      </c>
      <c r="E330" s="80">
        <v>2021</v>
      </c>
      <c r="F330" s="80" t="s">
        <v>75</v>
      </c>
      <c r="G330" s="174" t="s">
        <v>2032</v>
      </c>
      <c r="H330" s="80" t="s">
        <v>2033</v>
      </c>
      <c r="I330" s="177"/>
      <c r="J330" s="81">
        <v>56.144216084673033</v>
      </c>
      <c r="K330" s="81">
        <v>6.7313492277432214</v>
      </c>
      <c r="L330" s="81">
        <v>23.38265993842332</v>
      </c>
      <c r="M330" s="81">
        <v>44.385112791807735</v>
      </c>
      <c r="N330" s="81">
        <v>59.930957493148931</v>
      </c>
      <c r="O330" s="81">
        <v>27.766186682320836</v>
      </c>
      <c r="P330" s="81">
        <v>37.357754222924875</v>
      </c>
      <c r="Q330" s="81">
        <v>1.9896623855513036</v>
      </c>
      <c r="R330" s="81">
        <v>1.1016605787013156</v>
      </c>
      <c r="S330" s="81">
        <v>5.2654230695533384</v>
      </c>
      <c r="T330" s="82"/>
      <c r="U330" s="81">
        <v>5317342</v>
      </c>
      <c r="V330" s="81">
        <v>2057</v>
      </c>
      <c r="W330" s="81">
        <v>655</v>
      </c>
      <c r="X330" s="81">
        <v>10801</v>
      </c>
      <c r="Y330" s="81">
        <v>15526</v>
      </c>
      <c r="Z330" s="81">
        <v>20430</v>
      </c>
      <c r="AA330" s="81">
        <v>8219</v>
      </c>
      <c r="AB330" s="81">
        <v>33344</v>
      </c>
      <c r="AC330" s="81">
        <v>189276</v>
      </c>
      <c r="AD330" s="81">
        <v>5.2654230695533384</v>
      </c>
      <c r="AE330" s="82"/>
      <c r="AF330" s="81">
        <v>40506305.856951304</v>
      </c>
      <c r="AG330" s="81">
        <v>4238673.9309779136</v>
      </c>
      <c r="AH330" s="81">
        <v>4108337.6830605911</v>
      </c>
      <c r="AI330" s="81">
        <v>65410470.457516395</v>
      </c>
      <c r="AJ330" s="81">
        <v>69861258.75068529</v>
      </c>
      <c r="AK330" s="81">
        <v>0</v>
      </c>
      <c r="AL330" s="81">
        <v>0</v>
      </c>
      <c r="AM330" s="81">
        <v>4376863.0750633804</v>
      </c>
      <c r="AN330" s="81">
        <v>0</v>
      </c>
      <c r="AO330" s="81">
        <v>0</v>
      </c>
      <c r="AP330" s="82"/>
      <c r="AQ330" s="81">
        <v>678</v>
      </c>
      <c r="AR330" s="81">
        <v>215</v>
      </c>
      <c r="AS330" s="81">
        <v>0</v>
      </c>
      <c r="AT330" s="81">
        <v>1</v>
      </c>
      <c r="AU330" s="81">
        <v>0</v>
      </c>
      <c r="AV330" s="81">
        <v>0</v>
      </c>
      <c r="AW330" s="81"/>
      <c r="AX330" s="82"/>
      <c r="AY330" s="81">
        <v>3299.0000000000041</v>
      </c>
      <c r="AZ330" s="81">
        <v>24882.2</v>
      </c>
      <c r="BA330" s="81">
        <v>0</v>
      </c>
      <c r="BB330" s="81">
        <v>59.2</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2051</v>
      </c>
      <c r="B331" s="80">
        <v>459</v>
      </c>
      <c r="C331" s="80">
        <v>19</v>
      </c>
      <c r="D331" s="80">
        <v>27</v>
      </c>
      <c r="E331" s="80">
        <v>2022</v>
      </c>
      <c r="F331" s="80" t="s">
        <v>568</v>
      </c>
      <c r="G331" s="80" t="s">
        <v>2032</v>
      </c>
      <c r="H331" s="80" t="s">
        <v>2033</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724</v>
      </c>
      <c r="AR331" s="81">
        <v>228</v>
      </c>
      <c r="AS331" s="81">
        <v>0</v>
      </c>
      <c r="AT331" s="81">
        <v>1</v>
      </c>
      <c r="AU331" s="81">
        <v>0</v>
      </c>
      <c r="AV331" s="81">
        <v>0</v>
      </c>
      <c r="AW331" s="81"/>
      <c r="AX331" s="82"/>
      <c r="AY331" s="81">
        <v>3611.2000000000053</v>
      </c>
      <c r="AZ331" s="81">
        <v>25509.200000000001</v>
      </c>
      <c r="BA331" s="81">
        <v>0</v>
      </c>
      <c r="BB331" s="81">
        <v>59.2</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2052</v>
      </c>
      <c r="B332" s="80">
        <v>69</v>
      </c>
      <c r="C332" s="80">
        <v>1</v>
      </c>
      <c r="D332" s="80">
        <v>5</v>
      </c>
      <c r="E332" s="80">
        <v>1990</v>
      </c>
      <c r="F332" s="80" t="s">
        <v>562</v>
      </c>
      <c r="G332" s="80" t="s">
        <v>2053</v>
      </c>
      <c r="H332" s="80" t="s">
        <v>2054</v>
      </c>
      <c r="I332" s="177"/>
      <c r="J332" s="81">
        <v>3.6408736490928999</v>
      </c>
      <c r="K332" s="81">
        <v>2.2697738565193615</v>
      </c>
      <c r="L332" s="81">
        <v>11.586589734878224</v>
      </c>
      <c r="M332" s="81">
        <v>18.633674986042323</v>
      </c>
      <c r="N332" s="81">
        <v>22.47587892448702</v>
      </c>
      <c r="O332" s="81">
        <v>18.949133026327878</v>
      </c>
      <c r="P332" s="81">
        <v>18.339359776986353</v>
      </c>
      <c r="Q332" s="81">
        <v>1.2760058089531399</v>
      </c>
      <c r="R332" s="81">
        <v>0</v>
      </c>
      <c r="S332" s="81">
        <v>1.3049886851909118</v>
      </c>
      <c r="T332" s="82"/>
      <c r="U332" s="81">
        <v>172017</v>
      </c>
      <c r="V332" s="81">
        <v>530</v>
      </c>
      <c r="W332" s="81">
        <v>122</v>
      </c>
      <c r="X332" s="81">
        <v>4040</v>
      </c>
      <c r="Y332" s="81">
        <v>5167</v>
      </c>
      <c r="Z332" s="81">
        <v>7794</v>
      </c>
      <c r="AA332" s="81">
        <v>4453</v>
      </c>
      <c r="AB332" s="81">
        <v>20718</v>
      </c>
      <c r="AC332" s="81">
        <v>0</v>
      </c>
      <c r="AD332" s="81">
        <v>1.3049886851909118</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2055</v>
      </c>
      <c r="B333" s="80">
        <v>70</v>
      </c>
      <c r="C333" s="80">
        <v>2</v>
      </c>
      <c r="D333" s="80">
        <v>5</v>
      </c>
      <c r="E333" s="80">
        <v>2005</v>
      </c>
      <c r="F333" s="80" t="s">
        <v>565</v>
      </c>
      <c r="G333" s="80" t="s">
        <v>2053</v>
      </c>
      <c r="H333" s="80" t="s">
        <v>2054</v>
      </c>
      <c r="I333" s="177"/>
      <c r="J333" s="81">
        <v>4.8826817308624273</v>
      </c>
      <c r="K333" s="81">
        <v>1.7948719224230836</v>
      </c>
      <c r="L333" s="81">
        <v>16.008422353057441</v>
      </c>
      <c r="M333" s="81">
        <v>32.517278571992215</v>
      </c>
      <c r="N333" s="81">
        <v>43.149694382942997</v>
      </c>
      <c r="O333" s="81">
        <v>29.579840548732413</v>
      </c>
      <c r="P333" s="81">
        <v>26.440712725243934</v>
      </c>
      <c r="Q333" s="81">
        <v>1.5621849135257824</v>
      </c>
      <c r="R333" s="81">
        <v>0</v>
      </c>
      <c r="S333" s="81">
        <v>2.5224609798631654</v>
      </c>
      <c r="T333" s="82"/>
      <c r="U333" s="81">
        <v>199187</v>
      </c>
      <c r="V333" s="81">
        <v>476</v>
      </c>
      <c r="W333" s="81">
        <v>174</v>
      </c>
      <c r="X333" s="81">
        <v>3031</v>
      </c>
      <c r="Y333" s="81">
        <v>8703</v>
      </c>
      <c r="Z333" s="81">
        <v>14079</v>
      </c>
      <c r="AA333" s="81">
        <v>5258</v>
      </c>
      <c r="AB333" s="81">
        <v>26516</v>
      </c>
      <c r="AC333" s="81">
        <v>0</v>
      </c>
      <c r="AD333" s="81">
        <v>2.5224609798631654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2056</v>
      </c>
      <c r="B334" s="80">
        <v>71</v>
      </c>
      <c r="C334" s="80">
        <v>3</v>
      </c>
      <c r="D334" s="80">
        <v>5</v>
      </c>
      <c r="E334" s="80">
        <v>2006</v>
      </c>
      <c r="F334" s="80" t="s">
        <v>566</v>
      </c>
      <c r="G334" s="80" t="s">
        <v>2053</v>
      </c>
      <c r="H334" s="80" t="s">
        <v>2054</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2057</v>
      </c>
      <c r="B335" s="80">
        <v>72</v>
      </c>
      <c r="C335" s="80">
        <v>4</v>
      </c>
      <c r="D335" s="80">
        <v>5</v>
      </c>
      <c r="E335" s="80">
        <v>2007</v>
      </c>
      <c r="F335" s="80" t="s">
        <v>567</v>
      </c>
      <c r="G335" s="80" t="s">
        <v>2053</v>
      </c>
      <c r="H335" s="80" t="s">
        <v>2054</v>
      </c>
      <c r="I335" s="177"/>
      <c r="J335" s="81">
        <v>4.8238165605646746</v>
      </c>
      <c r="K335" s="81">
        <v>1.9195201218769364</v>
      </c>
      <c r="L335" s="81">
        <v>14.310923475693647</v>
      </c>
      <c r="M335" s="81">
        <v>34.061743298735458</v>
      </c>
      <c r="N335" s="81">
        <v>40.023453613487668</v>
      </c>
      <c r="O335" s="81">
        <v>28.314969500161563</v>
      </c>
      <c r="P335" s="81">
        <v>26.655937362224236</v>
      </c>
      <c r="Q335" s="81">
        <v>1.6619800086271095</v>
      </c>
      <c r="R335" s="81">
        <v>0</v>
      </c>
      <c r="S335" s="81">
        <v>2.7637590075974399</v>
      </c>
      <c r="T335" s="82"/>
      <c r="U335" s="81">
        <v>216318</v>
      </c>
      <c r="V335" s="81">
        <v>516</v>
      </c>
      <c r="W335" s="81">
        <v>190</v>
      </c>
      <c r="X335" s="81">
        <v>4409</v>
      </c>
      <c r="Y335" s="81">
        <v>9091</v>
      </c>
      <c r="Z335" s="81">
        <v>14010</v>
      </c>
      <c r="AA335" s="81">
        <v>5220</v>
      </c>
      <c r="AB335" s="81">
        <v>26718</v>
      </c>
      <c r="AC335" s="81">
        <v>0</v>
      </c>
      <c r="AD335" s="81">
        <v>2.7637590075974399</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2058</v>
      </c>
      <c r="B336" s="80">
        <v>73</v>
      </c>
      <c r="C336" s="80">
        <v>5</v>
      </c>
      <c r="D336" s="80">
        <v>5</v>
      </c>
      <c r="E336" s="80">
        <v>2008</v>
      </c>
      <c r="F336" s="80" t="s">
        <v>84</v>
      </c>
      <c r="G336" s="80" t="s">
        <v>2053</v>
      </c>
      <c r="H336" s="80" t="s">
        <v>2054</v>
      </c>
      <c r="I336" s="177"/>
      <c r="J336" s="81">
        <v>4.7430181894306642</v>
      </c>
      <c r="K336" s="81">
        <v>1.4860078960061309</v>
      </c>
      <c r="L336" s="81">
        <v>13.001186951969236</v>
      </c>
      <c r="M336" s="81">
        <v>38.073182003828116</v>
      </c>
      <c r="N336" s="81">
        <v>43.295340361433027</v>
      </c>
      <c r="O336" s="81">
        <v>27.981622006848092</v>
      </c>
      <c r="P336" s="81">
        <v>26.110390114551205</v>
      </c>
      <c r="Q336" s="81">
        <v>1.6531652541730879</v>
      </c>
      <c r="R336" s="81">
        <v>0</v>
      </c>
      <c r="S336" s="81">
        <v>3.4183376483651942</v>
      </c>
      <c r="T336" s="82"/>
      <c r="U336" s="81">
        <v>246269</v>
      </c>
      <c r="V336" s="81">
        <v>516</v>
      </c>
      <c r="W336" s="81">
        <v>190</v>
      </c>
      <c r="X336" s="81">
        <v>4409</v>
      </c>
      <c r="Y336" s="81">
        <v>9305</v>
      </c>
      <c r="Z336" s="81">
        <v>14331</v>
      </c>
      <c r="AA336" s="81">
        <v>5119</v>
      </c>
      <c r="AB336" s="81">
        <v>27013</v>
      </c>
      <c r="AC336" s="81">
        <v>0</v>
      </c>
      <c r="AD336" s="81">
        <v>3.4183376483651942</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2059</v>
      </c>
      <c r="B337" s="80">
        <v>74</v>
      </c>
      <c r="C337" s="80">
        <v>6</v>
      </c>
      <c r="D337" s="80">
        <v>5</v>
      </c>
      <c r="E337" s="80">
        <v>2009</v>
      </c>
      <c r="F337" s="80" t="s">
        <v>85</v>
      </c>
      <c r="G337" s="80" t="s">
        <v>2053</v>
      </c>
      <c r="H337" s="80" t="s">
        <v>2054</v>
      </c>
      <c r="I337" s="177"/>
      <c r="J337" s="81">
        <v>5.3113405809199579</v>
      </c>
      <c r="K337" s="81">
        <v>1.3590773373562093</v>
      </c>
      <c r="L337" s="81">
        <v>10.232744186979946</v>
      </c>
      <c r="M337" s="81">
        <v>39.728055832409403</v>
      </c>
      <c r="N337" s="81">
        <v>39.424727628722742</v>
      </c>
      <c r="O337" s="81">
        <v>29.088604426049624</v>
      </c>
      <c r="P337" s="81">
        <v>25.776354285030109</v>
      </c>
      <c r="Q337" s="81">
        <v>1.5925907099742593</v>
      </c>
      <c r="R337" s="81">
        <v>0</v>
      </c>
      <c r="S337" s="81">
        <v>2.8389322069895444</v>
      </c>
      <c r="T337" s="82"/>
      <c r="U337" s="81">
        <v>246860</v>
      </c>
      <c r="V337" s="81">
        <v>471</v>
      </c>
      <c r="W337" s="81">
        <v>227</v>
      </c>
      <c r="X337" s="81">
        <v>5134</v>
      </c>
      <c r="Y337" s="81">
        <v>9504</v>
      </c>
      <c r="Z337" s="81">
        <v>14705</v>
      </c>
      <c r="AA337" s="81">
        <v>5188</v>
      </c>
      <c r="AB337" s="81">
        <v>27318</v>
      </c>
      <c r="AC337" s="81">
        <v>0</v>
      </c>
      <c r="AD337" s="81">
        <v>2.8389322069895444</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5.25</v>
      </c>
      <c r="BL337" s="81">
        <v>0</v>
      </c>
      <c r="BM337" s="82"/>
      <c r="BN337" s="81">
        <v>0</v>
      </c>
      <c r="BO337" s="81">
        <v>0</v>
      </c>
      <c r="BP337" s="81">
        <v>0</v>
      </c>
      <c r="BQ337" s="81">
        <v>0</v>
      </c>
      <c r="BR337" s="81">
        <v>1</v>
      </c>
      <c r="BS337" s="81">
        <v>0</v>
      </c>
      <c r="BT337"/>
      <c r="BU337" s="80"/>
      <c r="BV337" s="80"/>
      <c r="BW337" s="80"/>
      <c r="BX337" s="80"/>
      <c r="BY337" s="80"/>
      <c r="BZ337" s="80"/>
      <c r="CA337" s="80"/>
      <c r="CB337" s="80"/>
      <c r="CC337" s="80"/>
    </row>
    <row r="338" spans="1:81">
      <c r="A338" s="80" t="s">
        <v>2060</v>
      </c>
      <c r="B338" s="80">
        <v>75</v>
      </c>
      <c r="C338" s="80">
        <v>7</v>
      </c>
      <c r="D338" s="80">
        <v>5</v>
      </c>
      <c r="E338" s="80">
        <v>2010</v>
      </c>
      <c r="F338" s="80" t="s">
        <v>86</v>
      </c>
      <c r="G338" s="80" t="s">
        <v>2053</v>
      </c>
      <c r="H338" s="80" t="s">
        <v>2054</v>
      </c>
      <c r="I338" s="177"/>
      <c r="J338" s="81">
        <v>4.1592393810374668</v>
      </c>
      <c r="K338" s="81">
        <v>1.4408713406822957</v>
      </c>
      <c r="L338" s="81">
        <v>9.9765713905950211</v>
      </c>
      <c r="M338" s="81">
        <v>41.186855366431068</v>
      </c>
      <c r="N338" s="81">
        <v>42.732571798042578</v>
      </c>
      <c r="O338" s="81">
        <v>29.698340543550671</v>
      </c>
      <c r="P338" s="81">
        <v>26.283701581026364</v>
      </c>
      <c r="Q338" s="81">
        <v>1.6840256114347421</v>
      </c>
      <c r="R338" s="81">
        <v>0</v>
      </c>
      <c r="S338" s="81">
        <v>2.3194765468049257</v>
      </c>
      <c r="T338" s="82"/>
      <c r="U338" s="81">
        <v>219198</v>
      </c>
      <c r="V338" s="81">
        <v>471</v>
      </c>
      <c r="W338" s="81">
        <v>227</v>
      </c>
      <c r="X338" s="81">
        <v>5134</v>
      </c>
      <c r="Y338" s="81">
        <v>9760</v>
      </c>
      <c r="Z338" s="81">
        <v>15083</v>
      </c>
      <c r="AA338" s="81">
        <v>5158</v>
      </c>
      <c r="AB338" s="81">
        <v>27679</v>
      </c>
      <c r="AC338" s="81">
        <v>0</v>
      </c>
      <c r="AD338" s="81">
        <v>2.3194765468049257</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5.17</v>
      </c>
      <c r="BL338" s="81">
        <v>0</v>
      </c>
      <c r="BM338" s="82"/>
      <c r="BN338" s="81">
        <v>0</v>
      </c>
      <c r="BO338" s="81">
        <v>0</v>
      </c>
      <c r="BP338" s="81">
        <v>0</v>
      </c>
      <c r="BQ338" s="81">
        <v>0</v>
      </c>
      <c r="BR338" s="81">
        <v>1</v>
      </c>
      <c r="BS338" s="81">
        <v>0</v>
      </c>
      <c r="BT338"/>
      <c r="BU338" s="80">
        <v>5.17</v>
      </c>
      <c r="BV338" s="80">
        <v>0</v>
      </c>
      <c r="BW338" s="80">
        <v>0</v>
      </c>
      <c r="BX338" s="80">
        <v>0</v>
      </c>
      <c r="BY338" s="80">
        <v>0</v>
      </c>
      <c r="BZ338" s="80">
        <v>0</v>
      </c>
      <c r="CA338" s="80">
        <v>0</v>
      </c>
      <c r="CB338" s="80">
        <v>0</v>
      </c>
      <c r="CC338" s="80">
        <v>0</v>
      </c>
    </row>
    <row r="339" spans="1:81">
      <c r="A339" s="80" t="s">
        <v>2061</v>
      </c>
      <c r="B339" s="80">
        <v>76</v>
      </c>
      <c r="C339" s="80">
        <v>8</v>
      </c>
      <c r="D339" s="80">
        <v>5</v>
      </c>
      <c r="E339" s="80">
        <v>2011</v>
      </c>
      <c r="F339" s="80" t="s">
        <v>87</v>
      </c>
      <c r="G339" s="80" t="s">
        <v>2053</v>
      </c>
      <c r="H339" s="80" t="s">
        <v>2054</v>
      </c>
      <c r="I339" s="177"/>
      <c r="J339" s="81">
        <v>3.9493037121075782</v>
      </c>
      <c r="K339" s="81">
        <v>1.6279181954779374</v>
      </c>
      <c r="L339" s="81">
        <v>11.200265856110116</v>
      </c>
      <c r="M339" s="81">
        <v>40.092083444011948</v>
      </c>
      <c r="N339" s="81">
        <v>45.170844289745041</v>
      </c>
      <c r="O339" s="81">
        <v>29.866620714849422</v>
      </c>
      <c r="P339" s="81">
        <v>25.573628274608989</v>
      </c>
      <c r="Q339" s="81">
        <v>1.9660455163271706</v>
      </c>
      <c r="R339" s="81">
        <v>0</v>
      </c>
      <c r="S339" s="81">
        <v>2.8129677126824713</v>
      </c>
      <c r="T339" s="82"/>
      <c r="U339" s="81">
        <v>220851</v>
      </c>
      <c r="V339" s="81">
        <v>471</v>
      </c>
      <c r="W339" s="81">
        <v>227</v>
      </c>
      <c r="X339" s="81">
        <v>5134</v>
      </c>
      <c r="Y339" s="81">
        <v>10005</v>
      </c>
      <c r="Z339" s="81">
        <v>15498</v>
      </c>
      <c r="AA339" s="81">
        <v>5168</v>
      </c>
      <c r="AB339" s="81">
        <v>28015</v>
      </c>
      <c r="AC339" s="81">
        <v>0</v>
      </c>
      <c r="AD339" s="81">
        <v>2.8129677126824713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5.141</v>
      </c>
      <c r="BL339" s="81">
        <v>0</v>
      </c>
      <c r="BM339" s="82"/>
      <c r="BN339" s="81">
        <v>0</v>
      </c>
      <c r="BO339" s="81">
        <v>0</v>
      </c>
      <c r="BP339" s="81">
        <v>0</v>
      </c>
      <c r="BQ339" s="81">
        <v>0</v>
      </c>
      <c r="BR339" s="81">
        <v>1</v>
      </c>
      <c r="BS339" s="81">
        <v>0</v>
      </c>
      <c r="BT339"/>
      <c r="BU339" s="80">
        <v>5.141</v>
      </c>
      <c r="BV339" s="80">
        <v>0</v>
      </c>
      <c r="BW339" s="80">
        <v>0</v>
      </c>
      <c r="BX339" s="80">
        <v>0</v>
      </c>
      <c r="BY339" s="80">
        <v>0</v>
      </c>
      <c r="BZ339" s="80">
        <v>0</v>
      </c>
      <c r="CA339" s="80">
        <v>0</v>
      </c>
      <c r="CB339" s="80">
        <v>0</v>
      </c>
      <c r="CC339" s="80">
        <v>0</v>
      </c>
    </row>
    <row r="340" spans="1:81">
      <c r="A340" s="80" t="s">
        <v>2062</v>
      </c>
      <c r="B340" s="80">
        <v>77</v>
      </c>
      <c r="C340" s="80">
        <v>9</v>
      </c>
      <c r="D340" s="80">
        <v>5</v>
      </c>
      <c r="E340" s="80">
        <v>2012</v>
      </c>
      <c r="F340" s="80" t="s">
        <v>88</v>
      </c>
      <c r="G340" s="80" t="s">
        <v>2053</v>
      </c>
      <c r="H340" s="80" t="s">
        <v>2054</v>
      </c>
      <c r="I340" s="177"/>
      <c r="J340" s="81">
        <v>4.2827751001832421</v>
      </c>
      <c r="K340" s="81">
        <v>1.4407550678873478</v>
      </c>
      <c r="L340" s="81">
        <v>10.806308505089868</v>
      </c>
      <c r="M340" s="81">
        <v>41.556619171456269</v>
      </c>
      <c r="N340" s="81">
        <v>40.724107697633677</v>
      </c>
      <c r="O340" s="81">
        <v>30.748180627673911</v>
      </c>
      <c r="P340" s="81">
        <v>25.813688259911491</v>
      </c>
      <c r="Q340" s="81">
        <v>2.1753286985461955</v>
      </c>
      <c r="R340" s="81">
        <v>0</v>
      </c>
      <c r="S340" s="81">
        <v>2.5979490190639529</v>
      </c>
      <c r="T340" s="82"/>
      <c r="U340" s="81">
        <v>269684</v>
      </c>
      <c r="V340" s="81">
        <v>471</v>
      </c>
      <c r="W340" s="81">
        <v>227</v>
      </c>
      <c r="X340" s="81">
        <v>5134</v>
      </c>
      <c r="Y340" s="81">
        <v>10363</v>
      </c>
      <c r="Z340" s="81">
        <v>16082</v>
      </c>
      <c r="AA340" s="81">
        <v>5187</v>
      </c>
      <c r="AB340" s="81">
        <v>28530</v>
      </c>
      <c r="AC340" s="81">
        <v>0</v>
      </c>
      <c r="AD340" s="81">
        <v>2.5979490190639529</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2063</v>
      </c>
      <c r="B341" s="80">
        <v>78</v>
      </c>
      <c r="C341" s="80">
        <v>10</v>
      </c>
      <c r="D341" s="80">
        <v>5</v>
      </c>
      <c r="E341" s="80">
        <v>2013</v>
      </c>
      <c r="F341" s="80" t="s">
        <v>89</v>
      </c>
      <c r="G341" s="80" t="s">
        <v>2053</v>
      </c>
      <c r="H341" s="80" t="s">
        <v>2054</v>
      </c>
      <c r="I341" s="177"/>
      <c r="J341" s="81">
        <v>4.9151402868476461</v>
      </c>
      <c r="K341" s="81">
        <v>1.3385452793189168</v>
      </c>
      <c r="L341" s="81">
        <v>9.6857634852065555</v>
      </c>
      <c r="M341" s="81">
        <v>42.895118342651074</v>
      </c>
      <c r="N341" s="81">
        <v>41.567404018978067</v>
      </c>
      <c r="O341" s="81">
        <v>30.468095020173035</v>
      </c>
      <c r="P341" s="81">
        <v>25.865993187610133</v>
      </c>
      <c r="Q341" s="81">
        <v>2.242092553844039</v>
      </c>
      <c r="R341" s="81">
        <v>0</v>
      </c>
      <c r="S341" s="81">
        <v>4.0466386175594433</v>
      </c>
      <c r="T341" s="82"/>
      <c r="U341" s="81">
        <v>298800</v>
      </c>
      <c r="V341" s="81">
        <v>471</v>
      </c>
      <c r="W341" s="81">
        <v>227</v>
      </c>
      <c r="X341" s="81">
        <v>5134</v>
      </c>
      <c r="Y341" s="81">
        <v>10573</v>
      </c>
      <c r="Z341" s="81">
        <v>16647</v>
      </c>
      <c r="AA341" s="81">
        <v>5178</v>
      </c>
      <c r="AB341" s="81">
        <v>28984</v>
      </c>
      <c r="AC341" s="81">
        <v>0</v>
      </c>
      <c r="AD341" s="81">
        <v>4.0466386175594433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5.2039999999999997</v>
      </c>
      <c r="BL341" s="81">
        <v>0</v>
      </c>
      <c r="BM341" s="82"/>
      <c r="BN341" s="81">
        <v>0</v>
      </c>
      <c r="BO341" s="81">
        <v>0</v>
      </c>
      <c r="BP341" s="81">
        <v>0</v>
      </c>
      <c r="BQ341" s="81">
        <v>0</v>
      </c>
      <c r="BR341" s="81">
        <v>1</v>
      </c>
      <c r="BS341" s="81">
        <v>0</v>
      </c>
      <c r="BT341"/>
      <c r="BU341" s="80">
        <v>5.2039999999999997</v>
      </c>
      <c r="BV341" s="80">
        <v>0</v>
      </c>
      <c r="BW341" s="80">
        <v>0</v>
      </c>
      <c r="BX341" s="80">
        <v>0</v>
      </c>
      <c r="BY341" s="80">
        <v>0</v>
      </c>
      <c r="BZ341" s="80">
        <v>0</v>
      </c>
      <c r="CA341" s="80">
        <v>0</v>
      </c>
      <c r="CB341" s="80">
        <v>0</v>
      </c>
      <c r="CC341" s="80">
        <v>0</v>
      </c>
    </row>
    <row r="342" spans="1:81">
      <c r="A342" s="80" t="s">
        <v>2064</v>
      </c>
      <c r="B342" s="80">
        <v>79</v>
      </c>
      <c r="C342" s="80">
        <v>11</v>
      </c>
      <c r="D342" s="80">
        <v>5</v>
      </c>
      <c r="E342" s="80">
        <v>2014</v>
      </c>
      <c r="F342" s="80" t="s">
        <v>90</v>
      </c>
      <c r="G342" s="80" t="s">
        <v>2053</v>
      </c>
      <c r="H342" s="80" t="s">
        <v>2054</v>
      </c>
      <c r="I342" s="177"/>
      <c r="J342" s="81">
        <v>6.0246223299109074</v>
      </c>
      <c r="K342" s="81">
        <v>1.0443277986070638</v>
      </c>
      <c r="L342" s="81">
        <v>10.794414458636574</v>
      </c>
      <c r="M342" s="81">
        <v>45.636153729786209</v>
      </c>
      <c r="N342" s="81">
        <v>42.950702439701352</v>
      </c>
      <c r="O342" s="81">
        <v>29.915817241532551</v>
      </c>
      <c r="P342" s="81">
        <v>26.151164763416588</v>
      </c>
      <c r="Q342" s="81">
        <v>2.1891870974629306</v>
      </c>
      <c r="R342" s="81">
        <v>0</v>
      </c>
      <c r="S342" s="81">
        <v>2.2718582481784835</v>
      </c>
      <c r="T342" s="82"/>
      <c r="U342" s="81">
        <v>361229</v>
      </c>
      <c r="V342" s="81">
        <v>337</v>
      </c>
      <c r="W342" s="81">
        <v>225</v>
      </c>
      <c r="X342" s="81">
        <v>6182</v>
      </c>
      <c r="Y342" s="81">
        <v>10896</v>
      </c>
      <c r="Z342" s="81">
        <v>17215</v>
      </c>
      <c r="AA342" s="81">
        <v>5208</v>
      </c>
      <c r="AB342" s="81">
        <v>29496</v>
      </c>
      <c r="AC342" s="81">
        <v>0</v>
      </c>
      <c r="AD342" s="81">
        <v>2.2718582481784835</v>
      </c>
      <c r="AE342" s="82"/>
      <c r="AF342" s="81">
        <v>3753002.7296260763</v>
      </c>
      <c r="AG342" s="81">
        <v>658142.39288760221</v>
      </c>
      <c r="AH342" s="81">
        <v>2583939.6606389005</v>
      </c>
      <c r="AI342" s="81">
        <v>42907187.084997483</v>
      </c>
      <c r="AJ342" s="81">
        <v>44824228.006707653</v>
      </c>
      <c r="AK342" s="81">
        <v>0</v>
      </c>
      <c r="AL342" s="81">
        <v>0</v>
      </c>
      <c r="AM342" s="81">
        <v>4049360.0349313184</v>
      </c>
      <c r="AN342" s="81">
        <v>0</v>
      </c>
      <c r="AO342" s="81">
        <v>0</v>
      </c>
      <c r="AP342" s="82"/>
      <c r="AQ342" s="81">
        <v>168</v>
      </c>
      <c r="AR342" s="81">
        <v>252</v>
      </c>
      <c r="AS342" s="81">
        <v>0</v>
      </c>
      <c r="AT342" s="81">
        <v>0</v>
      </c>
      <c r="AU342" s="81">
        <v>0</v>
      </c>
      <c r="AV342" s="81">
        <v>0</v>
      </c>
      <c r="AW342" s="81" t="s">
        <v>564</v>
      </c>
      <c r="AX342" s="82"/>
      <c r="AY342" s="81">
        <v>951.1</v>
      </c>
      <c r="AZ342" s="81">
        <v>5707.6</v>
      </c>
      <c r="BA342" s="81">
        <v>0</v>
      </c>
      <c r="BB342" s="81">
        <v>0</v>
      </c>
      <c r="BC342" s="81">
        <v>0</v>
      </c>
      <c r="BD342" s="81">
        <v>0</v>
      </c>
      <c r="BE342" s="81" t="s">
        <v>564</v>
      </c>
      <c r="BF342" s="82"/>
      <c r="BG342" s="81">
        <v>0</v>
      </c>
      <c r="BH342" s="81">
        <v>0</v>
      </c>
      <c r="BI342" s="81">
        <v>0</v>
      </c>
      <c r="BJ342" s="81">
        <v>0</v>
      </c>
      <c r="BK342" s="81">
        <v>5.165</v>
      </c>
      <c r="BL342" s="81">
        <v>0</v>
      </c>
      <c r="BM342" s="82"/>
      <c r="BN342" s="81">
        <v>0</v>
      </c>
      <c r="BO342" s="81">
        <v>0</v>
      </c>
      <c r="BP342" s="81">
        <v>0</v>
      </c>
      <c r="BQ342" s="81">
        <v>0</v>
      </c>
      <c r="BR342" s="81">
        <v>1</v>
      </c>
      <c r="BS342" s="81">
        <v>0</v>
      </c>
      <c r="BT342"/>
      <c r="BU342" s="80">
        <v>5.165</v>
      </c>
      <c r="BV342" s="80">
        <v>0</v>
      </c>
      <c r="BW342" s="80">
        <v>0</v>
      </c>
      <c r="BX342" s="80">
        <v>0</v>
      </c>
      <c r="BY342" s="80">
        <v>0</v>
      </c>
      <c r="BZ342" s="80">
        <v>0</v>
      </c>
      <c r="CA342" s="80">
        <v>0</v>
      </c>
      <c r="CB342" s="80">
        <v>0</v>
      </c>
      <c r="CC342" s="80">
        <v>0</v>
      </c>
    </row>
    <row r="343" spans="1:81">
      <c r="A343" s="80" t="s">
        <v>2065</v>
      </c>
      <c r="B343" s="80">
        <v>80</v>
      </c>
      <c r="C343" s="80">
        <v>12</v>
      </c>
      <c r="D343" s="80">
        <v>5</v>
      </c>
      <c r="E343" s="80">
        <v>2015</v>
      </c>
      <c r="F343" s="80" t="s">
        <v>91</v>
      </c>
      <c r="G343" s="80" t="s">
        <v>2053</v>
      </c>
      <c r="H343" s="80" t="s">
        <v>2054</v>
      </c>
      <c r="I343" s="177"/>
      <c r="J343" s="81">
        <v>5.2840089378683244</v>
      </c>
      <c r="K343" s="81">
        <v>1.0386237319034433</v>
      </c>
      <c r="L343" s="81">
        <v>12.397873556312433</v>
      </c>
      <c r="M343" s="81">
        <v>41.315840652362638</v>
      </c>
      <c r="N343" s="81">
        <v>42.06229582149475</v>
      </c>
      <c r="O343" s="81">
        <v>30.633791513482269</v>
      </c>
      <c r="P343" s="81">
        <v>26.548638129657036</v>
      </c>
      <c r="Q343" s="81">
        <v>2.1864820144650183</v>
      </c>
      <c r="R343" s="81">
        <v>0</v>
      </c>
      <c r="S343" s="81">
        <v>2.1773450506565366</v>
      </c>
      <c r="T343" s="82"/>
      <c r="U343" s="81">
        <v>307461</v>
      </c>
      <c r="V343" s="81">
        <v>337</v>
      </c>
      <c r="W343" s="81">
        <v>225</v>
      </c>
      <c r="X343" s="81">
        <v>6182</v>
      </c>
      <c r="Y343" s="81">
        <v>11268</v>
      </c>
      <c r="Z343" s="81">
        <v>17798</v>
      </c>
      <c r="AA343" s="81">
        <v>5283</v>
      </c>
      <c r="AB343" s="81">
        <v>30093</v>
      </c>
      <c r="AC343" s="81">
        <v>0</v>
      </c>
      <c r="AD343" s="81">
        <v>2.1773450506565366</v>
      </c>
      <c r="AE343" s="82"/>
      <c r="AF343" s="81">
        <v>3990050.4074467709</v>
      </c>
      <c r="AG343" s="81">
        <v>665174.16564590833</v>
      </c>
      <c r="AH343" s="81">
        <v>2492958.6710524806</v>
      </c>
      <c r="AI343" s="81">
        <v>41641016.174976043</v>
      </c>
      <c r="AJ343" s="81">
        <v>43635470.545196511</v>
      </c>
      <c r="AK343" s="81">
        <v>0</v>
      </c>
      <c r="AL343" s="81">
        <v>0</v>
      </c>
      <c r="AM343" s="81">
        <v>4124119.4146128041</v>
      </c>
      <c r="AN343" s="81">
        <v>0</v>
      </c>
      <c r="AO343" s="81">
        <v>0</v>
      </c>
      <c r="AP343" s="82"/>
      <c r="AQ343" s="81">
        <v>194</v>
      </c>
      <c r="AR343" s="81">
        <v>292</v>
      </c>
      <c r="AS343" s="81">
        <v>0</v>
      </c>
      <c r="AT343" s="81">
        <v>0</v>
      </c>
      <c r="AU343" s="81">
        <v>0</v>
      </c>
      <c r="AV343" s="81">
        <v>0</v>
      </c>
      <c r="AW343" s="81" t="s">
        <v>564</v>
      </c>
      <c r="AX343" s="82"/>
      <c r="AY343" s="81">
        <v>1106.2</v>
      </c>
      <c r="AZ343" s="81">
        <v>8508.9</v>
      </c>
      <c r="BA343" s="81">
        <v>0</v>
      </c>
      <c r="BB343" s="81">
        <v>0</v>
      </c>
      <c r="BC343" s="81">
        <v>0</v>
      </c>
      <c r="BD343" s="81">
        <v>0</v>
      </c>
      <c r="BE343" s="81" t="s">
        <v>564</v>
      </c>
      <c r="BF343" s="82"/>
      <c r="BG343" s="81">
        <v>0</v>
      </c>
      <c r="BH343" s="81">
        <v>0</v>
      </c>
      <c r="BI343" s="81">
        <v>0</v>
      </c>
      <c r="BJ343" s="81">
        <v>0</v>
      </c>
      <c r="BK343" s="81">
        <v>5.2880000000000003</v>
      </c>
      <c r="BL343" s="81">
        <v>0</v>
      </c>
      <c r="BM343" s="82"/>
      <c r="BN343" s="81">
        <v>0</v>
      </c>
      <c r="BO343" s="81">
        <v>0</v>
      </c>
      <c r="BP343" s="81">
        <v>0</v>
      </c>
      <c r="BQ343" s="81">
        <v>0</v>
      </c>
      <c r="BR343" s="81">
        <v>1</v>
      </c>
      <c r="BS343" s="81">
        <v>0</v>
      </c>
      <c r="BT343"/>
      <c r="BU343" s="80">
        <v>5.2880000000000003</v>
      </c>
      <c r="BV343" s="80">
        <v>0</v>
      </c>
      <c r="BW343" s="80">
        <v>0</v>
      </c>
      <c r="BX343" s="80">
        <v>0</v>
      </c>
      <c r="BY343" s="80">
        <v>0</v>
      </c>
      <c r="BZ343" s="80">
        <v>0</v>
      </c>
      <c r="CA343" s="80">
        <v>0</v>
      </c>
      <c r="CB343" s="80">
        <v>0</v>
      </c>
      <c r="CC343" s="80">
        <v>0</v>
      </c>
    </row>
    <row r="344" spans="1:81">
      <c r="A344" s="80" t="s">
        <v>2066</v>
      </c>
      <c r="B344" s="80">
        <v>81</v>
      </c>
      <c r="C344" s="80">
        <v>13</v>
      </c>
      <c r="D344" s="80">
        <v>5</v>
      </c>
      <c r="E344" s="80">
        <v>2016</v>
      </c>
      <c r="F344" s="80" t="s">
        <v>92</v>
      </c>
      <c r="G344" s="80" t="s">
        <v>2053</v>
      </c>
      <c r="H344" s="80" t="s">
        <v>2054</v>
      </c>
      <c r="I344" s="177"/>
      <c r="J344" s="81">
        <v>7.240947497252904</v>
      </c>
      <c r="K344" s="81">
        <v>0.99040704867887586</v>
      </c>
      <c r="L344" s="81">
        <v>11.832129261202713</v>
      </c>
      <c r="M344" s="81">
        <v>42.821062618554336</v>
      </c>
      <c r="N344" s="81">
        <v>43.029827288254722</v>
      </c>
      <c r="O344" s="81">
        <v>30.972513627567071</v>
      </c>
      <c r="P344" s="81">
        <v>26.047608288499507</v>
      </c>
      <c r="Q344" s="81">
        <v>2.1538530572977277</v>
      </c>
      <c r="R344" s="81">
        <v>0</v>
      </c>
      <c r="S344" s="81">
        <v>2.10813456754678</v>
      </c>
      <c r="T344" s="82"/>
      <c r="U344" s="81">
        <v>348122</v>
      </c>
      <c r="V344" s="81">
        <v>337</v>
      </c>
      <c r="W344" s="81">
        <v>225</v>
      </c>
      <c r="X344" s="81">
        <v>6182</v>
      </c>
      <c r="Y344" s="81">
        <v>11580</v>
      </c>
      <c r="Z344" s="81">
        <v>18216</v>
      </c>
      <c r="AA344" s="81">
        <v>5361</v>
      </c>
      <c r="AB344" s="81">
        <v>30494</v>
      </c>
      <c r="AC344" s="81">
        <v>0</v>
      </c>
      <c r="AD344" s="81">
        <v>2.10813456754678</v>
      </c>
      <c r="AE344" s="82"/>
      <c r="AF344" s="81">
        <v>6011369.7811187385</v>
      </c>
      <c r="AG344" s="81">
        <v>579893.69314051291</v>
      </c>
      <c r="AH344" s="81">
        <v>1873711.5270988031</v>
      </c>
      <c r="AI344" s="81">
        <v>44700950.446668103</v>
      </c>
      <c r="AJ344" s="81">
        <v>47510517.493000783</v>
      </c>
      <c r="AK344" s="81">
        <v>0</v>
      </c>
      <c r="AL344" s="81">
        <v>0</v>
      </c>
      <c r="AM344" s="81">
        <v>4182321.513539915</v>
      </c>
      <c r="AN344" s="81">
        <v>0</v>
      </c>
      <c r="AO344" s="81">
        <v>0</v>
      </c>
      <c r="AP344" s="82"/>
      <c r="AQ344" s="81">
        <v>235</v>
      </c>
      <c r="AR344" s="81">
        <v>325</v>
      </c>
      <c r="AS344" s="81">
        <v>0</v>
      </c>
      <c r="AT344" s="81">
        <v>0</v>
      </c>
      <c r="AU344" s="81">
        <v>0</v>
      </c>
      <c r="AV344" s="81">
        <v>0</v>
      </c>
      <c r="AW344" s="81" t="s">
        <v>564</v>
      </c>
      <c r="AX344" s="82"/>
      <c r="AY344" s="81">
        <v>1363.8</v>
      </c>
      <c r="AZ344" s="81">
        <v>9582.2999999999993</v>
      </c>
      <c r="BA344" s="81">
        <v>0</v>
      </c>
      <c r="BB344" s="81">
        <v>0</v>
      </c>
      <c r="BC344" s="81">
        <v>0</v>
      </c>
      <c r="BD344" s="81">
        <v>0</v>
      </c>
      <c r="BE344" s="81" t="s">
        <v>564</v>
      </c>
      <c r="BF344" s="82"/>
      <c r="BG344" s="81">
        <v>0</v>
      </c>
      <c r="BH344" s="81">
        <v>0</v>
      </c>
      <c r="BI344" s="81">
        <v>0</v>
      </c>
      <c r="BJ344" s="81">
        <v>0</v>
      </c>
      <c r="BK344" s="81">
        <v>5.1520000000000001</v>
      </c>
      <c r="BL344" s="81">
        <v>0</v>
      </c>
      <c r="BM344" s="82"/>
      <c r="BN344" s="81">
        <v>0</v>
      </c>
      <c r="BO344" s="81">
        <v>0</v>
      </c>
      <c r="BP344" s="81">
        <v>0</v>
      </c>
      <c r="BQ344" s="81">
        <v>0</v>
      </c>
      <c r="BR344" s="81">
        <v>1</v>
      </c>
      <c r="BS344" s="81">
        <v>0</v>
      </c>
      <c r="BT344"/>
      <c r="BU344" s="80">
        <v>5.1520000000000001</v>
      </c>
      <c r="BV344" s="80">
        <v>0</v>
      </c>
      <c r="BW344" s="80">
        <v>0</v>
      </c>
      <c r="BX344" s="80">
        <v>0</v>
      </c>
      <c r="BY344" s="80">
        <v>0</v>
      </c>
      <c r="BZ344" s="80">
        <v>0</v>
      </c>
      <c r="CA344" s="80">
        <v>0</v>
      </c>
      <c r="CB344" s="80">
        <v>0</v>
      </c>
      <c r="CC344" s="80">
        <v>0</v>
      </c>
    </row>
    <row r="345" spans="1:81">
      <c r="A345" s="80" t="s">
        <v>2067</v>
      </c>
      <c r="B345" s="80">
        <v>82</v>
      </c>
      <c r="C345" s="80">
        <v>14</v>
      </c>
      <c r="D345" s="80">
        <v>5</v>
      </c>
      <c r="E345" s="80">
        <v>2017</v>
      </c>
      <c r="F345" s="80" t="s">
        <v>71</v>
      </c>
      <c r="G345" s="80" t="s">
        <v>2053</v>
      </c>
      <c r="H345" s="80" t="s">
        <v>2054</v>
      </c>
      <c r="I345" s="177"/>
      <c r="J345" s="81">
        <v>6.1975607866538063</v>
      </c>
      <c r="K345" s="81">
        <v>1.0662019919236851</v>
      </c>
      <c r="L345" s="81">
        <v>9.1863585896723077</v>
      </c>
      <c r="M345" s="81">
        <v>42.997730158942332</v>
      </c>
      <c r="N345" s="81">
        <v>45.370230146798448</v>
      </c>
      <c r="O345" s="81">
        <v>31.169585741335162</v>
      </c>
      <c r="P345" s="81">
        <v>26.292981202832259</v>
      </c>
      <c r="Q345" s="81">
        <v>2.1138370912268023</v>
      </c>
      <c r="R345" s="81">
        <v>0</v>
      </c>
      <c r="S345" s="81">
        <v>2.1035976044978559</v>
      </c>
      <c r="T345" s="82"/>
      <c r="U345" s="81">
        <v>327953</v>
      </c>
      <c r="V345" s="81">
        <v>337</v>
      </c>
      <c r="W345" s="81">
        <v>225</v>
      </c>
      <c r="X345" s="81">
        <v>6182</v>
      </c>
      <c r="Y345" s="81">
        <v>11872</v>
      </c>
      <c r="Z345" s="81">
        <v>18636</v>
      </c>
      <c r="AA345" s="81">
        <v>5446</v>
      </c>
      <c r="AB345" s="81">
        <v>30949</v>
      </c>
      <c r="AC345" s="81">
        <v>0</v>
      </c>
      <c r="AD345" s="81">
        <v>2.1035976044978559</v>
      </c>
      <c r="AE345" s="82"/>
      <c r="AF345" s="81">
        <v>4881278.8090091404</v>
      </c>
      <c r="AG345" s="81">
        <v>627316.01519292872</v>
      </c>
      <c r="AH345" s="81">
        <v>1958908.442143331</v>
      </c>
      <c r="AI345" s="81">
        <v>45837038.437954739</v>
      </c>
      <c r="AJ345" s="81">
        <v>49764555.323491573</v>
      </c>
      <c r="AK345" s="81">
        <v>0</v>
      </c>
      <c r="AL345" s="81">
        <v>0</v>
      </c>
      <c r="AM345" s="81">
        <v>4251367.6364473542</v>
      </c>
      <c r="AN345" s="81">
        <v>0</v>
      </c>
      <c r="AO345" s="81">
        <v>0</v>
      </c>
      <c r="AP345" s="82"/>
      <c r="AQ345" s="81">
        <v>268</v>
      </c>
      <c r="AR345" s="81">
        <v>342</v>
      </c>
      <c r="AS345" s="81">
        <v>0</v>
      </c>
      <c r="AT345" s="81">
        <v>0</v>
      </c>
      <c r="AU345" s="81">
        <v>0</v>
      </c>
      <c r="AV345" s="81">
        <v>0</v>
      </c>
      <c r="AW345" s="81" t="s">
        <v>564</v>
      </c>
      <c r="AX345" s="82"/>
      <c r="AY345" s="81">
        <v>1569.5</v>
      </c>
      <c r="AZ345" s="81">
        <v>10318.4</v>
      </c>
      <c r="BA345" s="81">
        <v>0</v>
      </c>
      <c r="BB345" s="81">
        <v>0</v>
      </c>
      <c r="BC345" s="81">
        <v>0</v>
      </c>
      <c r="BD345" s="81">
        <v>0</v>
      </c>
      <c r="BE345" s="81" t="s">
        <v>564</v>
      </c>
      <c r="BF345" s="82"/>
      <c r="BG345" s="81">
        <v>0</v>
      </c>
      <c r="BH345" s="81">
        <v>0</v>
      </c>
      <c r="BI345" s="81">
        <v>0</v>
      </c>
      <c r="BJ345" s="81">
        <v>0</v>
      </c>
      <c r="BK345" s="81">
        <v>4.7839999999999998</v>
      </c>
      <c r="BL345" s="81">
        <v>0</v>
      </c>
      <c r="BM345" s="82"/>
      <c r="BN345" s="81">
        <v>0</v>
      </c>
      <c r="BO345" s="81">
        <v>0</v>
      </c>
      <c r="BP345" s="81">
        <v>0</v>
      </c>
      <c r="BQ345" s="81">
        <v>0</v>
      </c>
      <c r="BR345" s="81">
        <v>1</v>
      </c>
      <c r="BS345" s="81">
        <v>0</v>
      </c>
      <c r="BT345"/>
      <c r="BU345" s="80">
        <v>4.7839999999999998</v>
      </c>
      <c r="BV345" s="80">
        <v>0</v>
      </c>
      <c r="BW345" s="80">
        <v>0</v>
      </c>
      <c r="BX345" s="80">
        <v>0</v>
      </c>
      <c r="BY345" s="80">
        <v>0</v>
      </c>
      <c r="BZ345" s="80">
        <v>0</v>
      </c>
      <c r="CA345" s="80">
        <v>0</v>
      </c>
      <c r="CB345" s="80">
        <v>0</v>
      </c>
      <c r="CC345" s="80">
        <v>0</v>
      </c>
    </row>
    <row r="346" spans="1:81">
      <c r="A346" s="80" t="s">
        <v>2068</v>
      </c>
      <c r="B346" s="80">
        <v>83</v>
      </c>
      <c r="C346" s="80">
        <v>15</v>
      </c>
      <c r="D346" s="80">
        <v>5</v>
      </c>
      <c r="E346" s="80">
        <v>2018</v>
      </c>
      <c r="F346" s="80" t="s">
        <v>93</v>
      </c>
      <c r="G346" s="80" t="s">
        <v>2053</v>
      </c>
      <c r="H346" s="80" t="s">
        <v>2054</v>
      </c>
      <c r="I346" s="177"/>
      <c r="J346" s="81">
        <v>12.145743784752923</v>
      </c>
      <c r="K346" s="81">
        <v>1.0172367300625724</v>
      </c>
      <c r="L346" s="81">
        <v>8.6478158335018929</v>
      </c>
      <c r="M346" s="81">
        <v>49.749140168641496</v>
      </c>
      <c r="N346" s="81">
        <v>41.617927157586919</v>
      </c>
      <c r="O346" s="81">
        <v>31.192834063743685</v>
      </c>
      <c r="P346" s="81">
        <v>26.628740273169111</v>
      </c>
      <c r="Q346" s="81">
        <v>1.9861887946274694</v>
      </c>
      <c r="R346" s="81">
        <v>0</v>
      </c>
      <c r="S346" s="81">
        <v>3.6305903343107762</v>
      </c>
      <c r="T346" s="82"/>
      <c r="U346" s="81">
        <v>662474</v>
      </c>
      <c r="V346" s="81">
        <v>337</v>
      </c>
      <c r="W346" s="81">
        <v>225</v>
      </c>
      <c r="X346" s="81">
        <v>6182</v>
      </c>
      <c r="Y346" s="81">
        <v>12130</v>
      </c>
      <c r="Z346" s="81">
        <v>19007</v>
      </c>
      <c r="AA346" s="81">
        <v>5571</v>
      </c>
      <c r="AB346" s="81">
        <v>31338</v>
      </c>
      <c r="AC346" s="81">
        <v>0</v>
      </c>
      <c r="AD346" s="81">
        <v>3.6305903343107762</v>
      </c>
      <c r="AE346" s="82"/>
      <c r="AF346" s="81">
        <v>7777081.3924209513</v>
      </c>
      <c r="AG346" s="81">
        <v>561734.14413886704</v>
      </c>
      <c r="AH346" s="81">
        <v>1809534.4354081</v>
      </c>
      <c r="AI346" s="81">
        <v>53751929.680914208</v>
      </c>
      <c r="AJ346" s="81">
        <v>44876753.303230733</v>
      </c>
      <c r="AK346" s="81">
        <v>0</v>
      </c>
      <c r="AL346" s="81">
        <v>0</v>
      </c>
      <c r="AM346" s="81">
        <v>4313710.5074816523</v>
      </c>
      <c r="AN346" s="81">
        <v>0</v>
      </c>
      <c r="AO346" s="81">
        <v>0</v>
      </c>
      <c r="AP346" s="82"/>
      <c r="AQ346" s="81">
        <v>299</v>
      </c>
      <c r="AR346" s="81">
        <v>350</v>
      </c>
      <c r="AS346" s="81">
        <v>0</v>
      </c>
      <c r="AT346" s="81">
        <v>0</v>
      </c>
      <c r="AU346" s="81">
        <v>0</v>
      </c>
      <c r="AV346" s="81">
        <v>1</v>
      </c>
      <c r="AW346" s="81" t="s">
        <v>564</v>
      </c>
      <c r="AX346" s="82"/>
      <c r="AY346" s="81">
        <v>1775.2</v>
      </c>
      <c r="AZ346" s="81">
        <v>10539</v>
      </c>
      <c r="BA346" s="81">
        <v>0</v>
      </c>
      <c r="BB346" s="81">
        <v>0</v>
      </c>
      <c r="BC346" s="81">
        <v>0</v>
      </c>
      <c r="BD346" s="81">
        <v>25</v>
      </c>
      <c r="BE346" s="81" t="s">
        <v>564</v>
      </c>
      <c r="BF346" s="82"/>
      <c r="BG346" s="81">
        <v>0</v>
      </c>
      <c r="BH346" s="81">
        <v>0</v>
      </c>
      <c r="BI346" s="81">
        <v>0</v>
      </c>
      <c r="BJ346" s="81">
        <v>0</v>
      </c>
      <c r="BK346" s="81">
        <v>4.6470000000000002</v>
      </c>
      <c r="BL346" s="81">
        <v>0</v>
      </c>
      <c r="BM346" s="82"/>
      <c r="BN346" s="81">
        <v>0</v>
      </c>
      <c r="BO346" s="81">
        <v>0</v>
      </c>
      <c r="BP346" s="81">
        <v>0</v>
      </c>
      <c r="BQ346" s="81">
        <v>0</v>
      </c>
      <c r="BR346" s="81">
        <v>1</v>
      </c>
      <c r="BS346" s="81">
        <v>0</v>
      </c>
      <c r="BT346"/>
      <c r="BU346" s="80">
        <v>4.6470000000000002</v>
      </c>
      <c r="BV346" s="80">
        <v>0</v>
      </c>
      <c r="BW346" s="80">
        <v>0</v>
      </c>
      <c r="BX346" s="80">
        <v>0</v>
      </c>
      <c r="BY346" s="80">
        <v>0</v>
      </c>
      <c r="BZ346" s="80">
        <v>0</v>
      </c>
      <c r="CA346" s="80">
        <v>0</v>
      </c>
      <c r="CB346" s="80">
        <v>0</v>
      </c>
      <c r="CC346" s="80">
        <v>0</v>
      </c>
    </row>
    <row r="347" spans="1:81">
      <c r="A347" s="80" t="s">
        <v>2069</v>
      </c>
      <c r="B347" s="80">
        <v>84</v>
      </c>
      <c r="C347" s="80">
        <v>16</v>
      </c>
      <c r="D347" s="80">
        <v>5</v>
      </c>
      <c r="E347" s="80">
        <v>2019</v>
      </c>
      <c r="F347" s="80" t="s">
        <v>73</v>
      </c>
      <c r="G347" s="80" t="s">
        <v>2053</v>
      </c>
      <c r="H347" s="80" t="s">
        <v>2054</v>
      </c>
      <c r="I347" s="177"/>
      <c r="J347" s="81">
        <v>9.179432717753075</v>
      </c>
      <c r="K347" s="81">
        <v>0.95180567003935668</v>
      </c>
      <c r="L347" s="81">
        <v>8.7943399308952586</v>
      </c>
      <c r="M347" s="81">
        <v>40.944171964549497</v>
      </c>
      <c r="N347" s="81">
        <v>41.499409330847882</v>
      </c>
      <c r="O347" s="81">
        <v>30.699515019942108</v>
      </c>
      <c r="P347" s="81">
        <v>27.123316329718453</v>
      </c>
      <c r="Q347" s="81">
        <v>1.946110107732006</v>
      </c>
      <c r="R347" s="81">
        <v>0</v>
      </c>
      <c r="S347" s="81">
        <v>3.8076224907234875</v>
      </c>
      <c r="T347" s="82"/>
      <c r="U347" s="81">
        <v>503210</v>
      </c>
      <c r="V347" s="81">
        <v>337</v>
      </c>
      <c r="W347" s="81">
        <v>225</v>
      </c>
      <c r="X347" s="81">
        <v>6182</v>
      </c>
      <c r="Y347" s="81">
        <v>12319</v>
      </c>
      <c r="Z347" s="81">
        <v>19220</v>
      </c>
      <c r="AA347" s="81">
        <v>5632</v>
      </c>
      <c r="AB347" s="81">
        <v>31537</v>
      </c>
      <c r="AC347" s="81">
        <v>0</v>
      </c>
      <c r="AD347" s="81">
        <v>3.807622490723487</v>
      </c>
      <c r="AE347" s="82"/>
      <c r="AF347" s="81">
        <v>7482531.9991228469</v>
      </c>
      <c r="AG347" s="81">
        <v>546077.83234995126</v>
      </c>
      <c r="AH347" s="81">
        <v>1999112.5001920899</v>
      </c>
      <c r="AI347" s="81">
        <v>42442375.120902531</v>
      </c>
      <c r="AJ347" s="81">
        <v>44003156.468118809</v>
      </c>
      <c r="AK347" s="81">
        <v>0</v>
      </c>
      <c r="AL347" s="81">
        <v>0</v>
      </c>
      <c r="AM347" s="81">
        <v>4295101.9895911086</v>
      </c>
      <c r="AN347" s="81">
        <v>0</v>
      </c>
      <c r="AO347" s="81">
        <v>0</v>
      </c>
      <c r="AP347" s="82"/>
      <c r="AQ347" s="81">
        <v>335</v>
      </c>
      <c r="AR347" s="81">
        <v>353</v>
      </c>
      <c r="AS347" s="81">
        <v>0</v>
      </c>
      <c r="AT347" s="81">
        <v>0</v>
      </c>
      <c r="AU347" s="81">
        <v>0</v>
      </c>
      <c r="AV347" s="81">
        <v>1</v>
      </c>
      <c r="AW347" s="81" t="s">
        <v>564</v>
      </c>
      <c r="AX347" s="82"/>
      <c r="AY347" s="81">
        <v>1962.600000000002</v>
      </c>
      <c r="AZ347" s="81">
        <v>10655.7</v>
      </c>
      <c r="BA347" s="81">
        <v>0</v>
      </c>
      <c r="BB347" s="81">
        <v>0</v>
      </c>
      <c r="BC347" s="81">
        <v>0</v>
      </c>
      <c r="BD347" s="81">
        <v>25</v>
      </c>
      <c r="BE347" s="81" t="s">
        <v>564</v>
      </c>
      <c r="BF347" s="82"/>
      <c r="BG347" s="81">
        <v>0</v>
      </c>
      <c r="BH347" s="81">
        <v>0</v>
      </c>
      <c r="BI347" s="81">
        <v>0</v>
      </c>
      <c r="BJ347" s="81">
        <v>0</v>
      </c>
      <c r="BK347" s="81">
        <v>4.7249999999999996</v>
      </c>
      <c r="BL347" s="81">
        <v>0</v>
      </c>
      <c r="BM347" s="82"/>
      <c r="BN347" s="81">
        <v>0</v>
      </c>
      <c r="BO347" s="81">
        <v>0</v>
      </c>
      <c r="BP347" s="81">
        <v>0</v>
      </c>
      <c r="BQ347" s="81">
        <v>0</v>
      </c>
      <c r="BR347" s="81">
        <v>1</v>
      </c>
      <c r="BS347" s="81">
        <v>0</v>
      </c>
      <c r="BT347"/>
      <c r="BU347" s="80">
        <v>4.7249999999999996</v>
      </c>
      <c r="BV347" s="80">
        <v>0</v>
      </c>
      <c r="BW347" s="80">
        <v>0</v>
      </c>
      <c r="BX347" s="80">
        <v>0</v>
      </c>
      <c r="BY347" s="80">
        <v>0</v>
      </c>
      <c r="BZ347" s="80">
        <v>0</v>
      </c>
      <c r="CA347" s="80">
        <v>0</v>
      </c>
      <c r="CB347" s="80">
        <v>0</v>
      </c>
      <c r="CC347" s="80">
        <v>0</v>
      </c>
    </row>
    <row r="348" spans="1:81">
      <c r="A348" s="80" t="s">
        <v>2070</v>
      </c>
      <c r="B348" s="80">
        <v>85</v>
      </c>
      <c r="C348" s="80">
        <v>17</v>
      </c>
      <c r="D348" s="80">
        <v>5</v>
      </c>
      <c r="E348" s="80">
        <v>2020</v>
      </c>
      <c r="F348" s="80" t="s">
        <v>218</v>
      </c>
      <c r="G348" s="80" t="s">
        <v>2053</v>
      </c>
      <c r="H348" s="80" t="s">
        <v>2054</v>
      </c>
      <c r="I348" s="177"/>
      <c r="J348" s="81">
        <v>6.966565668445404</v>
      </c>
      <c r="K348" s="81">
        <v>1.4859453982858331</v>
      </c>
      <c r="L348" s="81">
        <v>10.399119582933226</v>
      </c>
      <c r="M348" s="81">
        <v>38.146393023503833</v>
      </c>
      <c r="N348" s="81">
        <v>39.631864839229721</v>
      </c>
      <c r="O348" s="81">
        <v>27.482082547456809</v>
      </c>
      <c r="P348" s="81">
        <v>25.704566372066616</v>
      </c>
      <c r="Q348" s="81">
        <v>1.8798638194861779</v>
      </c>
      <c r="R348" s="81">
        <v>0</v>
      </c>
      <c r="S348" s="81">
        <v>3.1734166175822169</v>
      </c>
      <c r="T348" s="82"/>
      <c r="U348" s="81">
        <v>446270</v>
      </c>
      <c r="V348" s="81">
        <v>621</v>
      </c>
      <c r="W348" s="81">
        <v>262</v>
      </c>
      <c r="X348" s="81">
        <v>7453</v>
      </c>
      <c r="Y348" s="81">
        <v>12618</v>
      </c>
      <c r="Z348" s="81">
        <v>19638</v>
      </c>
      <c r="AA348" s="81">
        <v>5799</v>
      </c>
      <c r="AB348" s="81">
        <v>31882</v>
      </c>
      <c r="AC348" s="81">
        <v>0</v>
      </c>
      <c r="AD348" s="81">
        <v>3.1734166175822169</v>
      </c>
      <c r="AE348" s="82"/>
      <c r="AF348" s="81">
        <v>5943354.2864982281</v>
      </c>
      <c r="AG348" s="81">
        <v>850339.8650464454</v>
      </c>
      <c r="AH348" s="81">
        <v>2607084.7987414566</v>
      </c>
      <c r="AI348" s="81">
        <v>42844311.522091366</v>
      </c>
      <c r="AJ348" s="81">
        <v>47080975.658984818</v>
      </c>
      <c r="AK348" s="81"/>
      <c r="AL348" s="81"/>
      <c r="AM348" s="81">
        <v>4160955.2164079081</v>
      </c>
      <c r="AN348" s="81"/>
      <c r="AO348" s="81"/>
      <c r="AP348" s="82"/>
      <c r="AQ348" s="81">
        <v>395</v>
      </c>
      <c r="AR348" s="81">
        <v>355</v>
      </c>
      <c r="AS348" s="81">
        <v>0</v>
      </c>
      <c r="AT348" s="81">
        <v>0</v>
      </c>
      <c r="AU348" s="81">
        <v>0</v>
      </c>
      <c r="AV348" s="81">
        <v>1</v>
      </c>
      <c r="AW348" s="81">
        <v>0</v>
      </c>
      <c r="AX348" s="82"/>
      <c r="AY348" s="81">
        <v>2309.5000000000032</v>
      </c>
      <c r="AZ348" s="81">
        <v>10686.500000000009</v>
      </c>
      <c r="BA348" s="81">
        <v>0</v>
      </c>
      <c r="BB348" s="81">
        <v>0</v>
      </c>
      <c r="BC348" s="81">
        <v>0</v>
      </c>
      <c r="BD348" s="81">
        <v>100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2071</v>
      </c>
      <c r="B349" s="80">
        <v>85</v>
      </c>
      <c r="C349" s="80">
        <v>18</v>
      </c>
      <c r="D349" s="80">
        <v>5</v>
      </c>
      <c r="E349" s="80">
        <v>2021</v>
      </c>
      <c r="F349" s="80" t="s">
        <v>75</v>
      </c>
      <c r="G349" s="174" t="s">
        <v>2053</v>
      </c>
      <c r="H349" s="80" t="s">
        <v>2054</v>
      </c>
      <c r="I349" s="177"/>
      <c r="J349" s="81">
        <v>9.3029803894102816</v>
      </c>
      <c r="K349" s="81">
        <v>1.5735734555197529</v>
      </c>
      <c r="L349" s="81">
        <v>11.209963753584342</v>
      </c>
      <c r="M349" s="81">
        <v>41.06451069056768</v>
      </c>
      <c r="N349" s="81">
        <v>39.771631747471126</v>
      </c>
      <c r="O349" s="81">
        <v>27.047228642431079</v>
      </c>
      <c r="P349" s="81">
        <v>26.635410603034408</v>
      </c>
      <c r="Q349" s="81">
        <v>1.9181767948036288</v>
      </c>
      <c r="R349" s="81">
        <v>0</v>
      </c>
      <c r="S349" s="81">
        <v>4.0060562952445089</v>
      </c>
      <c r="T349" s="82"/>
      <c r="U349" s="81">
        <v>631219</v>
      </c>
      <c r="V349" s="81">
        <v>621</v>
      </c>
      <c r="W349" s="81">
        <v>262</v>
      </c>
      <c r="X349" s="81">
        <v>7453</v>
      </c>
      <c r="Y349" s="81">
        <v>12807</v>
      </c>
      <c r="Z349" s="81">
        <v>19901</v>
      </c>
      <c r="AA349" s="81">
        <v>5860</v>
      </c>
      <c r="AB349" s="81">
        <v>32146</v>
      </c>
      <c r="AC349" s="81">
        <v>0</v>
      </c>
      <c r="AD349" s="81">
        <v>4.0060562952445089</v>
      </c>
      <c r="AE349" s="82"/>
      <c r="AF349" s="81">
        <v>7860556.7696528193</v>
      </c>
      <c r="AG349" s="81">
        <v>911273.48649205675</v>
      </c>
      <c r="AH349" s="81">
        <v>2756615.1425428214</v>
      </c>
      <c r="AI349" s="81">
        <v>46945109.345559202</v>
      </c>
      <c r="AJ349" s="81">
        <v>47394098.411148757</v>
      </c>
      <c r="AK349" s="81">
        <v>0</v>
      </c>
      <c r="AL349" s="81">
        <v>0</v>
      </c>
      <c r="AM349" s="81">
        <v>4219608.9374696324</v>
      </c>
      <c r="AN349" s="81">
        <v>0</v>
      </c>
      <c r="AO349" s="81">
        <v>0</v>
      </c>
      <c r="AP349" s="82"/>
      <c r="AQ349" s="81">
        <v>482</v>
      </c>
      <c r="AR349" s="81">
        <v>363</v>
      </c>
      <c r="AS349" s="81">
        <v>0</v>
      </c>
      <c r="AT349" s="81">
        <v>0</v>
      </c>
      <c r="AU349" s="81">
        <v>0</v>
      </c>
      <c r="AV349" s="81">
        <v>1</v>
      </c>
      <c r="AW349" s="81"/>
      <c r="AX349" s="82"/>
      <c r="AY349" s="81">
        <v>2828.200000000003</v>
      </c>
      <c r="AZ349" s="81">
        <v>11065.70000000001</v>
      </c>
      <c r="BA349" s="81">
        <v>0</v>
      </c>
      <c r="BB349" s="81">
        <v>0</v>
      </c>
      <c r="BC349" s="81">
        <v>0</v>
      </c>
      <c r="BD349" s="81">
        <v>100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2072</v>
      </c>
      <c r="B350" s="80">
        <v>85</v>
      </c>
      <c r="C350" s="80">
        <v>19</v>
      </c>
      <c r="D350" s="80">
        <v>5</v>
      </c>
      <c r="E350" s="80">
        <v>2022</v>
      </c>
      <c r="F350" s="80" t="s">
        <v>568</v>
      </c>
      <c r="G350" s="174" t="s">
        <v>2053</v>
      </c>
      <c r="H350" s="80" t="s">
        <v>2054</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555</v>
      </c>
      <c r="AR350" s="81">
        <v>364</v>
      </c>
      <c r="AS350" s="81">
        <v>0</v>
      </c>
      <c r="AT350" s="81">
        <v>0</v>
      </c>
      <c r="AU350" s="81">
        <v>0</v>
      </c>
      <c r="AV350" s="81">
        <v>1</v>
      </c>
      <c r="AW350" s="81"/>
      <c r="AX350" s="82"/>
      <c r="AY350" s="81">
        <v>3292.8000000000038</v>
      </c>
      <c r="AZ350" s="81">
        <v>11111.300000000007</v>
      </c>
      <c r="BA350" s="81">
        <v>0</v>
      </c>
      <c r="BB350" s="81">
        <v>0</v>
      </c>
      <c r="BC350" s="81">
        <v>0</v>
      </c>
      <c r="BD350" s="81">
        <v>100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2073</v>
      </c>
      <c r="B351" s="80">
        <v>341</v>
      </c>
      <c r="C351" s="80">
        <v>1</v>
      </c>
      <c r="D351" s="80">
        <v>21</v>
      </c>
      <c r="E351" s="80">
        <v>1990</v>
      </c>
      <c r="F351" s="80" t="s">
        <v>562</v>
      </c>
      <c r="G351" s="80" t="s">
        <v>2074</v>
      </c>
      <c r="H351" s="80" t="s">
        <v>2075</v>
      </c>
      <c r="I351" s="177"/>
      <c r="J351" s="81">
        <v>207.77315600106749</v>
      </c>
      <c r="K351" s="81">
        <v>10.762285518428932</v>
      </c>
      <c r="L351" s="81">
        <v>38.776391461310766</v>
      </c>
      <c r="M351" s="81">
        <v>40.912472669396358</v>
      </c>
      <c r="N351" s="81">
        <v>50.316278085364971</v>
      </c>
      <c r="O351" s="81">
        <v>31.873637923422947</v>
      </c>
      <c r="P351" s="81">
        <v>67.402192254695407</v>
      </c>
      <c r="Q351" s="81">
        <v>3.1178935260374434</v>
      </c>
      <c r="R351" s="81">
        <v>0</v>
      </c>
      <c r="S351" s="81">
        <v>2.9688892923725376</v>
      </c>
      <c r="T351" s="82"/>
      <c r="U351" s="81">
        <v>4941461</v>
      </c>
      <c r="V351" s="81">
        <v>3311</v>
      </c>
      <c r="W351" s="81">
        <v>422</v>
      </c>
      <c r="X351" s="81">
        <v>12787</v>
      </c>
      <c r="Y351" s="81">
        <v>15515</v>
      </c>
      <c r="Z351" s="81">
        <v>13110</v>
      </c>
      <c r="AA351" s="81">
        <v>16366</v>
      </c>
      <c r="AB351" s="81">
        <v>50624</v>
      </c>
      <c r="AC351" s="81">
        <v>0</v>
      </c>
      <c r="AD351" s="81">
        <v>2.9688892923725376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2076</v>
      </c>
      <c r="B352" s="80">
        <v>342</v>
      </c>
      <c r="C352" s="80">
        <v>2</v>
      </c>
      <c r="D352" s="80">
        <v>21</v>
      </c>
      <c r="E352" s="80">
        <v>2005</v>
      </c>
      <c r="F352" s="80" t="s">
        <v>565</v>
      </c>
      <c r="G352" s="80" t="s">
        <v>2074</v>
      </c>
      <c r="H352" s="80" t="s">
        <v>2075</v>
      </c>
      <c r="I352" s="177"/>
      <c r="J352" s="81">
        <v>199.6920545180445</v>
      </c>
      <c r="K352" s="81">
        <v>7.0798171343396552</v>
      </c>
      <c r="L352" s="81">
        <v>44.333089220861083</v>
      </c>
      <c r="M352" s="81">
        <v>71.62540449146735</v>
      </c>
      <c r="N352" s="81">
        <v>67.34215630603542</v>
      </c>
      <c r="O352" s="81">
        <v>47.604235183832586</v>
      </c>
      <c r="P352" s="81">
        <v>67.771298097777191</v>
      </c>
      <c r="Q352" s="81">
        <v>2.5639133071250759</v>
      </c>
      <c r="R352" s="81">
        <v>0</v>
      </c>
      <c r="S352" s="81">
        <v>2.0677006000000002</v>
      </c>
      <c r="T352" s="82"/>
      <c r="U352" s="81">
        <v>4639881</v>
      </c>
      <c r="V352" s="81">
        <v>2374</v>
      </c>
      <c r="W352" s="81">
        <v>410</v>
      </c>
      <c r="X352" s="81">
        <v>10003</v>
      </c>
      <c r="Y352" s="81">
        <v>16214</v>
      </c>
      <c r="Z352" s="81">
        <v>22658</v>
      </c>
      <c r="AA352" s="81">
        <v>13477</v>
      </c>
      <c r="AB352" s="81">
        <v>43519</v>
      </c>
      <c r="AC352" s="81">
        <v>0</v>
      </c>
      <c r="AD352" s="81">
        <v>2.0677006000000002</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2077</v>
      </c>
      <c r="B353" s="80">
        <v>343</v>
      </c>
      <c r="C353" s="80">
        <v>3</v>
      </c>
      <c r="D353" s="80">
        <v>21</v>
      </c>
      <c r="E353" s="80">
        <v>2006</v>
      </c>
      <c r="F353" s="80" t="s">
        <v>566</v>
      </c>
      <c r="G353" s="80" t="s">
        <v>2074</v>
      </c>
      <c r="H353" s="80" t="s">
        <v>2075</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2078</v>
      </c>
      <c r="B354" s="80">
        <v>344</v>
      </c>
      <c r="C354" s="80">
        <v>4</v>
      </c>
      <c r="D354" s="80">
        <v>21</v>
      </c>
      <c r="E354" s="80">
        <v>2007</v>
      </c>
      <c r="F354" s="80" t="s">
        <v>567</v>
      </c>
      <c r="G354" s="80" t="s">
        <v>2074</v>
      </c>
      <c r="H354" s="80" t="s">
        <v>2075</v>
      </c>
      <c r="I354" s="177"/>
      <c r="J354" s="81">
        <v>177.35117143620204</v>
      </c>
      <c r="K354" s="81">
        <v>6.0783486149746686</v>
      </c>
      <c r="L354" s="81">
        <v>36.910610874856275</v>
      </c>
      <c r="M354" s="81">
        <v>82.103023934838944</v>
      </c>
      <c r="N354" s="81">
        <v>63.501533125437348</v>
      </c>
      <c r="O354" s="81">
        <v>44.725929695829798</v>
      </c>
      <c r="P354" s="81">
        <v>66.210897287088002</v>
      </c>
      <c r="Q354" s="81">
        <v>2.6228530228221447</v>
      </c>
      <c r="R354" s="81">
        <v>0</v>
      </c>
      <c r="S354" s="81">
        <v>2.0051481106800004</v>
      </c>
      <c r="T354" s="82"/>
      <c r="U354" s="81">
        <v>5007670</v>
      </c>
      <c r="V354" s="81">
        <v>2052</v>
      </c>
      <c r="W354" s="81">
        <v>641</v>
      </c>
      <c r="X354" s="81">
        <v>13151</v>
      </c>
      <c r="Y354" s="81">
        <v>16096</v>
      </c>
      <c r="Z354" s="81">
        <v>22130</v>
      </c>
      <c r="AA354" s="81">
        <v>12966</v>
      </c>
      <c r="AB354" s="81">
        <v>42165</v>
      </c>
      <c r="AC354" s="81">
        <v>0</v>
      </c>
      <c r="AD354" s="81">
        <v>2.0051481106800004</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2079</v>
      </c>
      <c r="B355" s="80">
        <v>345</v>
      </c>
      <c r="C355" s="80">
        <v>5</v>
      </c>
      <c r="D355" s="80">
        <v>21</v>
      </c>
      <c r="E355" s="80">
        <v>2008</v>
      </c>
      <c r="F355" s="80" t="s">
        <v>84</v>
      </c>
      <c r="G355" s="80" t="s">
        <v>2074</v>
      </c>
      <c r="H355" s="80" t="s">
        <v>2075</v>
      </c>
      <c r="I355" s="177"/>
      <c r="J355" s="81">
        <v>149.47435862488982</v>
      </c>
      <c r="K355" s="81">
        <v>4.5782360155285842</v>
      </c>
      <c r="L355" s="81">
        <v>32.675625614661413</v>
      </c>
      <c r="M355" s="81">
        <v>82.85888805820926</v>
      </c>
      <c r="N355" s="81">
        <v>68.42721593036832</v>
      </c>
      <c r="O355" s="81">
        <v>43.086347974678446</v>
      </c>
      <c r="P355" s="81">
        <v>64.120670859547403</v>
      </c>
      <c r="Q355" s="81">
        <v>2.5396921809102646</v>
      </c>
      <c r="R355" s="81">
        <v>0</v>
      </c>
      <c r="S355" s="81">
        <v>2.78651196608</v>
      </c>
      <c r="T355" s="82"/>
      <c r="U355" s="81">
        <v>4795955</v>
      </c>
      <c r="V355" s="81">
        <v>2052</v>
      </c>
      <c r="W355" s="81">
        <v>641</v>
      </c>
      <c r="X355" s="81">
        <v>13151</v>
      </c>
      <c r="Y355" s="81">
        <v>16021</v>
      </c>
      <c r="Z355" s="81">
        <v>22067</v>
      </c>
      <c r="AA355" s="81">
        <v>12571</v>
      </c>
      <c r="AB355" s="81">
        <v>41499</v>
      </c>
      <c r="AC355" s="81">
        <v>0</v>
      </c>
      <c r="AD355" s="81">
        <v>2.78651196608</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2080</v>
      </c>
      <c r="B356" s="80">
        <v>346</v>
      </c>
      <c r="C356" s="80">
        <v>6</v>
      </c>
      <c r="D356" s="80">
        <v>21</v>
      </c>
      <c r="E356" s="80">
        <v>2009</v>
      </c>
      <c r="F356" s="80" t="s">
        <v>85</v>
      </c>
      <c r="G356" s="80" t="s">
        <v>2074</v>
      </c>
      <c r="H356" s="80" t="s">
        <v>2075</v>
      </c>
      <c r="I356" s="177"/>
      <c r="J356" s="81">
        <v>143.96440112273689</v>
      </c>
      <c r="K356" s="81">
        <v>4.4816359481607639</v>
      </c>
      <c r="L356" s="81">
        <v>41.760987978983252</v>
      </c>
      <c r="M356" s="81">
        <v>74.334367782174496</v>
      </c>
      <c r="N356" s="81">
        <v>62.571531905493714</v>
      </c>
      <c r="O356" s="81">
        <v>43.809950508243524</v>
      </c>
      <c r="P356" s="81">
        <v>61.032524294007303</v>
      </c>
      <c r="Q356" s="81">
        <v>2.3877783988258918</v>
      </c>
      <c r="R356" s="81">
        <v>0</v>
      </c>
      <c r="S356" s="81">
        <v>2.733552</v>
      </c>
      <c r="T356" s="82"/>
      <c r="U356" s="81">
        <v>3821507</v>
      </c>
      <c r="V356" s="81">
        <v>1635</v>
      </c>
      <c r="W356" s="81">
        <v>1117</v>
      </c>
      <c r="X356" s="81">
        <v>13565</v>
      </c>
      <c r="Y356" s="81">
        <v>16033</v>
      </c>
      <c r="Z356" s="81">
        <v>22147</v>
      </c>
      <c r="AA356" s="81">
        <v>12284</v>
      </c>
      <c r="AB356" s="81">
        <v>40958</v>
      </c>
      <c r="AC356" s="81">
        <v>0</v>
      </c>
      <c r="AD356" s="81">
        <v>2.733552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5.6970000000000001</v>
      </c>
      <c r="BH356" s="81">
        <v>0</v>
      </c>
      <c r="BI356" s="81">
        <v>19.821999999999999</v>
      </c>
      <c r="BJ356" s="81">
        <v>0</v>
      </c>
      <c r="BK356" s="81">
        <v>0</v>
      </c>
      <c r="BL356" s="81">
        <v>0</v>
      </c>
      <c r="BM356" s="82"/>
      <c r="BN356" s="81">
        <v>1</v>
      </c>
      <c r="BO356" s="81">
        <v>0</v>
      </c>
      <c r="BP356" s="81">
        <v>4</v>
      </c>
      <c r="BQ356" s="81">
        <v>0</v>
      </c>
      <c r="BR356" s="81">
        <v>0</v>
      </c>
      <c r="BS356" s="81">
        <v>0</v>
      </c>
      <c r="BT356"/>
      <c r="BU356" s="80"/>
      <c r="BV356" s="80"/>
      <c r="BW356" s="80"/>
      <c r="BX356" s="80"/>
      <c r="BY356" s="80"/>
      <c r="BZ356" s="80"/>
      <c r="CA356" s="80"/>
      <c r="CB356" s="80"/>
      <c r="CC356" s="80"/>
    </row>
    <row r="357" spans="1:81">
      <c r="A357" s="80" t="s">
        <v>2081</v>
      </c>
      <c r="B357" s="80">
        <v>347</v>
      </c>
      <c r="C357" s="80">
        <v>7</v>
      </c>
      <c r="D357" s="80">
        <v>21</v>
      </c>
      <c r="E357" s="80">
        <v>2010</v>
      </c>
      <c r="F357" s="80" t="s">
        <v>86</v>
      </c>
      <c r="G357" s="80" t="s">
        <v>2074</v>
      </c>
      <c r="H357" s="80" t="s">
        <v>2075</v>
      </c>
      <c r="I357" s="177"/>
      <c r="J357" s="81">
        <v>144.67883042333293</v>
      </c>
      <c r="K357" s="81">
        <v>3.9003864701292636</v>
      </c>
      <c r="L357" s="81">
        <v>41.227423160307055</v>
      </c>
      <c r="M357" s="81">
        <v>84.851515973283796</v>
      </c>
      <c r="N357" s="81">
        <v>79.107126629327439</v>
      </c>
      <c r="O357" s="81">
        <v>43.729393696991103</v>
      </c>
      <c r="P357" s="81">
        <v>61.948615765904904</v>
      </c>
      <c r="Q357" s="81">
        <v>2.451051547464143</v>
      </c>
      <c r="R357" s="81">
        <v>0</v>
      </c>
      <c r="S357" s="81">
        <v>1.8853160368000004</v>
      </c>
      <c r="T357" s="82"/>
      <c r="U357" s="81">
        <v>3866211</v>
      </c>
      <c r="V357" s="81">
        <v>1635</v>
      </c>
      <c r="W357" s="81">
        <v>1117</v>
      </c>
      <c r="X357" s="81">
        <v>13565</v>
      </c>
      <c r="Y357" s="81">
        <v>15978</v>
      </c>
      <c r="Z357" s="81">
        <v>22209</v>
      </c>
      <c r="AA357" s="81">
        <v>12157</v>
      </c>
      <c r="AB357" s="81">
        <v>40286</v>
      </c>
      <c r="AC357" s="81">
        <v>0</v>
      </c>
      <c r="AD357" s="81">
        <v>1.8853160368000004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10.5</v>
      </c>
      <c r="BH357" s="81">
        <v>0</v>
      </c>
      <c r="BI357" s="81">
        <v>19.286000000000001</v>
      </c>
      <c r="BJ357" s="81">
        <v>0</v>
      </c>
      <c r="BK357" s="81">
        <v>0</v>
      </c>
      <c r="BL357" s="81">
        <v>0</v>
      </c>
      <c r="BM357" s="82"/>
      <c r="BN357" s="81">
        <v>1</v>
      </c>
      <c r="BO357" s="81">
        <v>0</v>
      </c>
      <c r="BP357" s="81">
        <v>4</v>
      </c>
      <c r="BQ357" s="81">
        <v>0</v>
      </c>
      <c r="BR357" s="81">
        <v>0</v>
      </c>
      <c r="BS357" s="81">
        <v>0</v>
      </c>
      <c r="BT357"/>
      <c r="BU357" s="80">
        <v>25.425999999999998</v>
      </c>
      <c r="BV357" s="80">
        <v>0</v>
      </c>
      <c r="BW357" s="80">
        <v>0</v>
      </c>
      <c r="BX357" s="80">
        <v>0</v>
      </c>
      <c r="BY357" s="80">
        <v>4.3600000000000003</v>
      </c>
      <c r="BZ357" s="80">
        <v>0</v>
      </c>
      <c r="CA357" s="80">
        <v>0</v>
      </c>
      <c r="CB357" s="80">
        <v>0</v>
      </c>
      <c r="CC357" s="80">
        <v>0</v>
      </c>
    </row>
    <row r="358" spans="1:81">
      <c r="A358" s="80" t="s">
        <v>2082</v>
      </c>
      <c r="B358" s="80">
        <v>348</v>
      </c>
      <c r="C358" s="80">
        <v>8</v>
      </c>
      <c r="D358" s="80">
        <v>21</v>
      </c>
      <c r="E358" s="80">
        <v>2011</v>
      </c>
      <c r="F358" s="80" t="s">
        <v>87</v>
      </c>
      <c r="G358" s="80" t="s">
        <v>2074</v>
      </c>
      <c r="H358" s="80" t="s">
        <v>2075</v>
      </c>
      <c r="I358" s="177"/>
      <c r="J358" s="81">
        <v>140.6973248385269</v>
      </c>
      <c r="K358" s="81">
        <v>4.4093484347212986</v>
      </c>
      <c r="L358" s="81">
        <v>44.914163565731215</v>
      </c>
      <c r="M358" s="81">
        <v>79.490901821415008</v>
      </c>
      <c r="N358" s="81">
        <v>71.896785511080424</v>
      </c>
      <c r="O358" s="81">
        <v>42.932544604814517</v>
      </c>
      <c r="P358" s="81">
        <v>59.594273473513162</v>
      </c>
      <c r="Q358" s="81">
        <v>2.7807455841137894</v>
      </c>
      <c r="R358" s="81">
        <v>0</v>
      </c>
      <c r="S358" s="81">
        <v>1.9809634880000002</v>
      </c>
      <c r="T358" s="82"/>
      <c r="U358" s="81">
        <v>3879080</v>
      </c>
      <c r="V358" s="81">
        <v>1635</v>
      </c>
      <c r="W358" s="81">
        <v>1117</v>
      </c>
      <c r="X358" s="81">
        <v>13565</v>
      </c>
      <c r="Y358" s="81">
        <v>15854</v>
      </c>
      <c r="Z358" s="81">
        <v>22278</v>
      </c>
      <c r="AA358" s="81">
        <v>12043</v>
      </c>
      <c r="AB358" s="81">
        <v>39624</v>
      </c>
      <c r="AC358" s="81">
        <v>0</v>
      </c>
      <c r="AD358" s="81">
        <v>1.9809634880000002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11.574999999999999</v>
      </c>
      <c r="BH358" s="81">
        <v>0</v>
      </c>
      <c r="BI358" s="81">
        <v>21.47</v>
      </c>
      <c r="BJ358" s="81">
        <v>0</v>
      </c>
      <c r="BK358" s="81">
        <v>0</v>
      </c>
      <c r="BL358" s="81">
        <v>0</v>
      </c>
      <c r="BM358" s="82"/>
      <c r="BN358" s="81">
        <v>1</v>
      </c>
      <c r="BO358" s="81">
        <v>0</v>
      </c>
      <c r="BP358" s="81">
        <v>4</v>
      </c>
      <c r="BQ358" s="81">
        <v>0</v>
      </c>
      <c r="BR358" s="81">
        <v>0</v>
      </c>
      <c r="BS358" s="81">
        <v>0</v>
      </c>
      <c r="BT358"/>
      <c r="BU358" s="80">
        <v>28.504999999999999</v>
      </c>
      <c r="BV358" s="80">
        <v>0</v>
      </c>
      <c r="BW358" s="80">
        <v>0</v>
      </c>
      <c r="BX358" s="80">
        <v>0</v>
      </c>
      <c r="BY358" s="80">
        <v>4.54</v>
      </c>
      <c r="BZ358" s="80">
        <v>0</v>
      </c>
      <c r="CA358" s="80">
        <v>0</v>
      </c>
      <c r="CB358" s="80">
        <v>0</v>
      </c>
      <c r="CC358" s="80">
        <v>0</v>
      </c>
    </row>
    <row r="359" spans="1:81">
      <c r="A359" s="80" t="s">
        <v>2083</v>
      </c>
      <c r="B359" s="80">
        <v>349</v>
      </c>
      <c r="C359" s="80">
        <v>9</v>
      </c>
      <c r="D359" s="80">
        <v>21</v>
      </c>
      <c r="E359" s="80">
        <v>2012</v>
      </c>
      <c r="F359" s="80" t="s">
        <v>88</v>
      </c>
      <c r="G359" s="80" t="s">
        <v>2074</v>
      </c>
      <c r="H359" s="80" t="s">
        <v>2075</v>
      </c>
      <c r="I359" s="177"/>
      <c r="J359" s="81">
        <v>151.01048997755905</v>
      </c>
      <c r="K359" s="81">
        <v>4.0858277093171473</v>
      </c>
      <c r="L359" s="81">
        <v>46.457432513613576</v>
      </c>
      <c r="M359" s="81">
        <v>87.160997500009259</v>
      </c>
      <c r="N359" s="81">
        <v>69.532834618478986</v>
      </c>
      <c r="O359" s="81">
        <v>42.625291562825652</v>
      </c>
      <c r="P359" s="81">
        <v>58.778768466900829</v>
      </c>
      <c r="Q359" s="81">
        <v>2.9984157402849334</v>
      </c>
      <c r="R359" s="81">
        <v>0</v>
      </c>
      <c r="S359" s="81">
        <v>2.1751743780000004</v>
      </c>
      <c r="T359" s="82"/>
      <c r="U359" s="81">
        <v>3931430</v>
      </c>
      <c r="V359" s="81">
        <v>1635</v>
      </c>
      <c r="W359" s="81">
        <v>1117</v>
      </c>
      <c r="X359" s="81">
        <v>13565</v>
      </c>
      <c r="Y359" s="81">
        <v>15946</v>
      </c>
      <c r="Z359" s="81">
        <v>22294</v>
      </c>
      <c r="AA359" s="81">
        <v>11811</v>
      </c>
      <c r="AB359" s="81">
        <v>39325</v>
      </c>
      <c r="AC359" s="81">
        <v>0</v>
      </c>
      <c r="AD359" s="81">
        <v>2.1751743780000004</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6.3970000000000002</v>
      </c>
      <c r="BH359" s="81">
        <v>0</v>
      </c>
      <c r="BI359" s="81">
        <v>11.179</v>
      </c>
      <c r="BJ359" s="81">
        <v>0</v>
      </c>
      <c r="BK359" s="81">
        <v>3.0760000000000001</v>
      </c>
      <c r="BL359" s="81">
        <v>0</v>
      </c>
      <c r="BM359" s="82"/>
      <c r="BN359" s="81">
        <v>1</v>
      </c>
      <c r="BO359" s="81">
        <v>0</v>
      </c>
      <c r="BP359" s="81">
        <v>2</v>
      </c>
      <c r="BQ359" s="81">
        <v>0</v>
      </c>
      <c r="BR359" s="81">
        <v>1</v>
      </c>
      <c r="BS359" s="81">
        <v>0</v>
      </c>
      <c r="BT359"/>
      <c r="BU359" s="80">
        <v>17.576000000000001</v>
      </c>
      <c r="BV359" s="80">
        <v>3.0760000000000001</v>
      </c>
      <c r="BW359" s="80">
        <v>0</v>
      </c>
      <c r="BX359" s="80">
        <v>0</v>
      </c>
      <c r="BY359" s="80">
        <v>0</v>
      </c>
      <c r="BZ359" s="80">
        <v>0</v>
      </c>
      <c r="CA359" s="80">
        <v>0</v>
      </c>
      <c r="CB359" s="80">
        <v>0</v>
      </c>
      <c r="CC359" s="80">
        <v>0</v>
      </c>
    </row>
    <row r="360" spans="1:81">
      <c r="A360" s="80" t="s">
        <v>2084</v>
      </c>
      <c r="B360" s="80">
        <v>350</v>
      </c>
      <c r="C360" s="80">
        <v>10</v>
      </c>
      <c r="D360" s="80">
        <v>21</v>
      </c>
      <c r="E360" s="80">
        <v>2013</v>
      </c>
      <c r="F360" s="80" t="s">
        <v>89</v>
      </c>
      <c r="G360" s="80" t="s">
        <v>2074</v>
      </c>
      <c r="H360" s="80" t="s">
        <v>2075</v>
      </c>
      <c r="I360" s="177"/>
      <c r="J360" s="81">
        <v>158.7988584932917</v>
      </c>
      <c r="K360" s="81">
        <v>3.3147724395571809</v>
      </c>
      <c r="L360" s="81">
        <v>41.911005204571985</v>
      </c>
      <c r="M360" s="81">
        <v>85.170477746061735</v>
      </c>
      <c r="N360" s="81">
        <v>67.08132817557852</v>
      </c>
      <c r="O360" s="81">
        <v>40.997496753281432</v>
      </c>
      <c r="P360" s="81">
        <v>58.235949899798946</v>
      </c>
      <c r="Q360" s="81">
        <v>3.0066813891391839</v>
      </c>
      <c r="R360" s="81">
        <v>0</v>
      </c>
      <c r="S360" s="81">
        <v>1.8592689449600002</v>
      </c>
      <c r="T360" s="82"/>
      <c r="U360" s="81">
        <v>4136590</v>
      </c>
      <c r="V360" s="81">
        <v>1635</v>
      </c>
      <c r="W360" s="81">
        <v>1117</v>
      </c>
      <c r="X360" s="81">
        <v>13565</v>
      </c>
      <c r="Y360" s="81">
        <v>15942</v>
      </c>
      <c r="Z360" s="81">
        <v>22400</v>
      </c>
      <c r="AA360" s="81">
        <v>11658</v>
      </c>
      <c r="AB360" s="81">
        <v>38868</v>
      </c>
      <c r="AC360" s="81">
        <v>0</v>
      </c>
      <c r="AD360" s="81">
        <v>1.8592689449600002</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6.968</v>
      </c>
      <c r="BH360" s="81">
        <v>0</v>
      </c>
      <c r="BI360" s="81">
        <v>13.098000000000001</v>
      </c>
      <c r="BJ360" s="81">
        <v>0</v>
      </c>
      <c r="BK360" s="81">
        <v>0</v>
      </c>
      <c r="BL360" s="81">
        <v>0</v>
      </c>
      <c r="BM360" s="82"/>
      <c r="BN360" s="81">
        <v>1</v>
      </c>
      <c r="BO360" s="81">
        <v>0</v>
      </c>
      <c r="BP360" s="81">
        <v>2</v>
      </c>
      <c r="BQ360" s="81">
        <v>0</v>
      </c>
      <c r="BR360" s="81">
        <v>0</v>
      </c>
      <c r="BS360" s="81">
        <v>0</v>
      </c>
      <c r="BT360"/>
      <c r="BU360" s="80">
        <v>20.065999999999999</v>
      </c>
      <c r="BV360" s="80">
        <v>0</v>
      </c>
      <c r="BW360" s="80">
        <v>0</v>
      </c>
      <c r="BX360" s="80">
        <v>0</v>
      </c>
      <c r="BY360" s="80">
        <v>0</v>
      </c>
      <c r="BZ360" s="80">
        <v>0</v>
      </c>
      <c r="CA360" s="80">
        <v>0</v>
      </c>
      <c r="CB360" s="80">
        <v>0</v>
      </c>
      <c r="CC360" s="80">
        <v>0</v>
      </c>
    </row>
    <row r="361" spans="1:81">
      <c r="A361" s="80" t="s">
        <v>2085</v>
      </c>
      <c r="B361" s="80">
        <v>351</v>
      </c>
      <c r="C361" s="80">
        <v>11</v>
      </c>
      <c r="D361" s="80">
        <v>21</v>
      </c>
      <c r="E361" s="80">
        <v>2014</v>
      </c>
      <c r="F361" s="80" t="s">
        <v>90</v>
      </c>
      <c r="G361" s="80" t="s">
        <v>2074</v>
      </c>
      <c r="H361" s="80" t="s">
        <v>2075</v>
      </c>
      <c r="I361" s="177"/>
      <c r="J361" s="81">
        <v>161.66439041979112</v>
      </c>
      <c r="K361" s="81">
        <v>3.3604887726338961</v>
      </c>
      <c r="L361" s="81">
        <v>28.317690252915117</v>
      </c>
      <c r="M361" s="81">
        <v>75.104791614290306</v>
      </c>
      <c r="N361" s="81">
        <v>63.91921618343396</v>
      </c>
      <c r="O361" s="81">
        <v>38.827133582780242</v>
      </c>
      <c r="P361" s="81">
        <v>57.876022477561371</v>
      </c>
      <c r="Q361" s="81">
        <v>2.8409111245453142</v>
      </c>
      <c r="R361" s="81">
        <v>0</v>
      </c>
      <c r="S361" s="81">
        <v>1.9905235285600003</v>
      </c>
      <c r="T361" s="82"/>
      <c r="U361" s="81">
        <v>4728865</v>
      </c>
      <c r="V361" s="81">
        <v>1371</v>
      </c>
      <c r="W361" s="81">
        <v>1087</v>
      </c>
      <c r="X361" s="81">
        <v>12448</v>
      </c>
      <c r="Y361" s="81">
        <v>15948</v>
      </c>
      <c r="Z361" s="81">
        <v>22343</v>
      </c>
      <c r="AA361" s="81">
        <v>11526</v>
      </c>
      <c r="AB361" s="81">
        <v>38277</v>
      </c>
      <c r="AC361" s="81">
        <v>0</v>
      </c>
      <c r="AD361" s="81">
        <v>1.9905235285600003</v>
      </c>
      <c r="AE361" s="82"/>
      <c r="AF361" s="81">
        <v>45319842.430512786</v>
      </c>
      <c r="AG361" s="81">
        <v>2572692.638855496</v>
      </c>
      <c r="AH361" s="81">
        <v>7685212.647399731</v>
      </c>
      <c r="AI361" s="81">
        <v>75159539.521798044</v>
      </c>
      <c r="AJ361" s="81">
        <v>72166473.143574804</v>
      </c>
      <c r="AK361" s="81">
        <v>0</v>
      </c>
      <c r="AL361" s="81">
        <v>0</v>
      </c>
      <c r="AM361" s="81">
        <v>5254860.1185606886</v>
      </c>
      <c r="AN361" s="81">
        <v>0</v>
      </c>
      <c r="AO361" s="81">
        <v>0</v>
      </c>
      <c r="AP361" s="82"/>
      <c r="AQ361" s="81">
        <v>1194</v>
      </c>
      <c r="AR361" s="81">
        <v>246</v>
      </c>
      <c r="AS361" s="81">
        <v>0</v>
      </c>
      <c r="AT361" s="81">
        <v>0</v>
      </c>
      <c r="AU361" s="81">
        <v>0</v>
      </c>
      <c r="AV361" s="81">
        <v>0</v>
      </c>
      <c r="AW361" s="81" t="s">
        <v>564</v>
      </c>
      <c r="AX361" s="82"/>
      <c r="AY361" s="81">
        <v>5211.38</v>
      </c>
      <c r="AZ361" s="81">
        <v>12926.909000000001</v>
      </c>
      <c r="BA361" s="81">
        <v>0</v>
      </c>
      <c r="BB361" s="81">
        <v>0</v>
      </c>
      <c r="BC361" s="81">
        <v>0</v>
      </c>
      <c r="BD361" s="81">
        <v>0</v>
      </c>
      <c r="BE361" s="81" t="s">
        <v>564</v>
      </c>
      <c r="BF361" s="82"/>
      <c r="BG361" s="81">
        <v>11.288</v>
      </c>
      <c r="BH361" s="81">
        <v>0</v>
      </c>
      <c r="BI361" s="81">
        <v>13.33</v>
      </c>
      <c r="BJ361" s="81">
        <v>0</v>
      </c>
      <c r="BK361" s="81">
        <v>0</v>
      </c>
      <c r="BL361" s="81">
        <v>0</v>
      </c>
      <c r="BM361" s="82"/>
      <c r="BN361" s="81">
        <v>1</v>
      </c>
      <c r="BO361" s="81">
        <v>0</v>
      </c>
      <c r="BP361" s="81">
        <v>2</v>
      </c>
      <c r="BQ361" s="81">
        <v>0</v>
      </c>
      <c r="BR361" s="81">
        <v>0</v>
      </c>
      <c r="BS361" s="81">
        <v>0</v>
      </c>
      <c r="BT361"/>
      <c r="BU361" s="80">
        <v>20.106000000000002</v>
      </c>
      <c r="BV361" s="80">
        <v>0</v>
      </c>
      <c r="BW361" s="80">
        <v>0</v>
      </c>
      <c r="BX361" s="80">
        <v>0</v>
      </c>
      <c r="BY361" s="80">
        <v>4.5119999999999996</v>
      </c>
      <c r="BZ361" s="80">
        <v>0</v>
      </c>
      <c r="CA361" s="80">
        <v>0</v>
      </c>
      <c r="CB361" s="80">
        <v>0</v>
      </c>
      <c r="CC361" s="80">
        <v>0</v>
      </c>
    </row>
    <row r="362" spans="1:81">
      <c r="A362" s="80" t="s">
        <v>2086</v>
      </c>
      <c r="B362" s="80">
        <v>352</v>
      </c>
      <c r="C362" s="80">
        <v>12</v>
      </c>
      <c r="D362" s="80">
        <v>21</v>
      </c>
      <c r="E362" s="80">
        <v>2015</v>
      </c>
      <c r="F362" s="80" t="s">
        <v>91</v>
      </c>
      <c r="G362" s="80" t="s">
        <v>2074</v>
      </c>
      <c r="H362" s="80" t="s">
        <v>2075</v>
      </c>
      <c r="I362" s="177"/>
      <c r="J362" s="81">
        <v>158.62164896096849</v>
      </c>
      <c r="K362" s="81">
        <v>3.234369057802704</v>
      </c>
      <c r="L362" s="81">
        <v>30.267957233763667</v>
      </c>
      <c r="M362" s="81">
        <v>72.646291165413942</v>
      </c>
      <c r="N362" s="81">
        <v>58.163227479479779</v>
      </c>
      <c r="O362" s="81">
        <v>38.370553669516816</v>
      </c>
      <c r="P362" s="81">
        <v>56.800919322262629</v>
      </c>
      <c r="Q362" s="81">
        <v>2.728797561468205</v>
      </c>
      <c r="R362" s="81">
        <v>0</v>
      </c>
      <c r="S362" s="81">
        <v>1.1507955177</v>
      </c>
      <c r="T362" s="82"/>
      <c r="U362" s="81">
        <v>5073527</v>
      </c>
      <c r="V362" s="81">
        <v>1371</v>
      </c>
      <c r="W362" s="81">
        <v>1087</v>
      </c>
      <c r="X362" s="81">
        <v>12448</v>
      </c>
      <c r="Y362" s="81">
        <v>15819</v>
      </c>
      <c r="Z362" s="81">
        <v>22293</v>
      </c>
      <c r="AA362" s="81">
        <v>11303</v>
      </c>
      <c r="AB362" s="81">
        <v>37557</v>
      </c>
      <c r="AC362" s="81">
        <v>0</v>
      </c>
      <c r="AD362" s="81">
        <v>1.1507955177</v>
      </c>
      <c r="AE362" s="82"/>
      <c r="AF362" s="81">
        <v>44733411.492811635</v>
      </c>
      <c r="AG362" s="81">
        <v>2268584.3713231273</v>
      </c>
      <c r="AH362" s="81">
        <v>6627111.5790309226</v>
      </c>
      <c r="AI362" s="81">
        <v>79959292.952715263</v>
      </c>
      <c r="AJ362" s="81">
        <v>69046985.001667306</v>
      </c>
      <c r="AK362" s="81">
        <v>0</v>
      </c>
      <c r="AL362" s="81">
        <v>0</v>
      </c>
      <c r="AM362" s="81">
        <v>5147029.3043104066</v>
      </c>
      <c r="AN362" s="81">
        <v>0</v>
      </c>
      <c r="AO362" s="81">
        <v>0</v>
      </c>
      <c r="AP362" s="82"/>
      <c r="AQ362" s="81">
        <v>1269</v>
      </c>
      <c r="AR362" s="81">
        <v>345</v>
      </c>
      <c r="AS362" s="81">
        <v>0</v>
      </c>
      <c r="AT362" s="81">
        <v>0</v>
      </c>
      <c r="AU362" s="81">
        <v>0</v>
      </c>
      <c r="AV362" s="81">
        <v>0</v>
      </c>
      <c r="AW362" s="81" t="s">
        <v>564</v>
      </c>
      <c r="AX362" s="82"/>
      <c r="AY362" s="81">
        <v>5602.6450000000004</v>
      </c>
      <c r="AZ362" s="81">
        <v>47394.609000000004</v>
      </c>
      <c r="BA362" s="81">
        <v>0</v>
      </c>
      <c r="BB362" s="81">
        <v>0</v>
      </c>
      <c r="BC362" s="81">
        <v>0</v>
      </c>
      <c r="BD362" s="81">
        <v>0</v>
      </c>
      <c r="BE362" s="81" t="s">
        <v>564</v>
      </c>
      <c r="BF362" s="82"/>
      <c r="BG362" s="81">
        <v>11.31</v>
      </c>
      <c r="BH362" s="81">
        <v>0</v>
      </c>
      <c r="BI362" s="81">
        <v>13.36</v>
      </c>
      <c r="BJ362" s="81">
        <v>0</v>
      </c>
      <c r="BK362" s="81">
        <v>0</v>
      </c>
      <c r="BL362" s="81">
        <v>0</v>
      </c>
      <c r="BM362" s="82"/>
      <c r="BN362" s="81">
        <v>1</v>
      </c>
      <c r="BO362" s="81">
        <v>0</v>
      </c>
      <c r="BP362" s="81">
        <v>2</v>
      </c>
      <c r="BQ362" s="81">
        <v>0</v>
      </c>
      <c r="BR362" s="81">
        <v>0</v>
      </c>
      <c r="BS362" s="81">
        <v>0</v>
      </c>
      <c r="BT362"/>
      <c r="BU362" s="80">
        <v>20.158999999999999</v>
      </c>
      <c r="BV362" s="80">
        <v>0</v>
      </c>
      <c r="BW362" s="80">
        <v>0</v>
      </c>
      <c r="BX362" s="80">
        <v>0</v>
      </c>
      <c r="BY362" s="80">
        <v>4.5110000000000001</v>
      </c>
      <c r="BZ362" s="80">
        <v>0</v>
      </c>
      <c r="CA362" s="80">
        <v>0</v>
      </c>
      <c r="CB362" s="80">
        <v>0</v>
      </c>
      <c r="CC362" s="80">
        <v>0</v>
      </c>
    </row>
    <row r="363" spans="1:81">
      <c r="A363" s="80" t="s">
        <v>2087</v>
      </c>
      <c r="B363" s="80">
        <v>353</v>
      </c>
      <c r="C363" s="80">
        <v>13</v>
      </c>
      <c r="D363" s="80">
        <v>21</v>
      </c>
      <c r="E363" s="80">
        <v>2016</v>
      </c>
      <c r="F363" s="80" t="s">
        <v>92</v>
      </c>
      <c r="G363" s="80" t="s">
        <v>2074</v>
      </c>
      <c r="H363" s="80" t="s">
        <v>2075</v>
      </c>
      <c r="I363" s="177"/>
      <c r="J363" s="81">
        <v>168.78348918819302</v>
      </c>
      <c r="K363" s="81">
        <v>3.1657922828694236</v>
      </c>
      <c r="L363" s="81">
        <v>31.254474895414816</v>
      </c>
      <c r="M363" s="81">
        <v>63.848007536661676</v>
      </c>
      <c r="N363" s="81">
        <v>56.12870889939056</v>
      </c>
      <c r="O363" s="81">
        <v>37.782181890545004</v>
      </c>
      <c r="P363" s="81">
        <v>55.953041792643234</v>
      </c>
      <c r="Q363" s="81">
        <v>2.6133850304983248</v>
      </c>
      <c r="R363" s="81">
        <v>0</v>
      </c>
      <c r="S363" s="81">
        <v>0.90856635197999991</v>
      </c>
      <c r="T363" s="82"/>
      <c r="U363" s="81">
        <v>5092228</v>
      </c>
      <c r="V363" s="81">
        <v>1371</v>
      </c>
      <c r="W363" s="81">
        <v>1087</v>
      </c>
      <c r="X363" s="81">
        <v>12448</v>
      </c>
      <c r="Y363" s="81">
        <v>15827</v>
      </c>
      <c r="Z363" s="81">
        <v>22221</v>
      </c>
      <c r="AA363" s="81">
        <v>11516</v>
      </c>
      <c r="AB363" s="81">
        <v>37000</v>
      </c>
      <c r="AC363" s="81">
        <v>0</v>
      </c>
      <c r="AD363" s="81">
        <v>0.90856635197999991</v>
      </c>
      <c r="AE363" s="82"/>
      <c r="AF363" s="81">
        <v>46810498.736342758</v>
      </c>
      <c r="AG363" s="81">
        <v>2114694.869597401</v>
      </c>
      <c r="AH363" s="81">
        <v>6241688.144480506</v>
      </c>
      <c r="AI363" s="81">
        <v>74639405.486583471</v>
      </c>
      <c r="AJ363" s="81">
        <v>67952771.540959418</v>
      </c>
      <c r="AK363" s="81">
        <v>0</v>
      </c>
      <c r="AL363" s="81">
        <v>0</v>
      </c>
      <c r="AM363" s="81">
        <v>5074634.2231578957</v>
      </c>
      <c r="AN363" s="81">
        <v>0</v>
      </c>
      <c r="AO363" s="81">
        <v>0</v>
      </c>
      <c r="AP363" s="82"/>
      <c r="AQ363" s="81">
        <v>1318</v>
      </c>
      <c r="AR363" s="81">
        <v>384</v>
      </c>
      <c r="AS363" s="81">
        <v>0</v>
      </c>
      <c r="AT363" s="81">
        <v>2</v>
      </c>
      <c r="AU363" s="81">
        <v>0</v>
      </c>
      <c r="AV363" s="81">
        <v>0</v>
      </c>
      <c r="AW363" s="81" t="s">
        <v>564</v>
      </c>
      <c r="AX363" s="82"/>
      <c r="AY363" s="81">
        <v>5875.77</v>
      </c>
      <c r="AZ363" s="81">
        <v>49858.108999999997</v>
      </c>
      <c r="BA363" s="81">
        <v>0</v>
      </c>
      <c r="BB363" s="81">
        <v>364</v>
      </c>
      <c r="BC363" s="81">
        <v>0</v>
      </c>
      <c r="BD363" s="81">
        <v>0</v>
      </c>
      <c r="BE363" s="81" t="s">
        <v>564</v>
      </c>
      <c r="BF363" s="82"/>
      <c r="BG363" s="81">
        <v>8.5169999999999995</v>
      </c>
      <c r="BH363" s="81">
        <v>0</v>
      </c>
      <c r="BI363" s="81">
        <v>12.887</v>
      </c>
      <c r="BJ363" s="81">
        <v>0</v>
      </c>
      <c r="BK363" s="81">
        <v>0</v>
      </c>
      <c r="BL363" s="81">
        <v>0</v>
      </c>
      <c r="BM363" s="82"/>
      <c r="BN363" s="81">
        <v>1</v>
      </c>
      <c r="BO363" s="81">
        <v>0</v>
      </c>
      <c r="BP363" s="81">
        <v>2</v>
      </c>
      <c r="BQ363" s="81">
        <v>0</v>
      </c>
      <c r="BR363" s="81">
        <v>0</v>
      </c>
      <c r="BS363" s="81">
        <v>0</v>
      </c>
      <c r="BT363"/>
      <c r="BU363" s="80">
        <v>19.678000000000001</v>
      </c>
      <c r="BV363" s="80">
        <v>0</v>
      </c>
      <c r="BW363" s="80">
        <v>0</v>
      </c>
      <c r="BX363" s="80">
        <v>0</v>
      </c>
      <c r="BY363" s="80">
        <v>1.726</v>
      </c>
      <c r="BZ363" s="80">
        <v>0</v>
      </c>
      <c r="CA363" s="80">
        <v>0</v>
      </c>
      <c r="CB363" s="80">
        <v>0</v>
      </c>
      <c r="CC363" s="80">
        <v>0</v>
      </c>
    </row>
    <row r="364" spans="1:81">
      <c r="A364" s="80" t="s">
        <v>2088</v>
      </c>
      <c r="B364" s="80">
        <v>354</v>
      </c>
      <c r="C364" s="80">
        <v>14</v>
      </c>
      <c r="D364" s="80">
        <v>21</v>
      </c>
      <c r="E364" s="80">
        <v>2017</v>
      </c>
      <c r="F364" s="80" t="s">
        <v>71</v>
      </c>
      <c r="G364" s="80" t="s">
        <v>2074</v>
      </c>
      <c r="H364" s="80" t="s">
        <v>2075</v>
      </c>
      <c r="I364" s="177"/>
      <c r="J364" s="81">
        <v>158.4296450055036</v>
      </c>
      <c r="K364" s="81">
        <v>3.2040793960059371</v>
      </c>
      <c r="L364" s="81">
        <v>29.678525486715191</v>
      </c>
      <c r="M364" s="81">
        <v>63.32016067017264</v>
      </c>
      <c r="N364" s="81">
        <v>55.443421345689778</v>
      </c>
      <c r="O364" s="81">
        <v>36.981686538241128</v>
      </c>
      <c r="P364" s="81">
        <v>55.10614899910528</v>
      </c>
      <c r="Q364" s="81">
        <v>2.4776064003441878</v>
      </c>
      <c r="R364" s="81">
        <v>0</v>
      </c>
      <c r="S364" s="81">
        <v>1.7708762618400002</v>
      </c>
      <c r="T364" s="82"/>
      <c r="U364" s="81">
        <v>5002810</v>
      </c>
      <c r="V364" s="81">
        <v>1371</v>
      </c>
      <c r="W364" s="81">
        <v>1087</v>
      </c>
      <c r="X364" s="81">
        <v>12448</v>
      </c>
      <c r="Y364" s="81">
        <v>15742</v>
      </c>
      <c r="Z364" s="81">
        <v>22111</v>
      </c>
      <c r="AA364" s="81">
        <v>11414</v>
      </c>
      <c r="AB364" s="81">
        <v>36275</v>
      </c>
      <c r="AC364" s="81">
        <v>0</v>
      </c>
      <c r="AD364" s="81">
        <v>1.77087626184</v>
      </c>
      <c r="AE364" s="82"/>
      <c r="AF364" s="81">
        <v>44680800.060613178</v>
      </c>
      <c r="AG364" s="81">
        <v>2175399.5945512708</v>
      </c>
      <c r="AH364" s="81">
        <v>7371801.0419908594</v>
      </c>
      <c r="AI364" s="81">
        <v>76308243.078917384</v>
      </c>
      <c r="AJ364" s="81">
        <v>67969468.058068782</v>
      </c>
      <c r="AK364" s="81">
        <v>0</v>
      </c>
      <c r="AL364" s="81">
        <v>0</v>
      </c>
      <c r="AM364" s="81">
        <v>4982983.6509136902</v>
      </c>
      <c r="AN364" s="81">
        <v>0</v>
      </c>
      <c r="AO364" s="81">
        <v>0</v>
      </c>
      <c r="AP364" s="82"/>
      <c r="AQ364" s="81">
        <v>1369</v>
      </c>
      <c r="AR364" s="81">
        <v>411</v>
      </c>
      <c r="AS364" s="81">
        <v>0</v>
      </c>
      <c r="AT364" s="81">
        <v>3</v>
      </c>
      <c r="AU364" s="81">
        <v>0</v>
      </c>
      <c r="AV364" s="81">
        <v>0</v>
      </c>
      <c r="AW364" s="81" t="s">
        <v>564</v>
      </c>
      <c r="AX364" s="82"/>
      <c r="AY364" s="81">
        <v>6136.32</v>
      </c>
      <c r="AZ364" s="81">
        <v>50937.608999999997</v>
      </c>
      <c r="BA364" s="81">
        <v>0</v>
      </c>
      <c r="BB364" s="81">
        <v>563</v>
      </c>
      <c r="BC364" s="81">
        <v>0</v>
      </c>
      <c r="BD364" s="81">
        <v>0</v>
      </c>
      <c r="BE364" s="81" t="s">
        <v>564</v>
      </c>
      <c r="BF364" s="82"/>
      <c r="BG364" s="81">
        <v>7.7910000000000004</v>
      </c>
      <c r="BH364" s="81">
        <v>0</v>
      </c>
      <c r="BI364" s="81">
        <v>12.475</v>
      </c>
      <c r="BJ364" s="81">
        <v>0</v>
      </c>
      <c r="BK364" s="81">
        <v>0</v>
      </c>
      <c r="BL364" s="81">
        <v>0</v>
      </c>
      <c r="BM364" s="82"/>
      <c r="BN364" s="81">
        <v>1</v>
      </c>
      <c r="BO364" s="81">
        <v>0</v>
      </c>
      <c r="BP364" s="81">
        <v>2</v>
      </c>
      <c r="BQ364" s="81">
        <v>0</v>
      </c>
      <c r="BR364" s="81">
        <v>0</v>
      </c>
      <c r="BS364" s="81">
        <v>0</v>
      </c>
      <c r="BT364"/>
      <c r="BU364" s="80">
        <v>18.706</v>
      </c>
      <c r="BV364" s="80">
        <v>0</v>
      </c>
      <c r="BW364" s="80">
        <v>0</v>
      </c>
      <c r="BX364" s="80">
        <v>0</v>
      </c>
      <c r="BY364" s="80">
        <v>1.56</v>
      </c>
      <c r="BZ364" s="80">
        <v>0</v>
      </c>
      <c r="CA364" s="80">
        <v>0</v>
      </c>
      <c r="CB364" s="80">
        <v>0</v>
      </c>
      <c r="CC364" s="80">
        <v>0</v>
      </c>
    </row>
    <row r="365" spans="1:81">
      <c r="A365" s="80" t="s">
        <v>2089</v>
      </c>
      <c r="B365" s="80">
        <v>355</v>
      </c>
      <c r="C365" s="80">
        <v>15</v>
      </c>
      <c r="D365" s="80">
        <v>21</v>
      </c>
      <c r="E365" s="80">
        <v>2018</v>
      </c>
      <c r="F365" s="80" t="s">
        <v>93</v>
      </c>
      <c r="G365" s="80" t="s">
        <v>2074</v>
      </c>
      <c r="H365" s="80" t="s">
        <v>2075</v>
      </c>
      <c r="I365" s="177"/>
      <c r="J365" s="81">
        <v>162.31279310178985</v>
      </c>
      <c r="K365" s="81">
        <v>2.9064402364675845</v>
      </c>
      <c r="L365" s="81">
        <v>26.424657792849139</v>
      </c>
      <c r="M365" s="81">
        <v>61.651959216306835</v>
      </c>
      <c r="N365" s="81">
        <v>53.702917059571718</v>
      </c>
      <c r="O365" s="81">
        <v>36.032507218580335</v>
      </c>
      <c r="P365" s="81">
        <v>53.907544929240935</v>
      </c>
      <c r="Q365" s="81">
        <v>2.2535237980016052</v>
      </c>
      <c r="R365" s="81">
        <v>0</v>
      </c>
      <c r="S365" s="81">
        <v>1.3655974933199999</v>
      </c>
      <c r="T365" s="82"/>
      <c r="U365" s="81">
        <v>5219818</v>
      </c>
      <c r="V365" s="81">
        <v>1371</v>
      </c>
      <c r="W365" s="81">
        <v>1087</v>
      </c>
      <c r="X365" s="81">
        <v>12448</v>
      </c>
      <c r="Y365" s="81">
        <v>15605</v>
      </c>
      <c r="Z365" s="81">
        <v>21956</v>
      </c>
      <c r="AA365" s="81">
        <v>11278</v>
      </c>
      <c r="AB365" s="81">
        <v>35556</v>
      </c>
      <c r="AC365" s="81">
        <v>0</v>
      </c>
      <c r="AD365" s="81">
        <v>1.3655974933199999</v>
      </c>
      <c r="AE365" s="82"/>
      <c r="AF365" s="81">
        <v>49553351.930400923</v>
      </c>
      <c r="AG365" s="81">
        <v>1928942.10214946</v>
      </c>
      <c r="AH365" s="81">
        <v>6458111.6452651927</v>
      </c>
      <c r="AI365" s="81">
        <v>73245297.616962552</v>
      </c>
      <c r="AJ365" s="81">
        <v>70548276.372685671</v>
      </c>
      <c r="AK365" s="81">
        <v>0</v>
      </c>
      <c r="AL365" s="81">
        <v>0</v>
      </c>
      <c r="AM365" s="81">
        <v>4894322.892463387</v>
      </c>
      <c r="AN365" s="81">
        <v>0</v>
      </c>
      <c r="AO365" s="81">
        <v>0</v>
      </c>
      <c r="AP365" s="82"/>
      <c r="AQ365" s="81">
        <v>1406</v>
      </c>
      <c r="AR365" s="81">
        <v>446</v>
      </c>
      <c r="AS365" s="81">
        <v>0</v>
      </c>
      <c r="AT365" s="81">
        <v>4</v>
      </c>
      <c r="AU365" s="81">
        <v>0</v>
      </c>
      <c r="AV365" s="81">
        <v>0</v>
      </c>
      <c r="AW365" s="81" t="s">
        <v>564</v>
      </c>
      <c r="AX365" s="82"/>
      <c r="AY365" s="81">
        <v>6330.0329999999994</v>
      </c>
      <c r="AZ365" s="81">
        <v>52385.209000000003</v>
      </c>
      <c r="BA365" s="81">
        <v>0</v>
      </c>
      <c r="BB365" s="81">
        <v>663</v>
      </c>
      <c r="BC365" s="81">
        <v>0</v>
      </c>
      <c r="BD365" s="81">
        <v>0</v>
      </c>
      <c r="BE365" s="81" t="s">
        <v>564</v>
      </c>
      <c r="BF365" s="82"/>
      <c r="BG365" s="81">
        <v>7.9080000000000004</v>
      </c>
      <c r="BH365" s="81">
        <v>0</v>
      </c>
      <c r="BI365" s="81">
        <v>11.497999999999999</v>
      </c>
      <c r="BJ365" s="81">
        <v>0</v>
      </c>
      <c r="BK365" s="81">
        <v>0</v>
      </c>
      <c r="BL365" s="81">
        <v>0</v>
      </c>
      <c r="BM365" s="82"/>
      <c r="BN365" s="81">
        <v>1</v>
      </c>
      <c r="BO365" s="81">
        <v>0</v>
      </c>
      <c r="BP365" s="81">
        <v>2</v>
      </c>
      <c r="BQ365" s="81">
        <v>0</v>
      </c>
      <c r="BR365" s="81">
        <v>0</v>
      </c>
      <c r="BS365" s="81">
        <v>0</v>
      </c>
      <c r="BT365"/>
      <c r="BU365" s="80">
        <v>17.709</v>
      </c>
      <c r="BV365" s="80">
        <v>0</v>
      </c>
      <c r="BW365" s="80">
        <v>0</v>
      </c>
      <c r="BX365" s="80">
        <v>0</v>
      </c>
      <c r="BY365" s="80">
        <v>1.6970000000000001</v>
      </c>
      <c r="BZ365" s="80">
        <v>0</v>
      </c>
      <c r="CA365" s="80">
        <v>0</v>
      </c>
      <c r="CB365" s="80">
        <v>0</v>
      </c>
      <c r="CC365" s="80">
        <v>0</v>
      </c>
    </row>
    <row r="366" spans="1:81">
      <c r="A366" s="80" t="s">
        <v>2090</v>
      </c>
      <c r="B366" s="80">
        <v>356</v>
      </c>
      <c r="C366" s="80">
        <v>16</v>
      </c>
      <c r="D366" s="80">
        <v>21</v>
      </c>
      <c r="E366" s="80">
        <v>2019</v>
      </c>
      <c r="F366" s="80" t="s">
        <v>73</v>
      </c>
      <c r="G366" s="80" t="s">
        <v>2074</v>
      </c>
      <c r="H366" s="80" t="s">
        <v>2075</v>
      </c>
      <c r="I366" s="177"/>
      <c r="J366" s="81">
        <v>166.32972334332297</v>
      </c>
      <c r="K366" s="81">
        <v>2.580197298475396</v>
      </c>
      <c r="L366" s="81">
        <v>26.351549425161707</v>
      </c>
      <c r="M366" s="81">
        <v>58.909354801108748</v>
      </c>
      <c r="N366" s="81">
        <v>43.430108803636195</v>
      </c>
      <c r="O366" s="81">
        <v>34.737411688538032</v>
      </c>
      <c r="P366" s="81">
        <v>52.257653674320828</v>
      </c>
      <c r="Q366" s="81">
        <v>2.1517237957480839</v>
      </c>
      <c r="R366" s="81">
        <v>0</v>
      </c>
      <c r="S366" s="81">
        <v>1.9363786711599995</v>
      </c>
      <c r="T366" s="82"/>
      <c r="U366" s="81">
        <v>5440109</v>
      </c>
      <c r="V366" s="81">
        <v>1371</v>
      </c>
      <c r="W366" s="81">
        <v>1087</v>
      </c>
      <c r="X366" s="81">
        <v>12448</v>
      </c>
      <c r="Y366" s="81">
        <v>15494</v>
      </c>
      <c r="Z366" s="81">
        <v>21748</v>
      </c>
      <c r="AA366" s="81">
        <v>10851</v>
      </c>
      <c r="AB366" s="81">
        <v>34869</v>
      </c>
      <c r="AC366" s="81">
        <v>0</v>
      </c>
      <c r="AD366" s="81">
        <v>1.93637867116</v>
      </c>
      <c r="AE366" s="82"/>
      <c r="AF366" s="81">
        <v>53626127.198381633</v>
      </c>
      <c r="AG366" s="81">
        <v>1861811.971455704</v>
      </c>
      <c r="AH366" s="81">
        <v>7521126.3825392555</v>
      </c>
      <c r="AI366" s="81">
        <v>77485586.423080236</v>
      </c>
      <c r="AJ366" s="81">
        <v>62488741.023979887</v>
      </c>
      <c r="AK366" s="81">
        <v>0</v>
      </c>
      <c r="AL366" s="81">
        <v>0</v>
      </c>
      <c r="AM366" s="81">
        <v>4748895.3063085387</v>
      </c>
      <c r="AN366" s="81">
        <v>0</v>
      </c>
      <c r="AO366" s="81">
        <v>0</v>
      </c>
      <c r="AP366" s="82"/>
      <c r="AQ366" s="81">
        <v>1447</v>
      </c>
      <c r="AR366" s="81">
        <v>488</v>
      </c>
      <c r="AS366" s="81">
        <v>0</v>
      </c>
      <c r="AT366" s="81">
        <v>6</v>
      </c>
      <c r="AU366" s="81">
        <v>0</v>
      </c>
      <c r="AV366" s="81">
        <v>0</v>
      </c>
      <c r="AW366" s="81" t="s">
        <v>564</v>
      </c>
      <c r="AX366" s="82"/>
      <c r="AY366" s="81">
        <v>6555.5040000000026</v>
      </c>
      <c r="AZ366" s="81">
        <v>54126.009000000013</v>
      </c>
      <c r="BA366" s="81">
        <v>0</v>
      </c>
      <c r="BB366" s="81">
        <v>1017</v>
      </c>
      <c r="BC366" s="81">
        <v>0</v>
      </c>
      <c r="BD366" s="81">
        <v>0</v>
      </c>
      <c r="BE366" s="81" t="s">
        <v>564</v>
      </c>
      <c r="BF366" s="82"/>
      <c r="BG366" s="81">
        <v>6.5209999999999999</v>
      </c>
      <c r="BH366" s="81">
        <v>0</v>
      </c>
      <c r="BI366" s="81">
        <v>13.843999999999999</v>
      </c>
      <c r="BJ366" s="81">
        <v>0</v>
      </c>
      <c r="BK366" s="81">
        <v>0</v>
      </c>
      <c r="BL366" s="81">
        <v>0</v>
      </c>
      <c r="BM366" s="82"/>
      <c r="BN366" s="81">
        <v>1</v>
      </c>
      <c r="BO366" s="81">
        <v>0</v>
      </c>
      <c r="BP366" s="81">
        <v>3</v>
      </c>
      <c r="BQ366" s="81">
        <v>0</v>
      </c>
      <c r="BR366" s="81">
        <v>0</v>
      </c>
      <c r="BS366" s="81">
        <v>0</v>
      </c>
      <c r="BT366"/>
      <c r="BU366" s="80">
        <v>20.364999999999998</v>
      </c>
      <c r="BV366" s="80">
        <v>0</v>
      </c>
      <c r="BW366" s="80">
        <v>0</v>
      </c>
      <c r="BX366" s="80">
        <v>0</v>
      </c>
      <c r="BY366" s="80">
        <v>0</v>
      </c>
      <c r="BZ366" s="80">
        <v>0</v>
      </c>
      <c r="CA366" s="80">
        <v>0</v>
      </c>
      <c r="CB366" s="80">
        <v>0</v>
      </c>
      <c r="CC366" s="80">
        <v>0</v>
      </c>
    </row>
    <row r="367" spans="1:81">
      <c r="A367" s="80" t="s">
        <v>2091</v>
      </c>
      <c r="B367" s="80">
        <v>357</v>
      </c>
      <c r="C367" s="80">
        <v>17</v>
      </c>
      <c r="D367" s="80">
        <v>21</v>
      </c>
      <c r="E367" s="80">
        <v>2020</v>
      </c>
      <c r="F367" s="80" t="s">
        <v>218</v>
      </c>
      <c r="G367" s="80" t="s">
        <v>2074</v>
      </c>
      <c r="H367" s="80" t="s">
        <v>2075</v>
      </c>
      <c r="I367" s="177"/>
      <c r="J367" s="81">
        <v>97.509510484304144</v>
      </c>
      <c r="K367" s="81">
        <v>2.0984784504944956</v>
      </c>
      <c r="L367" s="81">
        <v>28.603136836837205</v>
      </c>
      <c r="M367" s="81">
        <v>50.848087038907082</v>
      </c>
      <c r="N367" s="81">
        <v>44.922925799605473</v>
      </c>
      <c r="O367" s="81">
        <v>30.153601825544957</v>
      </c>
      <c r="P367" s="81">
        <v>49.002238531332374</v>
      </c>
      <c r="Q367" s="81">
        <v>2.0170121553535907</v>
      </c>
      <c r="R367" s="81">
        <v>0</v>
      </c>
      <c r="S367" s="81">
        <v>2.4818424294949999</v>
      </c>
      <c r="T367" s="82"/>
      <c r="U367" s="81">
        <v>3360749</v>
      </c>
      <c r="V367" s="81">
        <v>1095</v>
      </c>
      <c r="W367" s="81">
        <v>1165</v>
      </c>
      <c r="X367" s="81">
        <v>11974</v>
      </c>
      <c r="Y367" s="81">
        <v>15389</v>
      </c>
      <c r="Z367" s="81">
        <v>21547</v>
      </c>
      <c r="AA367" s="81">
        <v>11055</v>
      </c>
      <c r="AB367" s="81">
        <v>34208</v>
      </c>
      <c r="AC367" s="81">
        <v>0</v>
      </c>
      <c r="AD367" s="81">
        <v>2.4818424294949999</v>
      </c>
      <c r="AE367" s="82"/>
      <c r="AF367" s="81">
        <v>35210073.640000649</v>
      </c>
      <c r="AG367" s="81">
        <v>1448601.1842961882</v>
      </c>
      <c r="AH367" s="81">
        <v>10032153.082323456</v>
      </c>
      <c r="AI367" s="81">
        <v>70316237.635966778</v>
      </c>
      <c r="AJ367" s="81">
        <v>68554375.467624918</v>
      </c>
      <c r="AK367" s="81"/>
      <c r="AL367" s="81"/>
      <c r="AM367" s="81">
        <v>4464524.0588069046</v>
      </c>
      <c r="AN367" s="81"/>
      <c r="AO367" s="81"/>
      <c r="AP367" s="82"/>
      <c r="AQ367" s="81">
        <v>1460</v>
      </c>
      <c r="AR367" s="81">
        <v>540</v>
      </c>
      <c r="AS367" s="81">
        <v>0</v>
      </c>
      <c r="AT367" s="81">
        <v>8</v>
      </c>
      <c r="AU367" s="81">
        <v>0</v>
      </c>
      <c r="AV367" s="81">
        <v>0</v>
      </c>
      <c r="AW367" s="81">
        <v>0</v>
      </c>
      <c r="AX367" s="82"/>
      <c r="AY367" s="81">
        <v>6634.9040000000032</v>
      </c>
      <c r="AZ367" s="81">
        <v>83202.109000000011</v>
      </c>
      <c r="BA367" s="81">
        <v>0</v>
      </c>
      <c r="BB367" s="81">
        <v>1232</v>
      </c>
      <c r="BC367" s="81">
        <v>0</v>
      </c>
      <c r="BD367" s="81">
        <v>0</v>
      </c>
      <c r="BE367" s="81">
        <v>0</v>
      </c>
      <c r="BF367" s="82"/>
      <c r="BG367" s="81">
        <v>6.4660000000000002</v>
      </c>
      <c r="BH367" s="81">
        <v>0</v>
      </c>
      <c r="BI367" s="81">
        <v>10.903</v>
      </c>
      <c r="BJ367" s="81">
        <v>0</v>
      </c>
      <c r="BK367" s="81">
        <v>0</v>
      </c>
      <c r="BL367" s="81">
        <v>0</v>
      </c>
      <c r="BM367" s="82"/>
      <c r="BN367" s="81">
        <v>1</v>
      </c>
      <c r="BO367" s="81">
        <v>0</v>
      </c>
      <c r="BP367" s="81">
        <v>3</v>
      </c>
      <c r="BQ367" s="81">
        <v>0</v>
      </c>
      <c r="BR367" s="81">
        <v>0</v>
      </c>
      <c r="BS367" s="81">
        <v>0</v>
      </c>
      <c r="BT367"/>
      <c r="BU367" s="80">
        <v>17.369</v>
      </c>
      <c r="BV367" s="80">
        <v>0</v>
      </c>
      <c r="BW367" s="80">
        <v>0</v>
      </c>
      <c r="BX367" s="80">
        <v>0</v>
      </c>
      <c r="BY367" s="80">
        <v>0</v>
      </c>
      <c r="BZ367" s="80">
        <v>0</v>
      </c>
      <c r="CA367" s="80">
        <v>0</v>
      </c>
      <c r="CB367" s="80">
        <v>0</v>
      </c>
      <c r="CC367" s="80">
        <v>0</v>
      </c>
    </row>
    <row r="368" spans="1:81">
      <c r="A368" s="80" t="s">
        <v>2092</v>
      </c>
      <c r="B368" s="80">
        <v>357</v>
      </c>
      <c r="C368" s="80">
        <v>18</v>
      </c>
      <c r="D368" s="80">
        <v>21</v>
      </c>
      <c r="E368" s="80">
        <v>2021</v>
      </c>
      <c r="F368" s="80" t="s">
        <v>75</v>
      </c>
      <c r="G368" s="174" t="s">
        <v>2074</v>
      </c>
      <c r="H368" s="80" t="s">
        <v>2075</v>
      </c>
      <c r="I368" s="177"/>
      <c r="J368" s="81">
        <v>130.3312637099626</v>
      </c>
      <c r="K368" s="81">
        <v>2.3014831620721536</v>
      </c>
      <c r="L368" s="81">
        <v>28.386195103820807</v>
      </c>
      <c r="M368" s="81">
        <v>54.453734253519258</v>
      </c>
      <c r="N368" s="81">
        <v>41.639985624039547</v>
      </c>
      <c r="O368" s="81">
        <v>28.872485065062353</v>
      </c>
      <c r="P368" s="81">
        <v>49.693676471497469</v>
      </c>
      <c r="Q368" s="81">
        <v>1.9910944841973337</v>
      </c>
      <c r="R368" s="81">
        <v>0</v>
      </c>
      <c r="S368" s="81">
        <v>2.6356569808799999</v>
      </c>
      <c r="T368" s="82"/>
      <c r="U368" s="81">
        <v>4771620</v>
      </c>
      <c r="V368" s="81">
        <v>1095</v>
      </c>
      <c r="W368" s="81">
        <v>1165</v>
      </c>
      <c r="X368" s="81">
        <v>11974</v>
      </c>
      <c r="Y368" s="81">
        <v>15183</v>
      </c>
      <c r="Z368" s="81">
        <v>21244</v>
      </c>
      <c r="AA368" s="81">
        <v>10933</v>
      </c>
      <c r="AB368" s="81">
        <v>33368</v>
      </c>
      <c r="AC368" s="81">
        <v>0</v>
      </c>
      <c r="AD368" s="81">
        <v>2.6356569808799999</v>
      </c>
      <c r="AE368" s="82"/>
      <c r="AF368" s="81">
        <v>46565094.797052838</v>
      </c>
      <c r="AG368" s="81">
        <v>1639078.2174331702</v>
      </c>
      <c r="AH368" s="81">
        <v>10204695.308844944</v>
      </c>
      <c r="AI368" s="81">
        <v>77635105.670805082</v>
      </c>
      <c r="AJ368" s="81">
        <v>62146982.986430466</v>
      </c>
      <c r="AK368" s="81">
        <v>0</v>
      </c>
      <c r="AL368" s="81">
        <v>0</v>
      </c>
      <c r="AM368" s="81">
        <v>4380013.4083707687</v>
      </c>
      <c r="AN368" s="81">
        <v>0</v>
      </c>
      <c r="AO368" s="81">
        <v>0</v>
      </c>
      <c r="AP368" s="82"/>
      <c r="AQ368" s="81">
        <v>1481</v>
      </c>
      <c r="AR368" s="81">
        <v>563</v>
      </c>
      <c r="AS368" s="81">
        <v>0</v>
      </c>
      <c r="AT368" s="81">
        <v>8</v>
      </c>
      <c r="AU368" s="81">
        <v>0</v>
      </c>
      <c r="AV368" s="81">
        <v>0</v>
      </c>
      <c r="AW368" s="81"/>
      <c r="AX368" s="82"/>
      <c r="AY368" s="81">
        <v>6752.2590000000037</v>
      </c>
      <c r="AZ368" s="81">
        <v>84440.309000000008</v>
      </c>
      <c r="BA368" s="81">
        <v>0</v>
      </c>
      <c r="BB368" s="81">
        <v>1232</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2093</v>
      </c>
      <c r="B369" s="80">
        <v>357</v>
      </c>
      <c r="C369" s="80">
        <v>19</v>
      </c>
      <c r="D369" s="80">
        <v>21</v>
      </c>
      <c r="E369" s="80">
        <v>2022</v>
      </c>
      <c r="F369" s="80" t="s">
        <v>568</v>
      </c>
      <c r="G369" s="174" t="s">
        <v>2074</v>
      </c>
      <c r="H369" s="80" t="s">
        <v>2075</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1509</v>
      </c>
      <c r="AR369" s="81">
        <v>595</v>
      </c>
      <c r="AS369" s="81">
        <v>0</v>
      </c>
      <c r="AT369" s="81">
        <v>8</v>
      </c>
      <c r="AU369" s="81">
        <v>0</v>
      </c>
      <c r="AV369" s="81">
        <v>0</v>
      </c>
      <c r="AW369" s="81"/>
      <c r="AX369" s="82"/>
      <c r="AY369" s="81">
        <v>6915.9350000000031</v>
      </c>
      <c r="AZ369" s="81">
        <v>98377.309000000008</v>
      </c>
      <c r="BA369" s="81">
        <v>0</v>
      </c>
      <c r="BB369" s="81">
        <v>1232</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2094</v>
      </c>
      <c r="B370" s="80">
        <v>52</v>
      </c>
      <c r="C370" s="80">
        <v>1</v>
      </c>
      <c r="D370" s="80">
        <v>4</v>
      </c>
      <c r="E370" s="80">
        <v>1990</v>
      </c>
      <c r="F370" s="80" t="s">
        <v>562</v>
      </c>
      <c r="G370" s="80" t="s">
        <v>2095</v>
      </c>
      <c r="H370" s="80" t="s">
        <v>2096</v>
      </c>
      <c r="I370" s="177"/>
      <c r="J370" s="81">
        <v>1.1525760605201527</v>
      </c>
      <c r="K370" s="81">
        <v>1.5454116574575245</v>
      </c>
      <c r="L370" s="81">
        <v>0</v>
      </c>
      <c r="M370" s="81">
        <v>15.748475505104397</v>
      </c>
      <c r="N370" s="81">
        <v>23.757765303903955</v>
      </c>
      <c r="O370" s="81">
        <v>22.216727943877871</v>
      </c>
      <c r="P370" s="81">
        <v>9.591818756029916</v>
      </c>
      <c r="Q370" s="81">
        <v>1.8190996994516815</v>
      </c>
      <c r="R370" s="81">
        <v>7.5056956727524021E-4</v>
      </c>
      <c r="S370" s="81">
        <v>2.6857398516538855</v>
      </c>
      <c r="T370" s="82"/>
      <c r="U370" s="81">
        <v>94480</v>
      </c>
      <c r="V370" s="81">
        <v>647</v>
      </c>
      <c r="W370" s="81">
        <v>0</v>
      </c>
      <c r="X370" s="81">
        <v>5372</v>
      </c>
      <c r="Y370" s="81">
        <v>9438</v>
      </c>
      <c r="Z370" s="81">
        <v>9138</v>
      </c>
      <c r="AA370" s="81">
        <v>2329</v>
      </c>
      <c r="AB370" s="81">
        <v>29536</v>
      </c>
      <c r="AC370" s="81">
        <v>130</v>
      </c>
      <c r="AD370" s="81">
        <v>2.6857398516538855</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2097</v>
      </c>
      <c r="B371" s="80">
        <v>53</v>
      </c>
      <c r="C371" s="80">
        <v>2</v>
      </c>
      <c r="D371" s="80">
        <v>4</v>
      </c>
      <c r="E371" s="80">
        <v>2005</v>
      </c>
      <c r="F371" s="80" t="s">
        <v>565</v>
      </c>
      <c r="G371" s="80" t="s">
        <v>2095</v>
      </c>
      <c r="H371" s="80" t="s">
        <v>2096</v>
      </c>
      <c r="I371" s="177"/>
      <c r="J371" s="81">
        <v>0.43867040581892419</v>
      </c>
      <c r="K371" s="81">
        <v>1.0945148631047887</v>
      </c>
      <c r="L371" s="81">
        <v>0</v>
      </c>
      <c r="M371" s="81">
        <v>25.02639831862005</v>
      </c>
      <c r="N371" s="81">
        <v>37.039530508352527</v>
      </c>
      <c r="O371" s="81">
        <v>28.067127629129647</v>
      </c>
      <c r="P371" s="81">
        <v>10.067384343084509</v>
      </c>
      <c r="Q371" s="81">
        <v>1.9240985477009551</v>
      </c>
      <c r="R371" s="81">
        <v>0.21936410589799044</v>
      </c>
      <c r="S371" s="81">
        <v>1.2709280995200001</v>
      </c>
      <c r="T371" s="82"/>
      <c r="U371" s="81">
        <v>29460</v>
      </c>
      <c r="V371" s="81">
        <v>554</v>
      </c>
      <c r="W371" s="81">
        <v>0</v>
      </c>
      <c r="X371" s="81">
        <v>4768</v>
      </c>
      <c r="Y371" s="81">
        <v>13038</v>
      </c>
      <c r="Z371" s="81">
        <v>13359</v>
      </c>
      <c r="AA371" s="81">
        <v>2002</v>
      </c>
      <c r="AB371" s="81">
        <v>32659</v>
      </c>
      <c r="AC371" s="81">
        <v>38790</v>
      </c>
      <c r="AD371" s="81">
        <v>1.2709280995200001</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2098</v>
      </c>
      <c r="B372" s="80">
        <v>54</v>
      </c>
      <c r="C372" s="80">
        <v>3</v>
      </c>
      <c r="D372" s="80">
        <v>4</v>
      </c>
      <c r="E372" s="80">
        <v>2006</v>
      </c>
      <c r="F372" s="80" t="s">
        <v>566</v>
      </c>
      <c r="G372" s="80" t="s">
        <v>2095</v>
      </c>
      <c r="H372" s="80" t="s">
        <v>2096</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2099</v>
      </c>
      <c r="B373" s="80">
        <v>55</v>
      </c>
      <c r="C373" s="80">
        <v>4</v>
      </c>
      <c r="D373" s="80">
        <v>4</v>
      </c>
      <c r="E373" s="80">
        <v>2007</v>
      </c>
      <c r="F373" s="80" t="s">
        <v>567</v>
      </c>
      <c r="G373" s="80" t="s">
        <v>2095</v>
      </c>
      <c r="H373" s="80" t="s">
        <v>2096</v>
      </c>
      <c r="I373" s="177"/>
      <c r="J373" s="81">
        <v>0.78088999356755728</v>
      </c>
      <c r="K373" s="81">
        <v>1.0038145706752939</v>
      </c>
      <c r="L373" s="81">
        <v>0</v>
      </c>
      <c r="M373" s="81">
        <v>27.437079313612053</v>
      </c>
      <c r="N373" s="81">
        <v>41.162472901105978</v>
      </c>
      <c r="O373" s="81">
        <v>27.047768509683241</v>
      </c>
      <c r="P373" s="81">
        <v>10.146618302440528</v>
      </c>
      <c r="Q373" s="81">
        <v>2.0582849204829112</v>
      </c>
      <c r="R373" s="81">
        <v>0.20504336819681038</v>
      </c>
      <c r="S373" s="81">
        <v>2.2189152658000002</v>
      </c>
      <c r="T373" s="82"/>
      <c r="U373" s="81">
        <v>52690</v>
      </c>
      <c r="V373" s="81">
        <v>477</v>
      </c>
      <c r="W373" s="81">
        <v>0</v>
      </c>
      <c r="X373" s="81">
        <v>6057</v>
      </c>
      <c r="Y373" s="81">
        <v>13538</v>
      </c>
      <c r="Z373" s="81">
        <v>13383</v>
      </c>
      <c r="AA373" s="81">
        <v>1987</v>
      </c>
      <c r="AB373" s="81">
        <v>33089</v>
      </c>
      <c r="AC373" s="81">
        <v>37298</v>
      </c>
      <c r="AD373" s="81">
        <v>2.2189152658000002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2100</v>
      </c>
      <c r="B374" s="80">
        <v>56</v>
      </c>
      <c r="C374" s="80">
        <v>5</v>
      </c>
      <c r="D374" s="80">
        <v>4</v>
      </c>
      <c r="E374" s="80">
        <v>2008</v>
      </c>
      <c r="F374" s="80" t="s">
        <v>84</v>
      </c>
      <c r="G374" s="80" t="s">
        <v>2095</v>
      </c>
      <c r="H374" s="80" t="s">
        <v>2096</v>
      </c>
      <c r="I374" s="177"/>
      <c r="J374" s="81">
        <v>0.7850798883433997</v>
      </c>
      <c r="K374" s="81">
        <v>0.76065748011724688</v>
      </c>
      <c r="L374" s="81">
        <v>0</v>
      </c>
      <c r="M374" s="81">
        <v>28.698207027980008</v>
      </c>
      <c r="N374" s="81">
        <v>40.189050806538368</v>
      </c>
      <c r="O374" s="81">
        <v>26.280973568639684</v>
      </c>
      <c r="P374" s="81">
        <v>9.920826093534302</v>
      </c>
      <c r="Q374" s="81">
        <v>2.0394525634071798</v>
      </c>
      <c r="R374" s="81">
        <v>0.19746276813800301</v>
      </c>
      <c r="S374" s="81">
        <v>2.0123083929599996</v>
      </c>
      <c r="T374" s="82"/>
      <c r="U374" s="81">
        <v>55581</v>
      </c>
      <c r="V374" s="81">
        <v>477</v>
      </c>
      <c r="W374" s="81">
        <v>0</v>
      </c>
      <c r="X374" s="81">
        <v>6057</v>
      </c>
      <c r="Y374" s="81">
        <v>13795</v>
      </c>
      <c r="Z374" s="81">
        <v>13460</v>
      </c>
      <c r="AA374" s="81">
        <v>1945</v>
      </c>
      <c r="AB374" s="81">
        <v>33325</v>
      </c>
      <c r="AC374" s="81">
        <v>37298</v>
      </c>
      <c r="AD374" s="81">
        <v>2.0123083929599996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2101</v>
      </c>
      <c r="B375" s="80">
        <v>57</v>
      </c>
      <c r="C375" s="80">
        <v>6</v>
      </c>
      <c r="D375" s="80">
        <v>4</v>
      </c>
      <c r="E375" s="80">
        <v>2009</v>
      </c>
      <c r="F375" s="80" t="s">
        <v>85</v>
      </c>
      <c r="G375" s="80" t="s">
        <v>2095</v>
      </c>
      <c r="H375" s="80" t="s">
        <v>2096</v>
      </c>
      <c r="I375" s="177"/>
      <c r="J375" s="81">
        <v>0.77614990762914493</v>
      </c>
      <c r="K375" s="81">
        <v>1.0978544579910015</v>
      </c>
      <c r="L375" s="81">
        <v>2.7496922263969266</v>
      </c>
      <c r="M375" s="81">
        <v>28.254497164268031</v>
      </c>
      <c r="N375" s="81">
        <v>34.705107407162863</v>
      </c>
      <c r="O375" s="81">
        <v>26.865170806540629</v>
      </c>
      <c r="P375" s="81">
        <v>9.445036525798427</v>
      </c>
      <c r="Q375" s="81">
        <v>1.9534566772756965</v>
      </c>
      <c r="R375" s="81">
        <v>0.20240547856460372</v>
      </c>
      <c r="S375" s="81">
        <v>1.8856330701944002</v>
      </c>
      <c r="T375" s="82"/>
      <c r="U375" s="81">
        <v>43422</v>
      </c>
      <c r="V375" s="81">
        <v>840</v>
      </c>
      <c r="W375" s="81">
        <v>52</v>
      </c>
      <c r="X375" s="81">
        <v>6962</v>
      </c>
      <c r="Y375" s="81">
        <v>13948</v>
      </c>
      <c r="Z375" s="81">
        <v>13581</v>
      </c>
      <c r="AA375" s="81">
        <v>1901</v>
      </c>
      <c r="AB375" s="81">
        <v>33508</v>
      </c>
      <c r="AC375" s="81">
        <v>37298</v>
      </c>
      <c r="AD375" s="81">
        <v>1.8856330701944002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2102</v>
      </c>
      <c r="B376" s="80">
        <v>58</v>
      </c>
      <c r="C376" s="80">
        <v>7</v>
      </c>
      <c r="D376" s="80">
        <v>4</v>
      </c>
      <c r="E376" s="80">
        <v>2010</v>
      </c>
      <c r="F376" s="80" t="s">
        <v>86</v>
      </c>
      <c r="G376" s="80" t="s">
        <v>2095</v>
      </c>
      <c r="H376" s="80" t="s">
        <v>2096</v>
      </c>
      <c r="I376" s="177"/>
      <c r="J376" s="81">
        <v>0.80910602221772987</v>
      </c>
      <c r="K376" s="81">
        <v>1.1737565970619188</v>
      </c>
      <c r="L376" s="81">
        <v>2.5477189722424756</v>
      </c>
      <c r="M376" s="81">
        <v>28.610551269320499</v>
      </c>
      <c r="N376" s="81">
        <v>37.099587602404128</v>
      </c>
      <c r="O376" s="81">
        <v>26.941748568415026</v>
      </c>
      <c r="P376" s="81">
        <v>9.7990612912589565</v>
      </c>
      <c r="Q376" s="81">
        <v>2.0505942847572727</v>
      </c>
      <c r="R376" s="81">
        <v>0.21358475808018798</v>
      </c>
      <c r="S376" s="81">
        <v>1.2453615974331</v>
      </c>
      <c r="T376" s="82"/>
      <c r="U376" s="81">
        <v>53150</v>
      </c>
      <c r="V376" s="81">
        <v>840</v>
      </c>
      <c r="W376" s="81">
        <v>52</v>
      </c>
      <c r="X376" s="81">
        <v>6962</v>
      </c>
      <c r="Y376" s="81">
        <v>14086</v>
      </c>
      <c r="Z376" s="81">
        <v>13683</v>
      </c>
      <c r="AA376" s="81">
        <v>1923</v>
      </c>
      <c r="AB376" s="81">
        <v>33704</v>
      </c>
      <c r="AC376" s="81">
        <v>37298</v>
      </c>
      <c r="AD376" s="81">
        <v>1.2453615974331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2103</v>
      </c>
      <c r="B377" s="80">
        <v>59</v>
      </c>
      <c r="C377" s="80">
        <v>8</v>
      </c>
      <c r="D377" s="80">
        <v>4</v>
      </c>
      <c r="E377" s="80">
        <v>2011</v>
      </c>
      <c r="F377" s="80" t="s">
        <v>87</v>
      </c>
      <c r="G377" s="80" t="s">
        <v>2095</v>
      </c>
      <c r="H377" s="80" t="s">
        <v>2096</v>
      </c>
      <c r="I377" s="177"/>
      <c r="J377" s="81">
        <v>1.893784456376838</v>
      </c>
      <c r="K377" s="81">
        <v>1.8366180502599687</v>
      </c>
      <c r="L377" s="81">
        <v>2.3350822665528637</v>
      </c>
      <c r="M377" s="81">
        <v>36.14875732976293</v>
      </c>
      <c r="N377" s="81">
        <v>39.12798813408476</v>
      </c>
      <c r="O377" s="81">
        <v>26.848739179202614</v>
      </c>
      <c r="P377" s="81">
        <v>9.6593890077470483</v>
      </c>
      <c r="Q377" s="81">
        <v>2.3622722871707618</v>
      </c>
      <c r="R377" s="81">
        <v>0.21448349894550531</v>
      </c>
      <c r="S377" s="81">
        <v>0</v>
      </c>
      <c r="T377" s="82"/>
      <c r="U377" s="81">
        <v>125128</v>
      </c>
      <c r="V377" s="81">
        <v>840</v>
      </c>
      <c r="W377" s="81">
        <v>52</v>
      </c>
      <c r="X377" s="81">
        <v>6962</v>
      </c>
      <c r="Y377" s="81">
        <v>14137</v>
      </c>
      <c r="Z377" s="81">
        <v>13932</v>
      </c>
      <c r="AA377" s="81">
        <v>1952</v>
      </c>
      <c r="AB377" s="81">
        <v>33661</v>
      </c>
      <c r="AC377" s="81">
        <v>37393</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2104</v>
      </c>
      <c r="B378" s="80">
        <v>60</v>
      </c>
      <c r="C378" s="80">
        <v>9</v>
      </c>
      <c r="D378" s="80">
        <v>4</v>
      </c>
      <c r="E378" s="80">
        <v>2012</v>
      </c>
      <c r="F378" s="80" t="s">
        <v>88</v>
      </c>
      <c r="G378" s="80" t="s">
        <v>2095</v>
      </c>
      <c r="H378" s="80" t="s">
        <v>2096</v>
      </c>
      <c r="I378" s="177"/>
      <c r="J378" s="81">
        <v>1.0763567913352565</v>
      </c>
      <c r="K378" s="81">
        <v>1.7413308144369395</v>
      </c>
      <c r="L378" s="81">
        <v>2.302614632704973</v>
      </c>
      <c r="M378" s="81">
        <v>37.182165262519938</v>
      </c>
      <c r="N378" s="81">
        <v>41.122657249389341</v>
      </c>
      <c r="O378" s="81">
        <v>26.882192490056905</v>
      </c>
      <c r="P378" s="81">
        <v>9.6994174703234037</v>
      </c>
      <c r="Q378" s="81">
        <v>2.5727283892865662</v>
      </c>
      <c r="R378" s="81">
        <v>0.22661668615496561</v>
      </c>
      <c r="S378" s="81">
        <v>0</v>
      </c>
      <c r="T378" s="82"/>
      <c r="U378" s="81">
        <v>69630</v>
      </c>
      <c r="V378" s="81">
        <v>840</v>
      </c>
      <c r="W378" s="81">
        <v>52</v>
      </c>
      <c r="X378" s="81">
        <v>6962</v>
      </c>
      <c r="Y378" s="81">
        <v>14223</v>
      </c>
      <c r="Z378" s="81">
        <v>14060</v>
      </c>
      <c r="AA378" s="81">
        <v>1949</v>
      </c>
      <c r="AB378" s="81">
        <v>33742</v>
      </c>
      <c r="AC378" s="81">
        <v>38485</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2105</v>
      </c>
      <c r="B379" s="80">
        <v>61</v>
      </c>
      <c r="C379" s="80">
        <v>10</v>
      </c>
      <c r="D379" s="80">
        <v>4</v>
      </c>
      <c r="E379" s="80">
        <v>2013</v>
      </c>
      <c r="F379" s="80" t="s">
        <v>89</v>
      </c>
      <c r="G379" s="80" t="s">
        <v>2095</v>
      </c>
      <c r="H379" s="80" t="s">
        <v>2096</v>
      </c>
      <c r="I379" s="177"/>
      <c r="J379" s="81">
        <v>1.061167520309545</v>
      </c>
      <c r="K379" s="81">
        <v>1.56227326405542</v>
      </c>
      <c r="L379" s="81">
        <v>2.1064605207212264</v>
      </c>
      <c r="M379" s="81">
        <v>39.281324805699839</v>
      </c>
      <c r="N379" s="81">
        <v>43.472406793876111</v>
      </c>
      <c r="O379" s="81">
        <v>25.870518598555044</v>
      </c>
      <c r="P379" s="81">
        <v>9.9807366529248824</v>
      </c>
      <c r="Q379" s="81">
        <v>2.6018763127430389</v>
      </c>
      <c r="R379" s="81">
        <v>0.19341044808941618</v>
      </c>
      <c r="S379" s="81">
        <v>0</v>
      </c>
      <c r="T379" s="82"/>
      <c r="U379" s="81">
        <v>63932</v>
      </c>
      <c r="V379" s="81">
        <v>840</v>
      </c>
      <c r="W379" s="81">
        <v>52</v>
      </c>
      <c r="X379" s="81">
        <v>6962</v>
      </c>
      <c r="Y379" s="81">
        <v>14259</v>
      </c>
      <c r="Z379" s="81">
        <v>14135</v>
      </c>
      <c r="AA379" s="81">
        <v>1998</v>
      </c>
      <c r="AB379" s="81">
        <v>33635</v>
      </c>
      <c r="AC379" s="81">
        <v>32062</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2106</v>
      </c>
      <c r="B380" s="80">
        <v>62</v>
      </c>
      <c r="C380" s="80">
        <v>11</v>
      </c>
      <c r="D380" s="80">
        <v>4</v>
      </c>
      <c r="E380" s="80">
        <v>2014</v>
      </c>
      <c r="F380" s="80" t="s">
        <v>90</v>
      </c>
      <c r="G380" s="80" t="s">
        <v>2095</v>
      </c>
      <c r="H380" s="80" t="s">
        <v>2096</v>
      </c>
      <c r="I380" s="177"/>
      <c r="J380" s="81">
        <v>0.90938084639253525</v>
      </c>
      <c r="K380" s="81">
        <v>1.2345658637984245</v>
      </c>
      <c r="L380" s="81">
        <v>2.7550320267939572</v>
      </c>
      <c r="M380" s="81">
        <v>33.723838694565352</v>
      </c>
      <c r="N380" s="81">
        <v>43.300347415897789</v>
      </c>
      <c r="O380" s="81">
        <v>24.549564343370918</v>
      </c>
      <c r="P380" s="81">
        <v>10.263629181340919</v>
      </c>
      <c r="Q380" s="81">
        <v>2.4865858193077215</v>
      </c>
      <c r="R380" s="81">
        <v>0.24161561749363933</v>
      </c>
      <c r="S380" s="81">
        <v>0</v>
      </c>
      <c r="T380" s="82"/>
      <c r="U380" s="81">
        <v>59532</v>
      </c>
      <c r="V380" s="81">
        <v>596</v>
      </c>
      <c r="W380" s="81">
        <v>43</v>
      </c>
      <c r="X380" s="81">
        <v>6925</v>
      </c>
      <c r="Y380" s="81">
        <v>14304</v>
      </c>
      <c r="Z380" s="81">
        <v>14127</v>
      </c>
      <c r="AA380" s="81">
        <v>2044</v>
      </c>
      <c r="AB380" s="81">
        <v>33503</v>
      </c>
      <c r="AC380" s="81">
        <v>40179</v>
      </c>
      <c r="AD380" s="81">
        <v>0</v>
      </c>
      <c r="AE380" s="82"/>
      <c r="AF380" s="81">
        <v>457823.83328442625</v>
      </c>
      <c r="AG380" s="81">
        <v>1175545.539283447</v>
      </c>
      <c r="AH380" s="81">
        <v>616644.9615016476</v>
      </c>
      <c r="AI380" s="81">
        <v>47460736.690090306</v>
      </c>
      <c r="AJ380" s="81">
        <v>62430459.520326324</v>
      </c>
      <c r="AK380" s="81">
        <v>0</v>
      </c>
      <c r="AL380" s="81">
        <v>0</v>
      </c>
      <c r="AM380" s="81">
        <v>4599461.2574689435</v>
      </c>
      <c r="AN380" s="81">
        <v>0</v>
      </c>
      <c r="AO380" s="81">
        <v>0</v>
      </c>
      <c r="AP380" s="82"/>
      <c r="AQ380" s="81">
        <v>198</v>
      </c>
      <c r="AR380" s="81">
        <v>9</v>
      </c>
      <c r="AS380" s="81">
        <v>0</v>
      </c>
      <c r="AT380" s="81">
        <v>0</v>
      </c>
      <c r="AU380" s="81">
        <v>0</v>
      </c>
      <c r="AV380" s="81">
        <v>0</v>
      </c>
      <c r="AW380" s="81" t="s">
        <v>564</v>
      </c>
      <c r="AX380" s="82"/>
      <c r="AY380" s="81">
        <v>805.4</v>
      </c>
      <c r="AZ380" s="81">
        <v>98.4</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2107</v>
      </c>
      <c r="B381" s="80">
        <v>63</v>
      </c>
      <c r="C381" s="80">
        <v>12</v>
      </c>
      <c r="D381" s="80">
        <v>4</v>
      </c>
      <c r="E381" s="80">
        <v>2015</v>
      </c>
      <c r="F381" s="80" t="s">
        <v>91</v>
      </c>
      <c r="G381" s="80" t="s">
        <v>2095</v>
      </c>
      <c r="H381" s="80" t="s">
        <v>2096</v>
      </c>
      <c r="I381" s="177"/>
      <c r="J381" s="81">
        <v>2.2510565779885172</v>
      </c>
      <c r="K381" s="81">
        <v>1.1788260427028052</v>
      </c>
      <c r="L381" s="81">
        <v>3.0434187050542114</v>
      </c>
      <c r="M381" s="81">
        <v>33.902266062440027</v>
      </c>
      <c r="N381" s="81">
        <v>38.282447899862611</v>
      </c>
      <c r="O381" s="81">
        <v>24.31184993414637</v>
      </c>
      <c r="P381" s="81">
        <v>10.301856552299247</v>
      </c>
      <c r="Q381" s="81">
        <v>2.4332995269475779</v>
      </c>
      <c r="R381" s="81">
        <v>0.21742202199587785</v>
      </c>
      <c r="S381" s="81">
        <v>0</v>
      </c>
      <c r="T381" s="82"/>
      <c r="U381" s="81">
        <v>149367</v>
      </c>
      <c r="V381" s="81">
        <v>596</v>
      </c>
      <c r="W381" s="81">
        <v>43</v>
      </c>
      <c r="X381" s="81">
        <v>6925</v>
      </c>
      <c r="Y381" s="81">
        <v>14320</v>
      </c>
      <c r="Z381" s="81">
        <v>14125</v>
      </c>
      <c r="AA381" s="81">
        <v>2050</v>
      </c>
      <c r="AB381" s="81">
        <v>33490</v>
      </c>
      <c r="AC381" s="81">
        <v>37245</v>
      </c>
      <c r="AD381" s="81">
        <v>0</v>
      </c>
      <c r="AE381" s="82"/>
      <c r="AF381" s="81">
        <v>1065722.4201622449</v>
      </c>
      <c r="AG381" s="81">
        <v>1000159.4490980254</v>
      </c>
      <c r="AH381" s="81">
        <v>581519.58052178845</v>
      </c>
      <c r="AI381" s="81">
        <v>48812481.269985199</v>
      </c>
      <c r="AJ381" s="81">
        <v>53593090.974315263</v>
      </c>
      <c r="AK381" s="81">
        <v>0</v>
      </c>
      <c r="AL381" s="81">
        <v>0</v>
      </c>
      <c r="AM381" s="81">
        <v>4589664.0147337513</v>
      </c>
      <c r="AN381" s="81">
        <v>0</v>
      </c>
      <c r="AO381" s="81">
        <v>0</v>
      </c>
      <c r="AP381" s="82"/>
      <c r="AQ381" s="81">
        <v>225</v>
      </c>
      <c r="AR381" s="81">
        <v>13</v>
      </c>
      <c r="AS381" s="81">
        <v>0</v>
      </c>
      <c r="AT381" s="81">
        <v>0</v>
      </c>
      <c r="AU381" s="81">
        <v>0</v>
      </c>
      <c r="AV381" s="81">
        <v>0</v>
      </c>
      <c r="AW381" s="81" t="s">
        <v>564</v>
      </c>
      <c r="AX381" s="82"/>
      <c r="AY381" s="81">
        <v>922</v>
      </c>
      <c r="AZ381" s="81">
        <v>143.1</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2108</v>
      </c>
      <c r="B382" s="80">
        <v>64</v>
      </c>
      <c r="C382" s="80">
        <v>13</v>
      </c>
      <c r="D382" s="80">
        <v>4</v>
      </c>
      <c r="E382" s="80">
        <v>2016</v>
      </c>
      <c r="F382" s="80" t="s">
        <v>92</v>
      </c>
      <c r="G382" s="80" t="s">
        <v>2095</v>
      </c>
      <c r="H382" s="80" t="s">
        <v>2096</v>
      </c>
      <c r="I382" s="177"/>
      <c r="J382" s="81">
        <v>1.140473501275751</v>
      </c>
      <c r="K382" s="81">
        <v>1.1609819142154527</v>
      </c>
      <c r="L382" s="81">
        <v>3.3391451500717046</v>
      </c>
      <c r="M382" s="81">
        <v>28.737499832015846</v>
      </c>
      <c r="N382" s="81">
        <v>36.74763786157969</v>
      </c>
      <c r="O382" s="81">
        <v>24.176447698198078</v>
      </c>
      <c r="P382" s="81">
        <v>10.149870120252841</v>
      </c>
      <c r="Q382" s="81">
        <v>2.3612993230970134</v>
      </c>
      <c r="R382" s="81">
        <v>0.18593540672245237</v>
      </c>
      <c r="S382" s="81">
        <v>0</v>
      </c>
      <c r="T382" s="82"/>
      <c r="U382" s="81">
        <v>72143</v>
      </c>
      <c r="V382" s="81">
        <v>596</v>
      </c>
      <c r="W382" s="81">
        <v>43</v>
      </c>
      <c r="X382" s="81">
        <v>6925</v>
      </c>
      <c r="Y382" s="81">
        <v>14344</v>
      </c>
      <c r="Z382" s="81">
        <v>14219</v>
      </c>
      <c r="AA382" s="81">
        <v>2089</v>
      </c>
      <c r="AB382" s="81">
        <v>33431</v>
      </c>
      <c r="AC382" s="81">
        <v>31755.937216728689</v>
      </c>
      <c r="AD382" s="81">
        <v>0</v>
      </c>
      <c r="AE382" s="82"/>
      <c r="AF382" s="81">
        <v>552679.70893510699</v>
      </c>
      <c r="AG382" s="81">
        <v>929220.08366950625</v>
      </c>
      <c r="AH382" s="81">
        <v>611158.37009273178</v>
      </c>
      <c r="AI382" s="81">
        <v>45431195.795161791</v>
      </c>
      <c r="AJ382" s="81">
        <v>52544717.496532857</v>
      </c>
      <c r="AK382" s="81">
        <v>0</v>
      </c>
      <c r="AL382" s="81">
        <v>0</v>
      </c>
      <c r="AM382" s="81">
        <v>4585137.7490376113</v>
      </c>
      <c r="AN382" s="81">
        <v>0</v>
      </c>
      <c r="AO382" s="81">
        <v>0</v>
      </c>
      <c r="AP382" s="82"/>
      <c r="AQ382" s="81">
        <v>245</v>
      </c>
      <c r="AR382" s="81">
        <v>15</v>
      </c>
      <c r="AS382" s="81">
        <v>0</v>
      </c>
      <c r="AT382" s="81">
        <v>0</v>
      </c>
      <c r="AU382" s="81">
        <v>0</v>
      </c>
      <c r="AV382" s="81">
        <v>0</v>
      </c>
      <c r="AW382" s="81" t="s">
        <v>564</v>
      </c>
      <c r="AX382" s="82"/>
      <c r="AY382" s="81">
        <v>1011.7</v>
      </c>
      <c r="AZ382" s="81">
        <v>177.7</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2109</v>
      </c>
      <c r="B383" s="80">
        <v>65</v>
      </c>
      <c r="C383" s="80">
        <v>14</v>
      </c>
      <c r="D383" s="80">
        <v>4</v>
      </c>
      <c r="E383" s="80">
        <v>2017</v>
      </c>
      <c r="F383" s="80" t="s">
        <v>71</v>
      </c>
      <c r="G383" s="80" t="s">
        <v>2095</v>
      </c>
      <c r="H383" s="80" t="s">
        <v>2096</v>
      </c>
      <c r="I383" s="177"/>
      <c r="J383" s="81">
        <v>1.0456162285949608</v>
      </c>
      <c r="K383" s="81">
        <v>1.1982279631629398</v>
      </c>
      <c r="L383" s="81">
        <v>3.9490904378062281</v>
      </c>
      <c r="M383" s="81">
        <v>28.667463038459889</v>
      </c>
      <c r="N383" s="81">
        <v>37.44398643413146</v>
      </c>
      <c r="O383" s="81">
        <v>23.763547661133824</v>
      </c>
      <c r="P383" s="81">
        <v>10.278692064052493</v>
      </c>
      <c r="Q383" s="81">
        <v>2.2744119402194749</v>
      </c>
      <c r="R383" s="81">
        <v>0.18904117092295908</v>
      </c>
      <c r="S383" s="81">
        <v>0</v>
      </c>
      <c r="T383" s="82"/>
      <c r="U383" s="81">
        <v>72325</v>
      </c>
      <c r="V383" s="81">
        <v>596</v>
      </c>
      <c r="W383" s="81">
        <v>43</v>
      </c>
      <c r="X383" s="81">
        <v>6925</v>
      </c>
      <c r="Y383" s="81">
        <v>14376</v>
      </c>
      <c r="Z383" s="81">
        <v>14208</v>
      </c>
      <c r="AA383" s="81">
        <v>2129</v>
      </c>
      <c r="AB383" s="81">
        <v>33300</v>
      </c>
      <c r="AC383" s="81">
        <v>32926.999999999993</v>
      </c>
      <c r="AD383" s="81">
        <v>0</v>
      </c>
      <c r="AE383" s="82"/>
      <c r="AF383" s="81">
        <v>520391.95337707462</v>
      </c>
      <c r="AG383" s="81">
        <v>966264.80817773531</v>
      </c>
      <c r="AH383" s="81">
        <v>869984.33091027266</v>
      </c>
      <c r="AI383" s="81">
        <v>47052679.262991607</v>
      </c>
      <c r="AJ383" s="81">
        <v>53384264.079936929</v>
      </c>
      <c r="AK383" s="81">
        <v>0</v>
      </c>
      <c r="AL383" s="81">
        <v>0</v>
      </c>
      <c r="AM383" s="81">
        <v>4574317.1764417887</v>
      </c>
      <c r="AN383" s="81">
        <v>0</v>
      </c>
      <c r="AO383" s="81">
        <v>0</v>
      </c>
      <c r="AP383" s="82"/>
      <c r="AQ383" s="81">
        <v>256</v>
      </c>
      <c r="AR383" s="81">
        <v>17</v>
      </c>
      <c r="AS383" s="81">
        <v>0</v>
      </c>
      <c r="AT383" s="81">
        <v>0</v>
      </c>
      <c r="AU383" s="81">
        <v>0</v>
      </c>
      <c r="AV383" s="81">
        <v>0</v>
      </c>
      <c r="AW383" s="81" t="s">
        <v>564</v>
      </c>
      <c r="AX383" s="82"/>
      <c r="AY383" s="81">
        <v>1063.5</v>
      </c>
      <c r="AZ383" s="81">
        <v>199.7</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2110</v>
      </c>
      <c r="B384" s="80">
        <v>66</v>
      </c>
      <c r="C384" s="80">
        <v>15</v>
      </c>
      <c r="D384" s="80">
        <v>4</v>
      </c>
      <c r="E384" s="80">
        <v>2018</v>
      </c>
      <c r="F384" s="80" t="s">
        <v>93</v>
      </c>
      <c r="G384" s="80" t="s">
        <v>2095</v>
      </c>
      <c r="H384" s="80" t="s">
        <v>2096</v>
      </c>
      <c r="I384" s="177"/>
      <c r="J384" s="81">
        <v>1.3058185976014203</v>
      </c>
      <c r="K384" s="81">
        <v>1.1191791378281459</v>
      </c>
      <c r="L384" s="81">
        <v>2.5926767544831146</v>
      </c>
      <c r="M384" s="81">
        <v>28.252033209230941</v>
      </c>
      <c r="N384" s="81">
        <v>36.089801103233945</v>
      </c>
      <c r="O384" s="81">
        <v>23.463142453272138</v>
      </c>
      <c r="P384" s="81">
        <v>10.41536978194857</v>
      </c>
      <c r="Q384" s="81">
        <v>2.1038212664772549</v>
      </c>
      <c r="R384" s="81">
        <v>0.23765340472646593</v>
      </c>
      <c r="S384" s="81">
        <v>0</v>
      </c>
      <c r="T384" s="82"/>
      <c r="U384" s="81">
        <v>94893</v>
      </c>
      <c r="V384" s="81">
        <v>596</v>
      </c>
      <c r="W384" s="81">
        <v>43</v>
      </c>
      <c r="X384" s="81">
        <v>6925</v>
      </c>
      <c r="Y384" s="81">
        <v>14427</v>
      </c>
      <c r="Z384" s="81">
        <v>14297</v>
      </c>
      <c r="AA384" s="81">
        <v>2179</v>
      </c>
      <c r="AB384" s="81">
        <v>33194</v>
      </c>
      <c r="AC384" s="81">
        <v>41232</v>
      </c>
      <c r="AD384" s="81">
        <v>0</v>
      </c>
      <c r="AE384" s="82"/>
      <c r="AF384" s="81">
        <v>630128.39536968409</v>
      </c>
      <c r="AG384" s="81">
        <v>857971.31338037364</v>
      </c>
      <c r="AH384" s="81">
        <v>518305.71013858239</v>
      </c>
      <c r="AI384" s="81">
        <v>45620086.30424872</v>
      </c>
      <c r="AJ384" s="81">
        <v>53370383.801970877</v>
      </c>
      <c r="AK384" s="81">
        <v>0</v>
      </c>
      <c r="AL384" s="81">
        <v>0</v>
      </c>
      <c r="AM384" s="81">
        <v>4569190.9689624719</v>
      </c>
      <c r="AN384" s="81">
        <v>0</v>
      </c>
      <c r="AO384" s="81">
        <v>0</v>
      </c>
      <c r="AP384" s="82"/>
      <c r="AQ384" s="81">
        <v>281</v>
      </c>
      <c r="AR384" s="81">
        <v>20</v>
      </c>
      <c r="AS384" s="81">
        <v>0</v>
      </c>
      <c r="AT384" s="81">
        <v>0</v>
      </c>
      <c r="AU384" s="81">
        <v>0</v>
      </c>
      <c r="AV384" s="81">
        <v>0</v>
      </c>
      <c r="AW384" s="81" t="s">
        <v>564</v>
      </c>
      <c r="AX384" s="82"/>
      <c r="AY384" s="81">
        <v>1173.8</v>
      </c>
      <c r="AZ384" s="81">
        <v>232</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2111</v>
      </c>
      <c r="B385" s="80">
        <v>67</v>
      </c>
      <c r="C385" s="80">
        <v>16</v>
      </c>
      <c r="D385" s="80">
        <v>4</v>
      </c>
      <c r="E385" s="80">
        <v>2019</v>
      </c>
      <c r="F385" s="80" t="s">
        <v>73</v>
      </c>
      <c r="G385" s="80" t="s">
        <v>2095</v>
      </c>
      <c r="H385" s="80" t="s">
        <v>2096</v>
      </c>
      <c r="I385" s="177"/>
      <c r="J385" s="81">
        <v>1.1467657569578869</v>
      </c>
      <c r="K385" s="81">
        <v>1.0179193531851563</v>
      </c>
      <c r="L385" s="81">
        <v>2.6147559734928696</v>
      </c>
      <c r="M385" s="81">
        <v>28.242834985809644</v>
      </c>
      <c r="N385" s="81">
        <v>36.740870549025288</v>
      </c>
      <c r="O385" s="81">
        <v>22.647680721527532</v>
      </c>
      <c r="P385" s="81">
        <v>10.498726846375396</v>
      </c>
      <c r="Q385" s="81">
        <v>2.0360198146465995</v>
      </c>
      <c r="R385" s="81">
        <v>0.30118859134637183</v>
      </c>
      <c r="S385" s="81">
        <v>0</v>
      </c>
      <c r="T385" s="82"/>
      <c r="U385" s="81">
        <v>83964</v>
      </c>
      <c r="V385" s="81">
        <v>596</v>
      </c>
      <c r="W385" s="81">
        <v>43</v>
      </c>
      <c r="X385" s="81">
        <v>6925</v>
      </c>
      <c r="Y385" s="81">
        <v>14426</v>
      </c>
      <c r="Z385" s="81">
        <v>14179</v>
      </c>
      <c r="AA385" s="81">
        <v>2180</v>
      </c>
      <c r="AB385" s="81">
        <v>32994</v>
      </c>
      <c r="AC385" s="81">
        <v>53111</v>
      </c>
      <c r="AD385" s="81">
        <v>0</v>
      </c>
      <c r="AE385" s="82"/>
      <c r="AF385" s="81">
        <v>572326.40550180094</v>
      </c>
      <c r="AG385" s="81">
        <v>825504.07986029785</v>
      </c>
      <c r="AH385" s="81">
        <v>547047.60980055295</v>
      </c>
      <c r="AI385" s="81">
        <v>47373655.51806096</v>
      </c>
      <c r="AJ385" s="81">
        <v>53540171.16748447</v>
      </c>
      <c r="AK385" s="81">
        <v>0</v>
      </c>
      <c r="AL385" s="81">
        <v>0</v>
      </c>
      <c r="AM385" s="81">
        <v>4493534.4213009812</v>
      </c>
      <c r="AN385" s="81">
        <v>0</v>
      </c>
      <c r="AO385" s="81">
        <v>0</v>
      </c>
      <c r="AP385" s="82"/>
      <c r="AQ385" s="81">
        <v>306</v>
      </c>
      <c r="AR385" s="81">
        <v>21</v>
      </c>
      <c r="AS385" s="81">
        <v>0</v>
      </c>
      <c r="AT385" s="81">
        <v>0</v>
      </c>
      <c r="AU385" s="81">
        <v>0</v>
      </c>
      <c r="AV385" s="81">
        <v>0</v>
      </c>
      <c r="AW385" s="81" t="s">
        <v>564</v>
      </c>
      <c r="AX385" s="82"/>
      <c r="AY385" s="81">
        <v>1294.2</v>
      </c>
      <c r="AZ385" s="81">
        <v>242.7</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2112</v>
      </c>
      <c r="B386" s="80">
        <v>68</v>
      </c>
      <c r="C386" s="80">
        <v>17</v>
      </c>
      <c r="D386" s="80">
        <v>4</v>
      </c>
      <c r="E386" s="80">
        <v>2020</v>
      </c>
      <c r="F386" s="80" t="s">
        <v>218</v>
      </c>
      <c r="G386" s="174" t="s">
        <v>2095</v>
      </c>
      <c r="H386" s="80" t="s">
        <v>2096</v>
      </c>
      <c r="I386" s="177"/>
      <c r="J386" s="81">
        <v>2.017628828076063</v>
      </c>
      <c r="K386" s="81">
        <v>0.95699556426367216</v>
      </c>
      <c r="L386" s="81">
        <v>0</v>
      </c>
      <c r="M386" s="81">
        <v>25.272476153005012</v>
      </c>
      <c r="N386" s="81">
        <v>37.621971181927229</v>
      </c>
      <c r="O386" s="81">
        <v>20.02449939767591</v>
      </c>
      <c r="P386" s="81">
        <v>10.092998384065474</v>
      </c>
      <c r="Q386" s="81">
        <v>1.9408317383541509</v>
      </c>
      <c r="R386" s="81">
        <v>0.35104769812356923</v>
      </c>
      <c r="S386" s="81">
        <v>0</v>
      </c>
      <c r="T386" s="82"/>
      <c r="U386" s="81">
        <v>145061</v>
      </c>
      <c r="V386" s="81">
        <v>526</v>
      </c>
      <c r="W386" s="81">
        <v>0</v>
      </c>
      <c r="X386" s="81">
        <v>7031</v>
      </c>
      <c r="Y386" s="81">
        <v>14545</v>
      </c>
      <c r="Z386" s="81">
        <v>14309</v>
      </c>
      <c r="AA386" s="81">
        <v>2277</v>
      </c>
      <c r="AB386" s="81">
        <v>32916</v>
      </c>
      <c r="AC386" s="81">
        <v>62226</v>
      </c>
      <c r="AD386" s="81">
        <v>0</v>
      </c>
      <c r="AE386" s="82"/>
      <c r="AF386" s="81">
        <v>1010529.4364522269</v>
      </c>
      <c r="AG386" s="81">
        <v>731321.46845593513</v>
      </c>
      <c r="AH386" s="81">
        <v>0</v>
      </c>
      <c r="AI386" s="81">
        <v>42690221.911291689</v>
      </c>
      <c r="AJ386" s="81">
        <v>58475807.254008062</v>
      </c>
      <c r="AK386" s="81"/>
      <c r="AL386" s="81"/>
      <c r="AM386" s="81">
        <v>4295903.7043875139</v>
      </c>
      <c r="AN386" s="81"/>
      <c r="AO386" s="81"/>
      <c r="AP386" s="82"/>
      <c r="AQ386" s="81">
        <v>336</v>
      </c>
      <c r="AR386" s="81">
        <v>21</v>
      </c>
      <c r="AS386" s="81">
        <v>0</v>
      </c>
      <c r="AT386" s="81">
        <v>0</v>
      </c>
      <c r="AU386" s="81">
        <v>0</v>
      </c>
      <c r="AV386" s="81">
        <v>0</v>
      </c>
      <c r="AW386" s="81">
        <v>0</v>
      </c>
      <c r="AX386" s="82"/>
      <c r="AY386" s="81">
        <v>1415.8</v>
      </c>
      <c r="AZ386" s="81">
        <v>242.7</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2113</v>
      </c>
      <c r="B387" s="80">
        <v>68</v>
      </c>
      <c r="C387" s="80">
        <v>18</v>
      </c>
      <c r="D387" s="80">
        <v>4</v>
      </c>
      <c r="E387" s="80">
        <v>2021</v>
      </c>
      <c r="F387" s="80" t="s">
        <v>75</v>
      </c>
      <c r="G387" s="174" t="s">
        <v>2095</v>
      </c>
      <c r="H387" s="80" t="s">
        <v>2096</v>
      </c>
      <c r="I387" s="177"/>
      <c r="J387" s="81">
        <v>2.1257117583821419</v>
      </c>
      <c r="K387" s="81">
        <v>1.2018633807033898</v>
      </c>
      <c r="L387" s="81">
        <v>0</v>
      </c>
      <c r="M387" s="81">
        <v>27.094226000513874</v>
      </c>
      <c r="N387" s="81">
        <v>34.027146198079741</v>
      </c>
      <c r="O387" s="81">
        <v>19.596703170454436</v>
      </c>
      <c r="P387" s="81">
        <v>10.735979495625813</v>
      </c>
      <c r="Q387" s="81">
        <v>1.9610204126306992</v>
      </c>
      <c r="R387" s="81">
        <v>0.34043474739660573</v>
      </c>
      <c r="S387" s="81">
        <v>0</v>
      </c>
      <c r="T387" s="82"/>
      <c r="U387" s="81">
        <v>159813</v>
      </c>
      <c r="V387" s="81">
        <v>526</v>
      </c>
      <c r="W387" s="81">
        <v>0</v>
      </c>
      <c r="X387" s="81">
        <v>7031</v>
      </c>
      <c r="Y387" s="81">
        <v>14655</v>
      </c>
      <c r="Z387" s="81">
        <v>14419</v>
      </c>
      <c r="AA387" s="81">
        <v>2362</v>
      </c>
      <c r="AB387" s="81">
        <v>32864</v>
      </c>
      <c r="AC387" s="81">
        <v>58489.999999999993</v>
      </c>
      <c r="AD387" s="81">
        <v>0</v>
      </c>
      <c r="AE387" s="82"/>
      <c r="AF387" s="81">
        <v>983859.99228069338</v>
      </c>
      <c r="AG387" s="81">
        <v>906393.92405325896</v>
      </c>
      <c r="AH387" s="81">
        <v>0</v>
      </c>
      <c r="AI387" s="81">
        <v>45222745.226877823</v>
      </c>
      <c r="AJ387" s="81">
        <v>49297620.173872381</v>
      </c>
      <c r="AK387" s="81">
        <v>0</v>
      </c>
      <c r="AL387" s="81">
        <v>0</v>
      </c>
      <c r="AM387" s="81">
        <v>4313856.4089156352</v>
      </c>
      <c r="AN387" s="81">
        <v>0</v>
      </c>
      <c r="AO387" s="81">
        <v>0</v>
      </c>
      <c r="AP387" s="82"/>
      <c r="AQ387" s="81">
        <v>376</v>
      </c>
      <c r="AR387" s="81">
        <v>21</v>
      </c>
      <c r="AS387" s="81">
        <v>0</v>
      </c>
      <c r="AT387" s="81">
        <v>0</v>
      </c>
      <c r="AU387" s="81">
        <v>0</v>
      </c>
      <c r="AV387" s="81">
        <v>0</v>
      </c>
      <c r="AW387" s="81"/>
      <c r="AX387" s="82"/>
      <c r="AY387" s="81">
        <v>1597.8</v>
      </c>
      <c r="AZ387" s="81">
        <v>242.7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2114</v>
      </c>
      <c r="B388" s="80">
        <v>68</v>
      </c>
      <c r="C388" s="80">
        <v>19</v>
      </c>
      <c r="D388" s="80">
        <v>4</v>
      </c>
      <c r="E388" s="80">
        <v>2022</v>
      </c>
      <c r="F388" s="80" t="s">
        <v>568</v>
      </c>
      <c r="G388" s="80" t="s">
        <v>2095</v>
      </c>
      <c r="H388" s="80" t="s">
        <v>2096</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422</v>
      </c>
      <c r="AR388" s="81">
        <v>21</v>
      </c>
      <c r="AS388" s="81">
        <v>0</v>
      </c>
      <c r="AT388" s="81">
        <v>0</v>
      </c>
      <c r="AU388" s="81">
        <v>0</v>
      </c>
      <c r="AV388" s="81">
        <v>0</v>
      </c>
      <c r="AW388" s="81"/>
      <c r="AX388" s="82"/>
      <c r="AY388" s="81">
        <v>1811.1</v>
      </c>
      <c r="AZ388" s="81">
        <v>242.7</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2115</v>
      </c>
      <c r="B389" s="80">
        <v>341</v>
      </c>
      <c r="C389" s="80">
        <v>1</v>
      </c>
      <c r="D389" s="80">
        <v>21</v>
      </c>
      <c r="E389" s="80">
        <v>1990</v>
      </c>
      <c r="F389" s="80" t="s">
        <v>562</v>
      </c>
      <c r="G389" s="80" t="s">
        <v>2116</v>
      </c>
      <c r="H389" s="80" t="s">
        <v>2117</v>
      </c>
      <c r="I389" s="177"/>
      <c r="J389" s="81">
        <v>27.867080832002245</v>
      </c>
      <c r="K389" s="81">
        <v>2.0269153311181323</v>
      </c>
      <c r="L389" s="81">
        <v>4.8629324275012191</v>
      </c>
      <c r="M389" s="81">
        <v>29.649406143243727</v>
      </c>
      <c r="N389" s="81">
        <v>32.055954891717754</v>
      </c>
      <c r="O389" s="81">
        <v>26.73398341769327</v>
      </c>
      <c r="P389" s="81">
        <v>19.521348606089227</v>
      </c>
      <c r="Q389" s="81">
        <v>2.3863365707934339</v>
      </c>
      <c r="R389" s="81">
        <v>0</v>
      </c>
      <c r="S389" s="81">
        <v>2.7645165102565543</v>
      </c>
      <c r="T389" s="82"/>
      <c r="U389" s="81">
        <v>4607674</v>
      </c>
      <c r="V389" s="81">
        <v>728</v>
      </c>
      <c r="W389" s="81">
        <v>51</v>
      </c>
      <c r="X389" s="81">
        <v>10161</v>
      </c>
      <c r="Y389" s="81">
        <v>12471</v>
      </c>
      <c r="Z389" s="81">
        <v>10996</v>
      </c>
      <c r="AA389" s="81">
        <v>4740</v>
      </c>
      <c r="AB389" s="81">
        <v>38746</v>
      </c>
      <c r="AC389" s="81">
        <v>0</v>
      </c>
      <c r="AD389" s="81">
        <v>2.7645165102565543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2118</v>
      </c>
      <c r="B390" s="80">
        <v>342</v>
      </c>
      <c r="C390" s="80">
        <v>2</v>
      </c>
      <c r="D390" s="80">
        <v>21</v>
      </c>
      <c r="E390" s="80">
        <v>2005</v>
      </c>
      <c r="F390" s="80" t="s">
        <v>565</v>
      </c>
      <c r="G390" s="80" t="s">
        <v>2116</v>
      </c>
      <c r="H390" s="80" t="s">
        <v>2117</v>
      </c>
      <c r="I390" s="177"/>
      <c r="J390" s="81">
        <v>13.657576351367824</v>
      </c>
      <c r="K390" s="81">
        <v>1.6403330883809522</v>
      </c>
      <c r="L390" s="81">
        <v>3.2909884520000481</v>
      </c>
      <c r="M390" s="81">
        <v>55.648536577336486</v>
      </c>
      <c r="N390" s="81">
        <v>42.207653099802926</v>
      </c>
      <c r="O390" s="81">
        <v>38.86201510262827</v>
      </c>
      <c r="P390" s="81">
        <v>21.598109767006978</v>
      </c>
      <c r="Q390" s="81">
        <v>2.1549856602408384</v>
      </c>
      <c r="R390" s="81">
        <v>0</v>
      </c>
      <c r="S390" s="81">
        <v>4.2899210394460754</v>
      </c>
      <c r="T390" s="82"/>
      <c r="U390" s="81">
        <v>2069327</v>
      </c>
      <c r="V390" s="81">
        <v>695</v>
      </c>
      <c r="W390" s="81">
        <v>44</v>
      </c>
      <c r="X390" s="81">
        <v>10301</v>
      </c>
      <c r="Y390" s="81">
        <v>14162</v>
      </c>
      <c r="Z390" s="81">
        <v>18497</v>
      </c>
      <c r="AA390" s="81">
        <v>4295</v>
      </c>
      <c r="AB390" s="81">
        <v>36578</v>
      </c>
      <c r="AC390" s="81">
        <v>0</v>
      </c>
      <c r="AD390" s="81">
        <v>4.2899210394460754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2119</v>
      </c>
      <c r="B391" s="80">
        <v>343</v>
      </c>
      <c r="C391" s="80">
        <v>3</v>
      </c>
      <c r="D391" s="80">
        <v>21</v>
      </c>
      <c r="E391" s="80">
        <v>2006</v>
      </c>
      <c r="F391" s="80" t="s">
        <v>566</v>
      </c>
      <c r="G391" s="80" t="s">
        <v>2116</v>
      </c>
      <c r="H391" s="80" t="s">
        <v>2117</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2120</v>
      </c>
      <c r="B392" s="80">
        <v>344</v>
      </c>
      <c r="C392" s="80">
        <v>4</v>
      </c>
      <c r="D392" s="80">
        <v>21</v>
      </c>
      <c r="E392" s="80">
        <v>2007</v>
      </c>
      <c r="F392" s="80" t="s">
        <v>567</v>
      </c>
      <c r="G392" s="80" t="s">
        <v>2116</v>
      </c>
      <c r="H392" s="80" t="s">
        <v>2117</v>
      </c>
      <c r="I392" s="177"/>
      <c r="J392" s="81">
        <v>13.583409281803666</v>
      </c>
      <c r="K392" s="81">
        <v>1.3551884523182858</v>
      </c>
      <c r="L392" s="81">
        <v>0</v>
      </c>
      <c r="M392" s="81">
        <v>47.480059956626427</v>
      </c>
      <c r="N392" s="81">
        <v>45.670037152214</v>
      </c>
      <c r="O392" s="81">
        <v>37.898808570094907</v>
      </c>
      <c r="P392" s="81">
        <v>21.753696008251961</v>
      </c>
      <c r="Q392" s="81">
        <v>2.2874463229749495</v>
      </c>
      <c r="R392" s="81">
        <v>0</v>
      </c>
      <c r="S392" s="81">
        <v>3.6882254214211545</v>
      </c>
      <c r="T392" s="82"/>
      <c r="U392" s="81">
        <v>2110106</v>
      </c>
      <c r="V392" s="81">
        <v>589</v>
      </c>
      <c r="W392" s="81">
        <v>0</v>
      </c>
      <c r="X392" s="81">
        <v>11077</v>
      </c>
      <c r="Y392" s="81">
        <v>14489</v>
      </c>
      <c r="Z392" s="81">
        <v>18752</v>
      </c>
      <c r="AA392" s="81">
        <v>4260</v>
      </c>
      <c r="AB392" s="81">
        <v>36773</v>
      </c>
      <c r="AC392" s="81">
        <v>0</v>
      </c>
      <c r="AD392" s="81">
        <v>3.6882254214211545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2121</v>
      </c>
      <c r="B393" s="80">
        <v>345</v>
      </c>
      <c r="C393" s="80">
        <v>5</v>
      </c>
      <c r="D393" s="80">
        <v>21</v>
      </c>
      <c r="E393" s="80">
        <v>2008</v>
      </c>
      <c r="F393" s="80" t="s">
        <v>84</v>
      </c>
      <c r="G393" s="80" t="s">
        <v>2116</v>
      </c>
      <c r="H393" s="80" t="s">
        <v>2117</v>
      </c>
      <c r="I393" s="177"/>
      <c r="J393" s="81">
        <v>13.352177140751335</v>
      </c>
      <c r="K393" s="81">
        <v>1.081329567275386</v>
      </c>
      <c r="L393" s="81">
        <v>4.4117692753686271</v>
      </c>
      <c r="M393" s="81">
        <v>50.093888169315775</v>
      </c>
      <c r="N393" s="81">
        <v>46.120307749523782</v>
      </c>
      <c r="O393" s="81">
        <v>36.859748813430905</v>
      </c>
      <c r="P393" s="81">
        <v>21.213735590236073</v>
      </c>
      <c r="Q393" s="81">
        <v>2.2407356686148683</v>
      </c>
      <c r="R393" s="81">
        <v>0</v>
      </c>
      <c r="S393" s="81">
        <v>4.0476302355773663</v>
      </c>
      <c r="T393" s="82"/>
      <c r="U393" s="81">
        <v>2276406</v>
      </c>
      <c r="V393" s="81">
        <v>589</v>
      </c>
      <c r="W393" s="81">
        <v>62</v>
      </c>
      <c r="X393" s="81">
        <v>11077</v>
      </c>
      <c r="Y393" s="81">
        <v>14575</v>
      </c>
      <c r="Z393" s="81">
        <v>18878</v>
      </c>
      <c r="AA393" s="81">
        <v>4159</v>
      </c>
      <c r="AB393" s="81">
        <v>36614</v>
      </c>
      <c r="AC393" s="81">
        <v>0</v>
      </c>
      <c r="AD393" s="81">
        <v>4.0476302355773663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2122</v>
      </c>
      <c r="B394" s="80">
        <v>346</v>
      </c>
      <c r="C394" s="80">
        <v>6</v>
      </c>
      <c r="D394" s="80">
        <v>21</v>
      </c>
      <c r="E394" s="80">
        <v>2009</v>
      </c>
      <c r="F394" s="80" t="s">
        <v>85</v>
      </c>
      <c r="G394" s="80" t="s">
        <v>2116</v>
      </c>
      <c r="H394" s="80" t="s">
        <v>2117</v>
      </c>
      <c r="I394" s="177"/>
      <c r="J394" s="81">
        <v>17.444862841303621</v>
      </c>
      <c r="K394" s="81">
        <v>1.0483053495693</v>
      </c>
      <c r="L394" s="81">
        <v>4.3645632691201355</v>
      </c>
      <c r="M394" s="81">
        <v>40.714436809612927</v>
      </c>
      <c r="N394" s="81">
        <v>45.130599668222573</v>
      </c>
      <c r="O394" s="81">
        <v>37.473955950158725</v>
      </c>
      <c r="P394" s="81">
        <v>20.2017456674889</v>
      </c>
      <c r="Q394" s="81">
        <v>2.118732124335402</v>
      </c>
      <c r="R394" s="81">
        <v>0</v>
      </c>
      <c r="S394" s="81">
        <v>3.2417458568264239</v>
      </c>
      <c r="T394" s="82"/>
      <c r="U394" s="81">
        <v>2655125</v>
      </c>
      <c r="V394" s="81">
        <v>666</v>
      </c>
      <c r="W394" s="81">
        <v>67</v>
      </c>
      <c r="X394" s="81">
        <v>10620</v>
      </c>
      <c r="Y394" s="81">
        <v>15351</v>
      </c>
      <c r="Z394" s="81">
        <v>18944</v>
      </c>
      <c r="AA394" s="81">
        <v>4066</v>
      </c>
      <c r="AB394" s="81">
        <v>36343</v>
      </c>
      <c r="AC394" s="81">
        <v>0</v>
      </c>
      <c r="AD394" s="81">
        <v>3.2417458568264239</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20.335999999999999</v>
      </c>
      <c r="BL394" s="81">
        <v>0</v>
      </c>
      <c r="BM394" s="82"/>
      <c r="BN394" s="81">
        <v>0</v>
      </c>
      <c r="BO394" s="81">
        <v>0</v>
      </c>
      <c r="BP394" s="81">
        <v>0</v>
      </c>
      <c r="BQ394" s="81">
        <v>0</v>
      </c>
      <c r="BR394" s="81">
        <v>2</v>
      </c>
      <c r="BS394" s="81">
        <v>0</v>
      </c>
      <c r="BT394"/>
      <c r="BU394" s="80"/>
      <c r="BV394" s="80"/>
      <c r="BW394" s="80"/>
      <c r="BX394" s="80"/>
      <c r="BY394" s="80"/>
      <c r="BZ394" s="80"/>
      <c r="CA394" s="80"/>
      <c r="CB394" s="80"/>
      <c r="CC394" s="80"/>
    </row>
    <row r="395" spans="1:81">
      <c r="A395" s="80" t="s">
        <v>2123</v>
      </c>
      <c r="B395" s="80">
        <v>347</v>
      </c>
      <c r="C395" s="80">
        <v>7</v>
      </c>
      <c r="D395" s="80">
        <v>21</v>
      </c>
      <c r="E395" s="80">
        <v>2010</v>
      </c>
      <c r="F395" s="80" t="s">
        <v>86</v>
      </c>
      <c r="G395" s="80" t="s">
        <v>2116</v>
      </c>
      <c r="H395" s="80" t="s">
        <v>2117</v>
      </c>
      <c r="I395" s="177"/>
      <c r="J395" s="81">
        <v>14.049280482511803</v>
      </c>
      <c r="K395" s="81">
        <v>1.0985030628231398</v>
      </c>
      <c r="L395" s="81">
        <v>4.8709341624419711</v>
      </c>
      <c r="M395" s="81">
        <v>41.489747711903135</v>
      </c>
      <c r="N395" s="81">
        <v>49.415294440894613</v>
      </c>
      <c r="O395" s="81">
        <v>37.326224337604586</v>
      </c>
      <c r="P395" s="81">
        <v>20.158651309527006</v>
      </c>
      <c r="Q395" s="81">
        <v>2.1861486422946328</v>
      </c>
      <c r="R395" s="81">
        <v>0</v>
      </c>
      <c r="S395" s="81">
        <v>3.3774330673384596</v>
      </c>
      <c r="T395" s="82"/>
      <c r="U395" s="81">
        <v>2308296</v>
      </c>
      <c r="V395" s="81">
        <v>666</v>
      </c>
      <c r="W395" s="81">
        <v>67</v>
      </c>
      <c r="X395" s="81">
        <v>10620</v>
      </c>
      <c r="Y395" s="81">
        <v>15354</v>
      </c>
      <c r="Z395" s="81">
        <v>18957</v>
      </c>
      <c r="AA395" s="81">
        <v>3956</v>
      </c>
      <c r="AB395" s="81">
        <v>35932</v>
      </c>
      <c r="AC395" s="81">
        <v>0</v>
      </c>
      <c r="AD395" s="81">
        <v>3.3774330673384596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20.427</v>
      </c>
      <c r="BL395" s="81">
        <v>0</v>
      </c>
      <c r="BM395" s="82"/>
      <c r="BN395" s="81">
        <v>0</v>
      </c>
      <c r="BO395" s="81">
        <v>0</v>
      </c>
      <c r="BP395" s="81">
        <v>0</v>
      </c>
      <c r="BQ395" s="81">
        <v>0</v>
      </c>
      <c r="BR395" s="81">
        <v>2</v>
      </c>
      <c r="BS395" s="81">
        <v>0</v>
      </c>
      <c r="BT395"/>
      <c r="BU395" s="80">
        <v>20.427</v>
      </c>
      <c r="BV395" s="80">
        <v>0</v>
      </c>
      <c r="BW395" s="80">
        <v>0</v>
      </c>
      <c r="BX395" s="80">
        <v>0</v>
      </c>
      <c r="BY395" s="80">
        <v>0</v>
      </c>
      <c r="BZ395" s="80">
        <v>0</v>
      </c>
      <c r="CA395" s="80">
        <v>0</v>
      </c>
      <c r="CB395" s="80">
        <v>0</v>
      </c>
      <c r="CC395" s="80">
        <v>0</v>
      </c>
    </row>
    <row r="396" spans="1:81">
      <c r="A396" s="80" t="s">
        <v>2124</v>
      </c>
      <c r="B396" s="80">
        <v>348</v>
      </c>
      <c r="C396" s="80">
        <v>8</v>
      </c>
      <c r="D396" s="80">
        <v>21</v>
      </c>
      <c r="E396" s="80">
        <v>2011</v>
      </c>
      <c r="F396" s="80" t="s">
        <v>87</v>
      </c>
      <c r="G396" s="80" t="s">
        <v>2116</v>
      </c>
      <c r="H396" s="80" t="s">
        <v>2117</v>
      </c>
      <c r="I396" s="177"/>
      <c r="J396" s="81">
        <v>17.239378012218364</v>
      </c>
      <c r="K396" s="81">
        <v>1.5975309098890196</v>
      </c>
      <c r="L396" s="81">
        <v>2.7605650087792597</v>
      </c>
      <c r="M396" s="81">
        <v>52.645922334997806</v>
      </c>
      <c r="N396" s="81">
        <v>54.234823515976281</v>
      </c>
      <c r="O396" s="81">
        <v>36.653963478928631</v>
      </c>
      <c r="P396" s="81">
        <v>19.338571845428003</v>
      </c>
      <c r="Q396" s="81">
        <v>2.5021376705025498</v>
      </c>
      <c r="R396" s="81">
        <v>0</v>
      </c>
      <c r="S396" s="81">
        <v>3.3710945118153997</v>
      </c>
      <c r="T396" s="82"/>
      <c r="U396" s="81">
        <v>2460437</v>
      </c>
      <c r="V396" s="81">
        <v>666</v>
      </c>
      <c r="W396" s="81">
        <v>67</v>
      </c>
      <c r="X396" s="81">
        <v>10620</v>
      </c>
      <c r="Y396" s="81">
        <v>15766</v>
      </c>
      <c r="Z396" s="81">
        <v>19020</v>
      </c>
      <c r="AA396" s="81">
        <v>3908</v>
      </c>
      <c r="AB396" s="81">
        <v>35654</v>
      </c>
      <c r="AC396" s="81">
        <v>0</v>
      </c>
      <c r="AD396" s="81">
        <v>3.3710945118153997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17.873999999999999</v>
      </c>
      <c r="BL396" s="81">
        <v>0</v>
      </c>
      <c r="BM396" s="82"/>
      <c r="BN396" s="81">
        <v>0</v>
      </c>
      <c r="BO396" s="81">
        <v>0</v>
      </c>
      <c r="BP396" s="81">
        <v>0</v>
      </c>
      <c r="BQ396" s="81">
        <v>0</v>
      </c>
      <c r="BR396" s="81">
        <v>2</v>
      </c>
      <c r="BS396" s="81">
        <v>0</v>
      </c>
      <c r="BT396"/>
      <c r="BU396" s="80">
        <v>17.873999999999999</v>
      </c>
      <c r="BV396" s="80">
        <v>0</v>
      </c>
      <c r="BW396" s="80">
        <v>0</v>
      </c>
      <c r="BX396" s="80">
        <v>0</v>
      </c>
      <c r="BY396" s="80">
        <v>0</v>
      </c>
      <c r="BZ396" s="80">
        <v>0</v>
      </c>
      <c r="CA396" s="80">
        <v>0</v>
      </c>
      <c r="CB396" s="80">
        <v>0</v>
      </c>
      <c r="CC396" s="80">
        <v>0</v>
      </c>
    </row>
    <row r="397" spans="1:81">
      <c r="A397" s="80" t="s">
        <v>2125</v>
      </c>
      <c r="B397" s="80">
        <v>349</v>
      </c>
      <c r="C397" s="80">
        <v>9</v>
      </c>
      <c r="D397" s="80">
        <v>21</v>
      </c>
      <c r="E397" s="80">
        <v>2012</v>
      </c>
      <c r="F397" s="80" t="s">
        <v>88</v>
      </c>
      <c r="G397" s="80" t="s">
        <v>2116</v>
      </c>
      <c r="H397" s="80" t="s">
        <v>2117</v>
      </c>
      <c r="I397" s="177"/>
      <c r="J397" s="81">
        <v>19.391650693941585</v>
      </c>
      <c r="K397" s="81">
        <v>1.5578073229961678</v>
      </c>
      <c r="L397" s="81">
        <v>2.7405042275539171</v>
      </c>
      <c r="M397" s="81">
        <v>54.423525698637903</v>
      </c>
      <c r="N397" s="81">
        <v>57.013834968593088</v>
      </c>
      <c r="O397" s="81">
        <v>36.86454860603039</v>
      </c>
      <c r="P397" s="81">
        <v>19.120144649041823</v>
      </c>
      <c r="Q397" s="81">
        <v>2.7215626556574799</v>
      </c>
      <c r="R397" s="81">
        <v>0</v>
      </c>
      <c r="S397" s="81">
        <v>3.9101477146363841</v>
      </c>
      <c r="T397" s="82"/>
      <c r="U397" s="81">
        <v>2646561</v>
      </c>
      <c r="V397" s="81">
        <v>666</v>
      </c>
      <c r="W397" s="81">
        <v>67</v>
      </c>
      <c r="X397" s="81">
        <v>10620</v>
      </c>
      <c r="Y397" s="81">
        <v>15745</v>
      </c>
      <c r="Z397" s="81">
        <v>19281</v>
      </c>
      <c r="AA397" s="81">
        <v>3842</v>
      </c>
      <c r="AB397" s="81">
        <v>35694</v>
      </c>
      <c r="AC397" s="81">
        <v>0</v>
      </c>
      <c r="AD397" s="81">
        <v>3.9101477146363841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20.146999999999998</v>
      </c>
      <c r="BL397" s="81">
        <v>0</v>
      </c>
      <c r="BM397" s="82"/>
      <c r="BN397" s="81">
        <v>0</v>
      </c>
      <c r="BO397" s="81">
        <v>0</v>
      </c>
      <c r="BP397" s="81">
        <v>0</v>
      </c>
      <c r="BQ397" s="81">
        <v>0</v>
      </c>
      <c r="BR397" s="81">
        <v>2</v>
      </c>
      <c r="BS397" s="81">
        <v>0</v>
      </c>
      <c r="BT397"/>
      <c r="BU397" s="80">
        <v>20.146999999999998</v>
      </c>
      <c r="BV397" s="80">
        <v>0</v>
      </c>
      <c r="BW397" s="80">
        <v>0</v>
      </c>
      <c r="BX397" s="80">
        <v>0</v>
      </c>
      <c r="BY397" s="80">
        <v>0</v>
      </c>
      <c r="BZ397" s="80">
        <v>0</v>
      </c>
      <c r="CA397" s="80">
        <v>0</v>
      </c>
      <c r="CB397" s="80">
        <v>0</v>
      </c>
      <c r="CC397" s="80">
        <v>0</v>
      </c>
    </row>
    <row r="398" spans="1:81">
      <c r="A398" s="80" t="s">
        <v>2126</v>
      </c>
      <c r="B398" s="80">
        <v>350</v>
      </c>
      <c r="C398" s="80">
        <v>10</v>
      </c>
      <c r="D398" s="80">
        <v>21</v>
      </c>
      <c r="E398" s="80">
        <v>2013</v>
      </c>
      <c r="F398" s="80" t="s">
        <v>89</v>
      </c>
      <c r="G398" s="80" t="s">
        <v>2116</v>
      </c>
      <c r="H398" s="80" t="s">
        <v>2117</v>
      </c>
      <c r="I398" s="177"/>
      <c r="J398" s="81">
        <v>21.438272419385612</v>
      </c>
      <c r="K398" s="81">
        <v>1.342897601951847</v>
      </c>
      <c r="L398" s="81">
        <v>2.8263443192987898</v>
      </c>
      <c r="M398" s="81">
        <v>52.432662349185797</v>
      </c>
      <c r="N398" s="81">
        <v>56.801037045611778</v>
      </c>
      <c r="O398" s="81">
        <v>35.5616679426901</v>
      </c>
      <c r="P398" s="81">
        <v>18.897460839847263</v>
      </c>
      <c r="Q398" s="81">
        <v>2.7550416196920868</v>
      </c>
      <c r="R398" s="81">
        <v>0</v>
      </c>
      <c r="S398" s="81">
        <v>3.4189638755558107</v>
      </c>
      <c r="T398" s="82"/>
      <c r="U398" s="81">
        <v>2707528</v>
      </c>
      <c r="V398" s="81">
        <v>666</v>
      </c>
      <c r="W398" s="81">
        <v>67</v>
      </c>
      <c r="X398" s="81">
        <v>10620</v>
      </c>
      <c r="Y398" s="81">
        <v>15707</v>
      </c>
      <c r="Z398" s="81">
        <v>19430</v>
      </c>
      <c r="AA398" s="81">
        <v>3783</v>
      </c>
      <c r="AB398" s="81">
        <v>35615</v>
      </c>
      <c r="AC398" s="81">
        <v>0</v>
      </c>
      <c r="AD398" s="81">
        <v>3.4189638755558107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22.523999999999997</v>
      </c>
      <c r="BL398" s="81">
        <v>0</v>
      </c>
      <c r="BM398" s="82"/>
      <c r="BN398" s="81">
        <v>0</v>
      </c>
      <c r="BO398" s="81">
        <v>0</v>
      </c>
      <c r="BP398" s="81">
        <v>0</v>
      </c>
      <c r="BQ398" s="81">
        <v>0</v>
      </c>
      <c r="BR398" s="81">
        <v>2</v>
      </c>
      <c r="BS398" s="81">
        <v>0</v>
      </c>
      <c r="BT398"/>
      <c r="BU398" s="80">
        <v>22.524000000000001</v>
      </c>
      <c r="BV398" s="80">
        <v>0</v>
      </c>
      <c r="BW398" s="80">
        <v>0</v>
      </c>
      <c r="BX398" s="80">
        <v>0</v>
      </c>
      <c r="BY398" s="80">
        <v>0</v>
      </c>
      <c r="BZ398" s="80">
        <v>0</v>
      </c>
      <c r="CA398" s="80">
        <v>0</v>
      </c>
      <c r="CB398" s="80">
        <v>0</v>
      </c>
      <c r="CC398" s="80">
        <v>0</v>
      </c>
    </row>
    <row r="399" spans="1:81">
      <c r="A399" s="80" t="s">
        <v>2127</v>
      </c>
      <c r="B399" s="80">
        <v>351</v>
      </c>
      <c r="C399" s="80">
        <v>11</v>
      </c>
      <c r="D399" s="80">
        <v>21</v>
      </c>
      <c r="E399" s="80">
        <v>2014</v>
      </c>
      <c r="F399" s="80" t="s">
        <v>90</v>
      </c>
      <c r="G399" s="80" t="s">
        <v>2116</v>
      </c>
      <c r="H399" s="80" t="s">
        <v>2117</v>
      </c>
      <c r="I399" s="177"/>
      <c r="J399" s="81">
        <v>19.792389625898224</v>
      </c>
      <c r="K399" s="81">
        <v>1.2836662451772503</v>
      </c>
      <c r="L399" s="81">
        <v>2.8285794270796347</v>
      </c>
      <c r="M399" s="81">
        <v>49.447506410401033</v>
      </c>
      <c r="N399" s="81">
        <v>49.487609731551863</v>
      </c>
      <c r="O399" s="81">
        <v>33.804960371741664</v>
      </c>
      <c r="P399" s="81">
        <v>18.734638197447637</v>
      </c>
      <c r="Q399" s="81">
        <v>2.6202556715768681</v>
      </c>
      <c r="R399" s="81">
        <v>0</v>
      </c>
      <c r="S399" s="81">
        <v>3.4527512932834972</v>
      </c>
      <c r="T399" s="82"/>
      <c r="U399" s="81">
        <v>2777741</v>
      </c>
      <c r="V399" s="81">
        <v>560</v>
      </c>
      <c r="W399" s="81">
        <v>63</v>
      </c>
      <c r="X399" s="81">
        <v>10970</v>
      </c>
      <c r="Y399" s="81">
        <v>15751</v>
      </c>
      <c r="Z399" s="81">
        <v>19453</v>
      </c>
      <c r="AA399" s="81">
        <v>3731</v>
      </c>
      <c r="AB399" s="81">
        <v>35304</v>
      </c>
      <c r="AC399" s="81">
        <v>0</v>
      </c>
      <c r="AD399" s="81">
        <v>3.4527512932834972</v>
      </c>
      <c r="AE399" s="82"/>
      <c r="AF399" s="81">
        <v>22011815.89022506</v>
      </c>
      <c r="AG399" s="81">
        <v>1144242.5094004998</v>
      </c>
      <c r="AH399" s="81">
        <v>718768.62016617169</v>
      </c>
      <c r="AI399" s="81">
        <v>70874808.740874171</v>
      </c>
      <c r="AJ399" s="81">
        <v>70078289.769023895</v>
      </c>
      <c r="AK399" s="81">
        <v>0</v>
      </c>
      <c r="AL399" s="81">
        <v>0</v>
      </c>
      <c r="AM399" s="81">
        <v>4846711.6447387869</v>
      </c>
      <c r="AN399" s="81">
        <v>0</v>
      </c>
      <c r="AO399" s="81">
        <v>0</v>
      </c>
      <c r="AP399" s="82"/>
      <c r="AQ399" s="81">
        <v>263</v>
      </c>
      <c r="AR399" s="81">
        <v>62</v>
      </c>
      <c r="AS399" s="81">
        <v>0</v>
      </c>
      <c r="AT399" s="81">
        <v>0</v>
      </c>
      <c r="AU399" s="81">
        <v>0</v>
      </c>
      <c r="AV399" s="81">
        <v>0</v>
      </c>
      <c r="AW399" s="81" t="s">
        <v>564</v>
      </c>
      <c r="AX399" s="82"/>
      <c r="AY399" s="81">
        <v>1097.5</v>
      </c>
      <c r="AZ399" s="81">
        <v>1881.3</v>
      </c>
      <c r="BA399" s="81">
        <v>0</v>
      </c>
      <c r="BB399" s="81">
        <v>0</v>
      </c>
      <c r="BC399" s="81">
        <v>0</v>
      </c>
      <c r="BD399" s="81">
        <v>0</v>
      </c>
      <c r="BE399" s="81" t="s">
        <v>564</v>
      </c>
      <c r="BF399" s="82"/>
      <c r="BG399" s="81">
        <v>0</v>
      </c>
      <c r="BH399" s="81">
        <v>0</v>
      </c>
      <c r="BI399" s="81">
        <v>0</v>
      </c>
      <c r="BJ399" s="81">
        <v>0</v>
      </c>
      <c r="BK399" s="81">
        <v>21.417999999999999</v>
      </c>
      <c r="BL399" s="81">
        <v>0</v>
      </c>
      <c r="BM399" s="82"/>
      <c r="BN399" s="81">
        <v>0</v>
      </c>
      <c r="BO399" s="81">
        <v>0</v>
      </c>
      <c r="BP399" s="81">
        <v>0</v>
      </c>
      <c r="BQ399" s="81">
        <v>0</v>
      </c>
      <c r="BR399" s="81">
        <v>2</v>
      </c>
      <c r="BS399" s="81">
        <v>0</v>
      </c>
      <c r="BT399"/>
      <c r="BU399" s="80">
        <v>21.417999999999999</v>
      </c>
      <c r="BV399" s="80">
        <v>0</v>
      </c>
      <c r="BW399" s="80">
        <v>0</v>
      </c>
      <c r="BX399" s="80">
        <v>0</v>
      </c>
      <c r="BY399" s="80">
        <v>0</v>
      </c>
      <c r="BZ399" s="80">
        <v>0</v>
      </c>
      <c r="CA399" s="80">
        <v>0</v>
      </c>
      <c r="CB399" s="80">
        <v>0</v>
      </c>
      <c r="CC399" s="80">
        <v>0</v>
      </c>
    </row>
    <row r="400" spans="1:81">
      <c r="A400" s="80" t="s">
        <v>2128</v>
      </c>
      <c r="B400" s="80">
        <v>352</v>
      </c>
      <c r="C400" s="80">
        <v>12</v>
      </c>
      <c r="D400" s="80">
        <v>21</v>
      </c>
      <c r="E400" s="80">
        <v>2015</v>
      </c>
      <c r="F400" s="80" t="s">
        <v>91</v>
      </c>
      <c r="G400" s="80" t="s">
        <v>2116</v>
      </c>
      <c r="H400" s="80" t="s">
        <v>2117</v>
      </c>
      <c r="I400" s="177"/>
      <c r="J400" s="81">
        <v>20.663009286092567</v>
      </c>
      <c r="K400" s="81">
        <v>1.2260656166750383</v>
      </c>
      <c r="L400" s="81">
        <v>3.1186124385722991</v>
      </c>
      <c r="M400" s="81">
        <v>51.816570218855823</v>
      </c>
      <c r="N400" s="81">
        <v>48.961920236276924</v>
      </c>
      <c r="O400" s="81">
        <v>33.57703139931521</v>
      </c>
      <c r="P400" s="81">
        <v>18.754404221063798</v>
      </c>
      <c r="Q400" s="81">
        <v>2.5413412228738559</v>
      </c>
      <c r="R400" s="81">
        <v>0</v>
      </c>
      <c r="S400" s="81">
        <v>2.7483524071578684</v>
      </c>
      <c r="T400" s="82"/>
      <c r="U400" s="81">
        <v>3114180</v>
      </c>
      <c r="V400" s="81">
        <v>560</v>
      </c>
      <c r="W400" s="81">
        <v>63</v>
      </c>
      <c r="X400" s="81">
        <v>10970</v>
      </c>
      <c r="Y400" s="81">
        <v>15733</v>
      </c>
      <c r="Z400" s="81">
        <v>19508</v>
      </c>
      <c r="AA400" s="81">
        <v>3732</v>
      </c>
      <c r="AB400" s="81">
        <v>34977</v>
      </c>
      <c r="AC400" s="81">
        <v>0</v>
      </c>
      <c r="AD400" s="81">
        <v>2.7483524071578684</v>
      </c>
      <c r="AE400" s="82"/>
      <c r="AF400" s="81">
        <v>23583282.947038159</v>
      </c>
      <c r="AG400" s="81">
        <v>1012553.8198457492</v>
      </c>
      <c r="AH400" s="81">
        <v>656868.8811971898</v>
      </c>
      <c r="AI400" s="81">
        <v>77573906.640996933</v>
      </c>
      <c r="AJ400" s="81">
        <v>72671785.218818575</v>
      </c>
      <c r="AK400" s="81">
        <v>0</v>
      </c>
      <c r="AL400" s="81">
        <v>0</v>
      </c>
      <c r="AM400" s="81">
        <v>4793451.1270033577</v>
      </c>
      <c r="AN400" s="81">
        <v>0</v>
      </c>
      <c r="AO400" s="81">
        <v>0</v>
      </c>
      <c r="AP400" s="82"/>
      <c r="AQ400" s="81">
        <v>351</v>
      </c>
      <c r="AR400" s="81">
        <v>91</v>
      </c>
      <c r="AS400" s="81">
        <v>0</v>
      </c>
      <c r="AT400" s="81">
        <v>0</v>
      </c>
      <c r="AU400" s="81">
        <v>0</v>
      </c>
      <c r="AV400" s="81">
        <v>0</v>
      </c>
      <c r="AW400" s="81" t="s">
        <v>564</v>
      </c>
      <c r="AX400" s="82"/>
      <c r="AY400" s="81">
        <v>1501.3999999999999</v>
      </c>
      <c r="AZ400" s="81">
        <v>3258.1</v>
      </c>
      <c r="BA400" s="81">
        <v>0</v>
      </c>
      <c r="BB400" s="81">
        <v>0</v>
      </c>
      <c r="BC400" s="81">
        <v>0</v>
      </c>
      <c r="BD400" s="81">
        <v>0</v>
      </c>
      <c r="BE400" s="81" t="s">
        <v>564</v>
      </c>
      <c r="BF400" s="82"/>
      <c r="BG400" s="81">
        <v>0</v>
      </c>
      <c r="BH400" s="81">
        <v>0</v>
      </c>
      <c r="BI400" s="81">
        <v>0</v>
      </c>
      <c r="BJ400" s="81">
        <v>0</v>
      </c>
      <c r="BK400" s="81">
        <v>20.600999999999999</v>
      </c>
      <c r="BL400" s="81">
        <v>0</v>
      </c>
      <c r="BM400" s="82"/>
      <c r="BN400" s="81">
        <v>0</v>
      </c>
      <c r="BO400" s="81">
        <v>0</v>
      </c>
      <c r="BP400" s="81">
        <v>0</v>
      </c>
      <c r="BQ400" s="81">
        <v>0</v>
      </c>
      <c r="BR400" s="81">
        <v>2</v>
      </c>
      <c r="BS400" s="81">
        <v>0</v>
      </c>
      <c r="BT400"/>
      <c r="BU400" s="80">
        <v>20.600999999999999</v>
      </c>
      <c r="BV400" s="80">
        <v>0</v>
      </c>
      <c r="BW400" s="80">
        <v>0</v>
      </c>
      <c r="BX400" s="80">
        <v>0</v>
      </c>
      <c r="BY400" s="80">
        <v>0</v>
      </c>
      <c r="BZ400" s="80">
        <v>0</v>
      </c>
      <c r="CA400" s="80">
        <v>0</v>
      </c>
      <c r="CB400" s="80">
        <v>0</v>
      </c>
      <c r="CC400" s="80">
        <v>0</v>
      </c>
    </row>
    <row r="401" spans="1:81">
      <c r="A401" s="80" t="s">
        <v>2129</v>
      </c>
      <c r="B401" s="80">
        <v>353</v>
      </c>
      <c r="C401" s="80">
        <v>13</v>
      </c>
      <c r="D401" s="80">
        <v>21</v>
      </c>
      <c r="E401" s="80">
        <v>2016</v>
      </c>
      <c r="F401" s="80" t="s">
        <v>92</v>
      </c>
      <c r="G401" s="80" t="s">
        <v>2116</v>
      </c>
      <c r="H401" s="80" t="s">
        <v>2117</v>
      </c>
      <c r="I401" s="177"/>
      <c r="J401" s="81">
        <v>20.91319836572411</v>
      </c>
      <c r="K401" s="81">
        <v>1.2245824112992372</v>
      </c>
      <c r="L401" s="81">
        <v>3.6539863069448333</v>
      </c>
      <c r="M401" s="81">
        <v>45.348032065489406</v>
      </c>
      <c r="N401" s="81">
        <v>43.178474090308747</v>
      </c>
      <c r="O401" s="81">
        <v>33.240702756858596</v>
      </c>
      <c r="P401" s="81">
        <v>18.161902589518967</v>
      </c>
      <c r="Q401" s="81">
        <v>2.4502250461618078</v>
      </c>
      <c r="R401" s="81">
        <v>0</v>
      </c>
      <c r="S401" s="81">
        <v>5.077088566839894</v>
      </c>
      <c r="T401" s="82"/>
      <c r="U401" s="81">
        <v>3295194</v>
      </c>
      <c r="V401" s="81">
        <v>560</v>
      </c>
      <c r="W401" s="81">
        <v>63</v>
      </c>
      <c r="X401" s="81">
        <v>10970</v>
      </c>
      <c r="Y401" s="81">
        <v>15774</v>
      </c>
      <c r="Z401" s="81">
        <v>19550</v>
      </c>
      <c r="AA401" s="81">
        <v>3738</v>
      </c>
      <c r="AB401" s="81">
        <v>34690</v>
      </c>
      <c r="AC401" s="81">
        <v>0</v>
      </c>
      <c r="AD401" s="81">
        <v>5.077088566839894</v>
      </c>
      <c r="AE401" s="82"/>
      <c r="AF401" s="81">
        <v>24322099.155694969</v>
      </c>
      <c r="AG401" s="81">
        <v>973402.06861677603</v>
      </c>
      <c r="AH401" s="81">
        <v>571930.14269047719</v>
      </c>
      <c r="AI401" s="81">
        <v>72457465.127662957</v>
      </c>
      <c r="AJ401" s="81">
        <v>62061481.763165541</v>
      </c>
      <c r="AK401" s="81">
        <v>0</v>
      </c>
      <c r="AL401" s="81">
        <v>0</v>
      </c>
      <c r="AM401" s="81">
        <v>4757812.4649012806</v>
      </c>
      <c r="AN401" s="81">
        <v>0</v>
      </c>
      <c r="AO401" s="81">
        <v>0</v>
      </c>
      <c r="AP401" s="82"/>
      <c r="AQ401" s="81">
        <v>406</v>
      </c>
      <c r="AR401" s="81">
        <v>106</v>
      </c>
      <c r="AS401" s="81">
        <v>0</v>
      </c>
      <c r="AT401" s="81">
        <v>0</v>
      </c>
      <c r="AU401" s="81">
        <v>0</v>
      </c>
      <c r="AV401" s="81">
        <v>0</v>
      </c>
      <c r="AW401" s="81" t="s">
        <v>564</v>
      </c>
      <c r="AX401" s="82"/>
      <c r="AY401" s="81">
        <v>1729.7</v>
      </c>
      <c r="AZ401" s="81">
        <v>3571.6</v>
      </c>
      <c r="BA401" s="81">
        <v>0</v>
      </c>
      <c r="BB401" s="81">
        <v>0</v>
      </c>
      <c r="BC401" s="81">
        <v>0</v>
      </c>
      <c r="BD401" s="81">
        <v>0</v>
      </c>
      <c r="BE401" s="81" t="s">
        <v>564</v>
      </c>
      <c r="BF401" s="82"/>
      <c r="BG401" s="81">
        <v>0</v>
      </c>
      <c r="BH401" s="81">
        <v>0</v>
      </c>
      <c r="BI401" s="81">
        <v>0</v>
      </c>
      <c r="BJ401" s="81">
        <v>0</v>
      </c>
      <c r="BK401" s="81">
        <v>21.154</v>
      </c>
      <c r="BL401" s="81">
        <v>0</v>
      </c>
      <c r="BM401" s="82"/>
      <c r="BN401" s="81">
        <v>0</v>
      </c>
      <c r="BO401" s="81">
        <v>0</v>
      </c>
      <c r="BP401" s="81">
        <v>0</v>
      </c>
      <c r="BQ401" s="81">
        <v>0</v>
      </c>
      <c r="BR401" s="81">
        <v>2</v>
      </c>
      <c r="BS401" s="81">
        <v>0</v>
      </c>
      <c r="BT401"/>
      <c r="BU401" s="80">
        <v>21.154</v>
      </c>
      <c r="BV401" s="80">
        <v>0</v>
      </c>
      <c r="BW401" s="80">
        <v>0</v>
      </c>
      <c r="BX401" s="80">
        <v>0</v>
      </c>
      <c r="BY401" s="80">
        <v>0</v>
      </c>
      <c r="BZ401" s="80">
        <v>0</v>
      </c>
      <c r="CA401" s="80">
        <v>0</v>
      </c>
      <c r="CB401" s="80">
        <v>0</v>
      </c>
      <c r="CC401" s="80">
        <v>0</v>
      </c>
    </row>
    <row r="402" spans="1:81">
      <c r="A402" s="80" t="s">
        <v>2130</v>
      </c>
      <c r="B402" s="80">
        <v>354</v>
      </c>
      <c r="C402" s="80">
        <v>14</v>
      </c>
      <c r="D402" s="80">
        <v>21</v>
      </c>
      <c r="E402" s="80">
        <v>2017</v>
      </c>
      <c r="F402" s="80" t="s">
        <v>71</v>
      </c>
      <c r="G402" s="80" t="s">
        <v>2116</v>
      </c>
      <c r="H402" s="80" t="s">
        <v>2117</v>
      </c>
      <c r="I402" s="177"/>
      <c r="J402" s="81">
        <v>17.60779281731914</v>
      </c>
      <c r="K402" s="81">
        <v>1.2755947589493251</v>
      </c>
      <c r="L402" s="81">
        <v>3.1967391963003915</v>
      </c>
      <c r="M402" s="81">
        <v>43.740166832219352</v>
      </c>
      <c r="N402" s="81">
        <v>46.510981034024447</v>
      </c>
      <c r="O402" s="81">
        <v>32.611321248366224</v>
      </c>
      <c r="P402" s="81">
        <v>17.800628295050043</v>
      </c>
      <c r="Q402" s="81">
        <v>2.3363606378104378</v>
      </c>
      <c r="R402" s="81">
        <v>0</v>
      </c>
      <c r="S402" s="81">
        <v>3.2108263423418499</v>
      </c>
      <c r="T402" s="82"/>
      <c r="U402" s="81">
        <v>3015694</v>
      </c>
      <c r="V402" s="81">
        <v>560</v>
      </c>
      <c r="W402" s="81">
        <v>63</v>
      </c>
      <c r="X402" s="81">
        <v>10970</v>
      </c>
      <c r="Y402" s="81">
        <v>15703</v>
      </c>
      <c r="Z402" s="81">
        <v>19498</v>
      </c>
      <c r="AA402" s="81">
        <v>3687</v>
      </c>
      <c r="AB402" s="81">
        <v>34207</v>
      </c>
      <c r="AC402" s="81">
        <v>0</v>
      </c>
      <c r="AD402" s="81">
        <v>3.2108263423418499</v>
      </c>
      <c r="AE402" s="82"/>
      <c r="AF402" s="81">
        <v>20978825.743173491</v>
      </c>
      <c r="AG402" s="81">
        <v>1010010.4873721011</v>
      </c>
      <c r="AH402" s="81">
        <v>683593.76231323183</v>
      </c>
      <c r="AI402" s="81">
        <v>72626684.99545835</v>
      </c>
      <c r="AJ402" s="81">
        <v>68279750.651089773</v>
      </c>
      <c r="AK402" s="81">
        <v>0</v>
      </c>
      <c r="AL402" s="81">
        <v>0</v>
      </c>
      <c r="AM402" s="81">
        <v>4698908.9385749027</v>
      </c>
      <c r="AN402" s="81">
        <v>0</v>
      </c>
      <c r="AO402" s="81">
        <v>0</v>
      </c>
      <c r="AP402" s="82"/>
      <c r="AQ402" s="81">
        <v>443</v>
      </c>
      <c r="AR402" s="81">
        <v>116</v>
      </c>
      <c r="AS402" s="81">
        <v>0</v>
      </c>
      <c r="AT402" s="81">
        <v>0</v>
      </c>
      <c r="AU402" s="81">
        <v>0</v>
      </c>
      <c r="AV402" s="81">
        <v>0</v>
      </c>
      <c r="AW402" s="81" t="s">
        <v>564</v>
      </c>
      <c r="AX402" s="82"/>
      <c r="AY402" s="81">
        <v>1893.1</v>
      </c>
      <c r="AZ402" s="81">
        <v>4296</v>
      </c>
      <c r="BA402" s="81">
        <v>0</v>
      </c>
      <c r="BB402" s="81">
        <v>0</v>
      </c>
      <c r="BC402" s="81">
        <v>0</v>
      </c>
      <c r="BD402" s="81">
        <v>0</v>
      </c>
      <c r="BE402" s="81" t="s">
        <v>564</v>
      </c>
      <c r="BF402" s="82"/>
      <c r="BG402" s="81">
        <v>0</v>
      </c>
      <c r="BH402" s="81">
        <v>0</v>
      </c>
      <c r="BI402" s="81">
        <v>0</v>
      </c>
      <c r="BJ402" s="81">
        <v>0</v>
      </c>
      <c r="BK402" s="81">
        <v>21.459</v>
      </c>
      <c r="BL402" s="81">
        <v>0</v>
      </c>
      <c r="BM402" s="82"/>
      <c r="BN402" s="81">
        <v>0</v>
      </c>
      <c r="BO402" s="81">
        <v>0</v>
      </c>
      <c r="BP402" s="81">
        <v>0</v>
      </c>
      <c r="BQ402" s="81">
        <v>0</v>
      </c>
      <c r="BR402" s="81">
        <v>2</v>
      </c>
      <c r="BS402" s="81">
        <v>0</v>
      </c>
      <c r="BT402"/>
      <c r="BU402" s="80">
        <v>21.459</v>
      </c>
      <c r="BV402" s="80">
        <v>0</v>
      </c>
      <c r="BW402" s="80">
        <v>0</v>
      </c>
      <c r="BX402" s="80">
        <v>0</v>
      </c>
      <c r="BY402" s="80">
        <v>0</v>
      </c>
      <c r="BZ402" s="80">
        <v>0</v>
      </c>
      <c r="CA402" s="80">
        <v>0</v>
      </c>
      <c r="CB402" s="80">
        <v>0</v>
      </c>
      <c r="CC402" s="80">
        <v>0</v>
      </c>
    </row>
    <row r="403" spans="1:81">
      <c r="A403" s="80" t="s">
        <v>2131</v>
      </c>
      <c r="B403" s="80">
        <v>355</v>
      </c>
      <c r="C403" s="80">
        <v>15</v>
      </c>
      <c r="D403" s="80">
        <v>21</v>
      </c>
      <c r="E403" s="80">
        <v>2018</v>
      </c>
      <c r="F403" s="80" t="s">
        <v>93</v>
      </c>
      <c r="G403" s="80" t="s">
        <v>2116</v>
      </c>
      <c r="H403" s="80" t="s">
        <v>2117</v>
      </c>
      <c r="I403" s="177"/>
      <c r="J403" s="81">
        <v>20.2517441335876</v>
      </c>
      <c r="K403" s="81">
        <v>1.1993829984556736</v>
      </c>
      <c r="L403" s="81">
        <v>2.9947597138676012</v>
      </c>
      <c r="M403" s="81">
        <v>43.244752995881115</v>
      </c>
      <c r="N403" s="81">
        <v>43.830679571141069</v>
      </c>
      <c r="O403" s="81">
        <v>31.977291089180078</v>
      </c>
      <c r="P403" s="81">
        <v>17.824191792972108</v>
      </c>
      <c r="Q403" s="81">
        <v>2.1455250199671037</v>
      </c>
      <c r="R403" s="81">
        <v>0</v>
      </c>
      <c r="S403" s="81">
        <v>4.807720668386545</v>
      </c>
      <c r="T403" s="82"/>
      <c r="U403" s="81">
        <v>3690394</v>
      </c>
      <c r="V403" s="81">
        <v>560</v>
      </c>
      <c r="W403" s="81">
        <v>63</v>
      </c>
      <c r="X403" s="81">
        <v>10970</v>
      </c>
      <c r="Y403" s="81">
        <v>15705</v>
      </c>
      <c r="Z403" s="81">
        <v>19485</v>
      </c>
      <c r="AA403" s="81">
        <v>3729</v>
      </c>
      <c r="AB403" s="81">
        <v>33852</v>
      </c>
      <c r="AC403" s="81">
        <v>0</v>
      </c>
      <c r="AD403" s="81">
        <v>4.807720668386545</v>
      </c>
      <c r="AE403" s="82"/>
      <c r="AF403" s="81">
        <v>24564502.244665358</v>
      </c>
      <c r="AG403" s="81">
        <v>912099.69291231129</v>
      </c>
      <c r="AH403" s="81">
        <v>652439.85571963934</v>
      </c>
      <c r="AI403" s="81">
        <v>70773025.817935124</v>
      </c>
      <c r="AJ403" s="81">
        <v>67582602.309023678</v>
      </c>
      <c r="AK403" s="81">
        <v>0</v>
      </c>
      <c r="AL403" s="81">
        <v>0</v>
      </c>
      <c r="AM403" s="81">
        <v>4659765.399810737</v>
      </c>
      <c r="AN403" s="81">
        <v>0</v>
      </c>
      <c r="AO403" s="81">
        <v>0</v>
      </c>
      <c r="AP403" s="82"/>
      <c r="AQ403" s="81">
        <v>478</v>
      </c>
      <c r="AR403" s="81">
        <v>127</v>
      </c>
      <c r="AS403" s="81">
        <v>0</v>
      </c>
      <c r="AT403" s="81">
        <v>0</v>
      </c>
      <c r="AU403" s="81">
        <v>0</v>
      </c>
      <c r="AV403" s="81">
        <v>0</v>
      </c>
      <c r="AW403" s="81" t="s">
        <v>564</v>
      </c>
      <c r="AX403" s="82"/>
      <c r="AY403" s="81">
        <v>2093.8000000000002</v>
      </c>
      <c r="AZ403" s="81">
        <v>4479</v>
      </c>
      <c r="BA403" s="81">
        <v>0</v>
      </c>
      <c r="BB403" s="81">
        <v>0</v>
      </c>
      <c r="BC403" s="81">
        <v>0</v>
      </c>
      <c r="BD403" s="81">
        <v>0</v>
      </c>
      <c r="BE403" s="81" t="s">
        <v>564</v>
      </c>
      <c r="BF403" s="82"/>
      <c r="BG403" s="81">
        <v>0</v>
      </c>
      <c r="BH403" s="81">
        <v>0</v>
      </c>
      <c r="BI403" s="81">
        <v>0</v>
      </c>
      <c r="BJ403" s="81">
        <v>0</v>
      </c>
      <c r="BK403" s="81">
        <v>21.648</v>
      </c>
      <c r="BL403" s="81">
        <v>0</v>
      </c>
      <c r="BM403" s="82"/>
      <c r="BN403" s="81">
        <v>0</v>
      </c>
      <c r="BO403" s="81">
        <v>0</v>
      </c>
      <c r="BP403" s="81">
        <v>0</v>
      </c>
      <c r="BQ403" s="81">
        <v>0</v>
      </c>
      <c r="BR403" s="81">
        <v>2</v>
      </c>
      <c r="BS403" s="81">
        <v>0</v>
      </c>
      <c r="BT403"/>
      <c r="BU403" s="80">
        <v>21.648</v>
      </c>
      <c r="BV403" s="80">
        <v>0</v>
      </c>
      <c r="BW403" s="80">
        <v>0</v>
      </c>
      <c r="BX403" s="80">
        <v>0</v>
      </c>
      <c r="BY403" s="80">
        <v>0</v>
      </c>
      <c r="BZ403" s="80">
        <v>0</v>
      </c>
      <c r="CA403" s="80">
        <v>0</v>
      </c>
      <c r="CB403" s="80">
        <v>0</v>
      </c>
      <c r="CC403" s="80">
        <v>0</v>
      </c>
    </row>
    <row r="404" spans="1:81">
      <c r="A404" s="80" t="s">
        <v>2132</v>
      </c>
      <c r="B404" s="80">
        <v>356</v>
      </c>
      <c r="C404" s="80">
        <v>16</v>
      </c>
      <c r="D404" s="80">
        <v>21</v>
      </c>
      <c r="E404" s="80">
        <v>2019</v>
      </c>
      <c r="F404" s="80" t="s">
        <v>73</v>
      </c>
      <c r="G404" s="80" t="s">
        <v>2116</v>
      </c>
      <c r="H404" s="80" t="s">
        <v>2117</v>
      </c>
      <c r="I404" s="177"/>
      <c r="J404" s="81">
        <v>21.137209866133603</v>
      </c>
      <c r="K404" s="81">
        <v>1.0588588548846525</v>
      </c>
      <c r="L404" s="81">
        <v>3.019969777392705</v>
      </c>
      <c r="M404" s="81">
        <v>40.946424920366965</v>
      </c>
      <c r="N404" s="81">
        <v>38.447901517385745</v>
      </c>
      <c r="O404" s="81">
        <v>30.886395522404815</v>
      </c>
      <c r="P404" s="81">
        <v>17.684094027472682</v>
      </c>
      <c r="Q404" s="81">
        <v>2.0703916106324805</v>
      </c>
      <c r="R404" s="81">
        <v>0</v>
      </c>
      <c r="S404" s="81">
        <v>3.794406742738945</v>
      </c>
      <c r="T404" s="82"/>
      <c r="U404" s="81">
        <v>4025524</v>
      </c>
      <c r="V404" s="81">
        <v>560</v>
      </c>
      <c r="W404" s="81">
        <v>63</v>
      </c>
      <c r="X404" s="81">
        <v>10970</v>
      </c>
      <c r="Y404" s="81">
        <v>15847</v>
      </c>
      <c r="Z404" s="81">
        <v>19337</v>
      </c>
      <c r="AA404" s="81">
        <v>3672</v>
      </c>
      <c r="AB404" s="81">
        <v>33551</v>
      </c>
      <c r="AC404" s="81">
        <v>0</v>
      </c>
      <c r="AD404" s="81">
        <v>3.794406742738945</v>
      </c>
      <c r="AE404" s="82"/>
      <c r="AF404" s="81">
        <v>26209520.00152649</v>
      </c>
      <c r="AG404" s="81">
        <v>851747.03248355479</v>
      </c>
      <c r="AH404" s="81">
        <v>691789.60425303283</v>
      </c>
      <c r="AI404" s="81">
        <v>69806650.976436108</v>
      </c>
      <c r="AJ404" s="81">
        <v>59553238.453608759</v>
      </c>
      <c r="AK404" s="81">
        <v>0</v>
      </c>
      <c r="AL404" s="81">
        <v>0</v>
      </c>
      <c r="AM404" s="81">
        <v>4569393.6282072263</v>
      </c>
      <c r="AN404" s="81">
        <v>0</v>
      </c>
      <c r="AO404" s="81">
        <v>0</v>
      </c>
      <c r="AP404" s="82"/>
      <c r="AQ404" s="81">
        <v>514</v>
      </c>
      <c r="AR404" s="81">
        <v>129</v>
      </c>
      <c r="AS404" s="81">
        <v>0</v>
      </c>
      <c r="AT404" s="81">
        <v>0</v>
      </c>
      <c r="AU404" s="81">
        <v>0</v>
      </c>
      <c r="AV404" s="81">
        <v>0</v>
      </c>
      <c r="AW404" s="81" t="s">
        <v>564</v>
      </c>
      <c r="AX404" s="82"/>
      <c r="AY404" s="81">
        <v>2264.4000000000019</v>
      </c>
      <c r="AZ404" s="81">
        <v>4505.9000000000005</v>
      </c>
      <c r="BA404" s="81">
        <v>0</v>
      </c>
      <c r="BB404" s="81">
        <v>0</v>
      </c>
      <c r="BC404" s="81">
        <v>0</v>
      </c>
      <c r="BD404" s="81">
        <v>0</v>
      </c>
      <c r="BE404" s="81" t="s">
        <v>564</v>
      </c>
      <c r="BF404" s="82"/>
      <c r="BG404" s="81">
        <v>0</v>
      </c>
      <c r="BH404" s="81">
        <v>0</v>
      </c>
      <c r="BI404" s="81">
        <v>0</v>
      </c>
      <c r="BJ404" s="81">
        <v>0</v>
      </c>
      <c r="BK404" s="81">
        <v>20.434999999999999</v>
      </c>
      <c r="BL404" s="81">
        <v>0</v>
      </c>
      <c r="BM404" s="82"/>
      <c r="BN404" s="81">
        <v>0</v>
      </c>
      <c r="BO404" s="81">
        <v>0</v>
      </c>
      <c r="BP404" s="81">
        <v>0</v>
      </c>
      <c r="BQ404" s="81">
        <v>0</v>
      </c>
      <c r="BR404" s="81">
        <v>2</v>
      </c>
      <c r="BS404" s="81">
        <v>0</v>
      </c>
      <c r="BT404"/>
      <c r="BU404" s="80">
        <v>20.434999999999999</v>
      </c>
      <c r="BV404" s="80">
        <v>0</v>
      </c>
      <c r="BW404" s="80">
        <v>0</v>
      </c>
      <c r="BX404" s="80">
        <v>0</v>
      </c>
      <c r="BY404" s="80">
        <v>0</v>
      </c>
      <c r="BZ404" s="80">
        <v>0</v>
      </c>
      <c r="CA404" s="80">
        <v>0</v>
      </c>
      <c r="CB404" s="80">
        <v>0</v>
      </c>
      <c r="CC404" s="80">
        <v>0</v>
      </c>
    </row>
    <row r="405" spans="1:81">
      <c r="A405" s="80" t="s">
        <v>2133</v>
      </c>
      <c r="B405" s="80">
        <v>357</v>
      </c>
      <c r="C405" s="80">
        <v>17</v>
      </c>
      <c r="D405" s="80">
        <v>21</v>
      </c>
      <c r="E405" s="80">
        <v>2020</v>
      </c>
      <c r="F405" s="80" t="s">
        <v>218</v>
      </c>
      <c r="G405" s="80" t="s">
        <v>2116</v>
      </c>
      <c r="H405" s="80" t="s">
        <v>2117</v>
      </c>
      <c r="I405" s="177"/>
      <c r="J405" s="81">
        <v>16.256449312960559</v>
      </c>
      <c r="K405" s="81">
        <v>1.0189153154859547</v>
      </c>
      <c r="L405" s="81">
        <v>3.151400857655446</v>
      </c>
      <c r="M405" s="81">
        <v>37.549273882368226</v>
      </c>
      <c r="N405" s="81">
        <v>40.141987998560317</v>
      </c>
      <c r="O405" s="81">
        <v>26.929306164615102</v>
      </c>
      <c r="P405" s="81">
        <v>16.502517779479909</v>
      </c>
      <c r="Q405" s="81">
        <v>1.9562800891698269</v>
      </c>
      <c r="R405" s="81">
        <v>0</v>
      </c>
      <c r="S405" s="81">
        <v>4.0278464899605364</v>
      </c>
      <c r="T405" s="82"/>
      <c r="U405" s="81">
        <v>2910406</v>
      </c>
      <c r="V405" s="81">
        <v>492</v>
      </c>
      <c r="W405" s="81">
        <v>67</v>
      </c>
      <c r="X405" s="81">
        <v>11103</v>
      </c>
      <c r="Y405" s="81">
        <v>15888</v>
      </c>
      <c r="Z405" s="81">
        <v>19243</v>
      </c>
      <c r="AA405" s="81">
        <v>3723</v>
      </c>
      <c r="AB405" s="81">
        <v>33178</v>
      </c>
      <c r="AC405" s="81">
        <v>0</v>
      </c>
      <c r="AD405" s="81">
        <v>4.0278464899605364</v>
      </c>
      <c r="AE405" s="82"/>
      <c r="AF405" s="81">
        <v>20397477.627340019</v>
      </c>
      <c r="AG405" s="81">
        <v>777107.45636317506</v>
      </c>
      <c r="AH405" s="81">
        <v>743190.01277139049</v>
      </c>
      <c r="AI405" s="81">
        <v>64111004.975047894</v>
      </c>
      <c r="AJ405" s="81">
        <v>64440180.119285941</v>
      </c>
      <c r="AK405" s="81"/>
      <c r="AL405" s="81"/>
      <c r="AM405" s="81">
        <v>4330097.6152682258</v>
      </c>
      <c r="AN405" s="81"/>
      <c r="AO405" s="81"/>
      <c r="AP405" s="82"/>
      <c r="AQ405" s="81">
        <v>550</v>
      </c>
      <c r="AR405" s="81">
        <v>133</v>
      </c>
      <c r="AS405" s="81">
        <v>0</v>
      </c>
      <c r="AT405" s="81">
        <v>0</v>
      </c>
      <c r="AU405" s="81">
        <v>0</v>
      </c>
      <c r="AV405" s="81">
        <v>0</v>
      </c>
      <c r="AW405" s="81">
        <v>0</v>
      </c>
      <c r="AX405" s="82"/>
      <c r="AY405" s="81">
        <v>2443.700000000003</v>
      </c>
      <c r="AZ405" s="81">
        <v>5970.4000000000005</v>
      </c>
      <c r="BA405" s="81">
        <v>0</v>
      </c>
      <c r="BB405" s="81">
        <v>0</v>
      </c>
      <c r="BC405" s="81">
        <v>0</v>
      </c>
      <c r="BD405" s="81">
        <v>0</v>
      </c>
      <c r="BE405" s="81">
        <v>0</v>
      </c>
      <c r="BF405" s="82"/>
      <c r="BG405" s="81">
        <v>0</v>
      </c>
      <c r="BH405" s="81">
        <v>0</v>
      </c>
      <c r="BI405" s="81">
        <v>0</v>
      </c>
      <c r="BJ405" s="81">
        <v>0</v>
      </c>
      <c r="BK405" s="81">
        <v>21.36</v>
      </c>
      <c r="BL405" s="81">
        <v>0</v>
      </c>
      <c r="BM405" s="82"/>
      <c r="BN405" s="81">
        <v>0</v>
      </c>
      <c r="BO405" s="81">
        <v>0</v>
      </c>
      <c r="BP405" s="81">
        <v>0</v>
      </c>
      <c r="BQ405" s="81">
        <v>0</v>
      </c>
      <c r="BR405" s="81">
        <v>2</v>
      </c>
      <c r="BS405" s="81">
        <v>0</v>
      </c>
      <c r="BT405"/>
      <c r="BU405" s="80">
        <v>21.36</v>
      </c>
      <c r="BV405" s="80">
        <v>0</v>
      </c>
      <c r="BW405" s="80">
        <v>0</v>
      </c>
      <c r="BX405" s="80">
        <v>0</v>
      </c>
      <c r="BY405" s="80">
        <v>0</v>
      </c>
      <c r="BZ405" s="80">
        <v>0</v>
      </c>
      <c r="CA405" s="80">
        <v>0</v>
      </c>
      <c r="CB405" s="80">
        <v>0</v>
      </c>
      <c r="CC405" s="80">
        <v>0</v>
      </c>
    </row>
    <row r="406" spans="1:81">
      <c r="A406" s="80" t="s">
        <v>2134</v>
      </c>
      <c r="B406" s="80">
        <v>357</v>
      </c>
      <c r="C406" s="80">
        <v>18</v>
      </c>
      <c r="D406" s="80">
        <v>21</v>
      </c>
      <c r="E406" s="80">
        <v>2021</v>
      </c>
      <c r="F406" s="80" t="s">
        <v>75</v>
      </c>
      <c r="G406" s="174" t="s">
        <v>2116</v>
      </c>
      <c r="H406" s="80" t="s">
        <v>2117</v>
      </c>
      <c r="I406" s="177"/>
      <c r="J406" s="81">
        <v>15.719512797069818</v>
      </c>
      <c r="K406" s="81">
        <v>1.1345021165322289</v>
      </c>
      <c r="L406" s="81">
        <v>2.897521354028695</v>
      </c>
      <c r="M406" s="81">
        <v>42.335588269149639</v>
      </c>
      <c r="N406" s="81">
        <v>37.713294625079705</v>
      </c>
      <c r="O406" s="81">
        <v>25.966752949213017</v>
      </c>
      <c r="P406" s="81">
        <v>16.949393539029916</v>
      </c>
      <c r="Q406" s="81">
        <v>1.9631685605997444</v>
      </c>
      <c r="R406" s="81">
        <v>0</v>
      </c>
      <c r="S406" s="81">
        <v>3.029699497967024</v>
      </c>
      <c r="T406" s="82"/>
      <c r="U406" s="81">
        <v>3251213</v>
      </c>
      <c r="V406" s="81">
        <v>492</v>
      </c>
      <c r="W406" s="81">
        <v>67</v>
      </c>
      <c r="X406" s="81">
        <v>11103</v>
      </c>
      <c r="Y406" s="81">
        <v>15970</v>
      </c>
      <c r="Z406" s="81">
        <v>19106</v>
      </c>
      <c r="AA406" s="81">
        <v>3729</v>
      </c>
      <c r="AB406" s="81">
        <v>32900</v>
      </c>
      <c r="AC406" s="81">
        <v>0</v>
      </c>
      <c r="AD406" s="81">
        <v>3.029699497967024</v>
      </c>
      <c r="AE406" s="82"/>
      <c r="AF406" s="81">
        <v>19866020.998479795</v>
      </c>
      <c r="AG406" s="81">
        <v>874721.15619576827</v>
      </c>
      <c r="AH406" s="81">
        <v>654432.97326775873</v>
      </c>
      <c r="AI406" s="81">
        <v>71420473.765738338</v>
      </c>
      <c r="AJ406" s="81">
        <v>56411689.544888735</v>
      </c>
      <c r="AK406" s="81">
        <v>0</v>
      </c>
      <c r="AL406" s="81">
        <v>0</v>
      </c>
      <c r="AM406" s="81">
        <v>4318581.9088767162</v>
      </c>
      <c r="AN406" s="81">
        <v>0</v>
      </c>
      <c r="AO406" s="81">
        <v>0</v>
      </c>
      <c r="AP406" s="82"/>
      <c r="AQ406" s="81">
        <v>579</v>
      </c>
      <c r="AR406" s="81">
        <v>135</v>
      </c>
      <c r="AS406" s="81">
        <v>0</v>
      </c>
      <c r="AT406" s="81">
        <v>0</v>
      </c>
      <c r="AU406" s="81">
        <v>0</v>
      </c>
      <c r="AV406" s="81">
        <v>0</v>
      </c>
      <c r="AW406" s="81"/>
      <c r="AX406" s="82"/>
      <c r="AY406" s="81">
        <v>2617.0000000000032</v>
      </c>
      <c r="AZ406" s="81">
        <v>6069.4000000000005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2135</v>
      </c>
      <c r="B407" s="80">
        <v>357</v>
      </c>
      <c r="C407" s="80">
        <v>19</v>
      </c>
      <c r="D407" s="80">
        <v>21</v>
      </c>
      <c r="E407" s="80">
        <v>2022</v>
      </c>
      <c r="F407" s="80" t="s">
        <v>568</v>
      </c>
      <c r="G407" s="174" t="s">
        <v>2116</v>
      </c>
      <c r="H407" s="80" t="s">
        <v>2117</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619</v>
      </c>
      <c r="AR407" s="81">
        <v>135</v>
      </c>
      <c r="AS407" s="81">
        <v>0</v>
      </c>
      <c r="AT407" s="81">
        <v>0</v>
      </c>
      <c r="AU407" s="81">
        <v>0</v>
      </c>
      <c r="AV407" s="81">
        <v>0</v>
      </c>
      <c r="AW407" s="81"/>
      <c r="AX407" s="82"/>
      <c r="AY407" s="81">
        <v>2832.7000000000035</v>
      </c>
      <c r="AZ407" s="81">
        <v>6069.4000000000015</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2136</v>
      </c>
      <c r="B408" s="80">
        <v>86</v>
      </c>
      <c r="C408" s="80">
        <v>1</v>
      </c>
      <c r="D408" s="80">
        <v>6</v>
      </c>
      <c r="E408" s="80">
        <v>1990</v>
      </c>
      <c r="F408" s="80" t="s">
        <v>562</v>
      </c>
      <c r="G408" s="80" t="s">
        <v>2137</v>
      </c>
      <c r="H408" s="80" t="s">
        <v>2138</v>
      </c>
      <c r="I408" s="177"/>
      <c r="J408" s="81">
        <v>108.93374013535743</v>
      </c>
      <c r="K408" s="81">
        <v>5.1484112047224082</v>
      </c>
      <c r="L408" s="81">
        <v>2.8736301117066168</v>
      </c>
      <c r="M408" s="81">
        <v>18.756611099789886</v>
      </c>
      <c r="N408" s="81">
        <v>34.235617696006962</v>
      </c>
      <c r="O408" s="81">
        <v>33.714091310763237</v>
      </c>
      <c r="P408" s="81">
        <v>41.456096006095812</v>
      </c>
      <c r="Q408" s="81">
        <v>2.5135183448782024</v>
      </c>
      <c r="R408" s="81">
        <v>0</v>
      </c>
      <c r="S408" s="81">
        <v>2.4881748800544874</v>
      </c>
      <c r="T408" s="82"/>
      <c r="U408" s="81">
        <v>9109279</v>
      </c>
      <c r="V408" s="81">
        <v>1382</v>
      </c>
      <c r="W408" s="81">
        <v>38</v>
      </c>
      <c r="X408" s="81">
        <v>6600</v>
      </c>
      <c r="Y408" s="81">
        <v>9873</v>
      </c>
      <c r="Z408" s="81">
        <v>13867</v>
      </c>
      <c r="AA408" s="81">
        <v>10066</v>
      </c>
      <c r="AB408" s="81">
        <v>40811</v>
      </c>
      <c r="AC408" s="81">
        <v>0</v>
      </c>
      <c r="AD408" s="81">
        <v>2.4881748800544874</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2139</v>
      </c>
      <c r="B409" s="80">
        <v>87</v>
      </c>
      <c r="C409" s="80">
        <v>2</v>
      </c>
      <c r="D409" s="80">
        <v>6</v>
      </c>
      <c r="E409" s="80">
        <v>2005</v>
      </c>
      <c r="F409" s="80" t="s">
        <v>565</v>
      </c>
      <c r="G409" s="80" t="s">
        <v>2137</v>
      </c>
      <c r="H409" s="80" t="s">
        <v>2138</v>
      </c>
      <c r="I409" s="177"/>
      <c r="J409" s="81">
        <v>99.424157461589971</v>
      </c>
      <c r="K409" s="81">
        <v>3.6924278004294413</v>
      </c>
      <c r="L409" s="81">
        <v>9.5152310620420799</v>
      </c>
      <c r="M409" s="81">
        <v>34.992377570492479</v>
      </c>
      <c r="N409" s="81">
        <v>46.081546258659628</v>
      </c>
      <c r="O409" s="81">
        <v>50.446874878586115</v>
      </c>
      <c r="P409" s="81">
        <v>45.931812482384572</v>
      </c>
      <c r="Q409" s="81">
        <v>2.3641332105129953</v>
      </c>
      <c r="R409" s="81">
        <v>0</v>
      </c>
      <c r="S409" s="81">
        <v>3.3751989104250084</v>
      </c>
      <c r="T409" s="82"/>
      <c r="U409" s="81">
        <v>8685354</v>
      </c>
      <c r="V409" s="81">
        <v>1343</v>
      </c>
      <c r="W409" s="81">
        <v>132</v>
      </c>
      <c r="X409" s="81">
        <v>6529</v>
      </c>
      <c r="Y409" s="81">
        <v>11364</v>
      </c>
      <c r="Z409" s="81">
        <v>24011</v>
      </c>
      <c r="AA409" s="81">
        <v>9134</v>
      </c>
      <c r="AB409" s="81">
        <v>40128</v>
      </c>
      <c r="AC409" s="81">
        <v>0</v>
      </c>
      <c r="AD409" s="81">
        <v>3.3751989104250084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2140</v>
      </c>
      <c r="B410" s="80">
        <v>88</v>
      </c>
      <c r="C410" s="80">
        <v>3</v>
      </c>
      <c r="D410" s="80">
        <v>6</v>
      </c>
      <c r="E410" s="80">
        <v>2006</v>
      </c>
      <c r="F410" s="80" t="s">
        <v>566</v>
      </c>
      <c r="G410" s="80" t="s">
        <v>2137</v>
      </c>
      <c r="H410" s="80" t="s">
        <v>2138</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2141</v>
      </c>
      <c r="B411" s="80">
        <v>89</v>
      </c>
      <c r="C411" s="80">
        <v>4</v>
      </c>
      <c r="D411" s="80">
        <v>6</v>
      </c>
      <c r="E411" s="80">
        <v>2007</v>
      </c>
      <c r="F411" s="80" t="s">
        <v>567</v>
      </c>
      <c r="G411" s="80" t="s">
        <v>2137</v>
      </c>
      <c r="H411" s="80" t="s">
        <v>2138</v>
      </c>
      <c r="I411" s="177"/>
      <c r="J411" s="81">
        <v>113.90043308109689</v>
      </c>
      <c r="K411" s="81">
        <v>3.42169185184685</v>
      </c>
      <c r="L411" s="81">
        <v>7.3760896938635785</v>
      </c>
      <c r="M411" s="81">
        <v>34.884853076295052</v>
      </c>
      <c r="N411" s="81">
        <v>49.25013439670554</v>
      </c>
      <c r="O411" s="81">
        <v>49.174270014877301</v>
      </c>
      <c r="P411" s="81">
        <v>46.387458811962638</v>
      </c>
      <c r="Q411" s="81">
        <v>2.4494268582869108</v>
      </c>
      <c r="R411" s="81">
        <v>0</v>
      </c>
      <c r="S411" s="81">
        <v>1.9982571688890953</v>
      </c>
      <c r="T411" s="82"/>
      <c r="U411" s="81">
        <v>12223316</v>
      </c>
      <c r="V411" s="81">
        <v>1227</v>
      </c>
      <c r="W411" s="81">
        <v>124</v>
      </c>
      <c r="X411" s="81">
        <v>7815</v>
      </c>
      <c r="Y411" s="81">
        <v>11478</v>
      </c>
      <c r="Z411" s="81">
        <v>24331</v>
      </c>
      <c r="AA411" s="81">
        <v>9084</v>
      </c>
      <c r="AB411" s="81">
        <v>39377</v>
      </c>
      <c r="AC411" s="81">
        <v>0</v>
      </c>
      <c r="AD411" s="81">
        <v>1.9982571688890953</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2142</v>
      </c>
      <c r="B412" s="80">
        <v>90</v>
      </c>
      <c r="C412" s="80">
        <v>5</v>
      </c>
      <c r="D412" s="80">
        <v>6</v>
      </c>
      <c r="E412" s="80">
        <v>2008</v>
      </c>
      <c r="F412" s="80" t="s">
        <v>84</v>
      </c>
      <c r="G412" s="80" t="s">
        <v>2137</v>
      </c>
      <c r="H412" s="80" t="s">
        <v>2138</v>
      </c>
      <c r="I412" s="177"/>
      <c r="J412" s="81">
        <v>98.248813034657857</v>
      </c>
      <c r="K412" s="81">
        <v>2.5463603348962267</v>
      </c>
      <c r="L412" s="81">
        <v>6.3825406211347131</v>
      </c>
      <c r="M412" s="81">
        <v>36.962661100614291</v>
      </c>
      <c r="N412" s="81">
        <v>51.312702167159571</v>
      </c>
      <c r="O412" s="81">
        <v>47.565438120774992</v>
      </c>
      <c r="P412" s="81">
        <v>44.931905942387495</v>
      </c>
      <c r="Q412" s="81">
        <v>2.3877965691360226</v>
      </c>
      <c r="R412" s="81">
        <v>0</v>
      </c>
      <c r="S412" s="81">
        <v>4.0316265426056273</v>
      </c>
      <c r="T412" s="82"/>
      <c r="U412" s="81">
        <v>11446988</v>
      </c>
      <c r="V412" s="81">
        <v>1227</v>
      </c>
      <c r="W412" s="81">
        <v>124</v>
      </c>
      <c r="X412" s="81">
        <v>7815</v>
      </c>
      <c r="Y412" s="81">
        <v>11568</v>
      </c>
      <c r="Z412" s="81">
        <v>24361</v>
      </c>
      <c r="AA412" s="81">
        <v>8809</v>
      </c>
      <c r="AB412" s="81">
        <v>39017</v>
      </c>
      <c r="AC412" s="81">
        <v>0</v>
      </c>
      <c r="AD412" s="81">
        <v>4.0316265426056273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2143</v>
      </c>
      <c r="B413" s="80">
        <v>91</v>
      </c>
      <c r="C413" s="80">
        <v>6</v>
      </c>
      <c r="D413" s="80">
        <v>6</v>
      </c>
      <c r="E413" s="80">
        <v>2009</v>
      </c>
      <c r="F413" s="80" t="s">
        <v>85</v>
      </c>
      <c r="G413" s="80" t="s">
        <v>2137</v>
      </c>
      <c r="H413" s="80" t="s">
        <v>2138</v>
      </c>
      <c r="I413" s="177"/>
      <c r="J413" s="81">
        <v>81.894005552598117</v>
      </c>
      <c r="K413" s="81">
        <v>2.4240574013344087</v>
      </c>
      <c r="L413" s="81">
        <v>7.6786863886977113</v>
      </c>
      <c r="M413" s="81">
        <v>40.659580742271366</v>
      </c>
      <c r="N413" s="81">
        <v>47.457454588737036</v>
      </c>
      <c r="O413" s="81">
        <v>48.454632126221391</v>
      </c>
      <c r="P413" s="81">
        <v>42.654202300883483</v>
      </c>
      <c r="Q413" s="81">
        <v>2.2539256910837109</v>
      </c>
      <c r="R413" s="81">
        <v>0</v>
      </c>
      <c r="S413" s="81">
        <v>4.7070265005168341</v>
      </c>
      <c r="T413" s="82"/>
      <c r="U413" s="81">
        <v>8287797</v>
      </c>
      <c r="V413" s="81">
        <v>1145</v>
      </c>
      <c r="W413" s="81">
        <v>198</v>
      </c>
      <c r="X413" s="81">
        <v>8811</v>
      </c>
      <c r="Y413" s="81">
        <v>11629</v>
      </c>
      <c r="Z413" s="81">
        <v>24495</v>
      </c>
      <c r="AA413" s="81">
        <v>8585</v>
      </c>
      <c r="AB413" s="81">
        <v>38662</v>
      </c>
      <c r="AC413" s="81">
        <v>0</v>
      </c>
      <c r="AD413" s="81">
        <v>4.7070265005168341</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27.262999999999998</v>
      </c>
      <c r="BJ413" s="81">
        <v>0</v>
      </c>
      <c r="BK413" s="81">
        <v>0</v>
      </c>
      <c r="BL413" s="81">
        <v>0</v>
      </c>
      <c r="BM413" s="82"/>
      <c r="BN413" s="81">
        <v>0</v>
      </c>
      <c r="BO413" s="81">
        <v>0</v>
      </c>
      <c r="BP413" s="81">
        <v>5</v>
      </c>
      <c r="BQ413" s="81">
        <v>0</v>
      </c>
      <c r="BR413" s="81">
        <v>0</v>
      </c>
      <c r="BS413" s="81">
        <v>0</v>
      </c>
      <c r="BT413"/>
      <c r="BU413" s="80"/>
      <c r="BV413" s="80"/>
      <c r="BW413" s="80"/>
      <c r="BX413" s="80"/>
      <c r="BY413" s="80"/>
      <c r="BZ413" s="80"/>
      <c r="CA413" s="80"/>
      <c r="CB413" s="80"/>
      <c r="CC413" s="80"/>
    </row>
    <row r="414" spans="1:81">
      <c r="A414" s="80" t="s">
        <v>2144</v>
      </c>
      <c r="B414" s="80">
        <v>92</v>
      </c>
      <c r="C414" s="80">
        <v>7</v>
      </c>
      <c r="D414" s="80">
        <v>6</v>
      </c>
      <c r="E414" s="80">
        <v>2010</v>
      </c>
      <c r="F414" s="80" t="s">
        <v>86</v>
      </c>
      <c r="G414" s="80" t="s">
        <v>2137</v>
      </c>
      <c r="H414" s="80" t="s">
        <v>2138</v>
      </c>
      <c r="I414" s="177"/>
      <c r="J414" s="81">
        <v>87.83347744716275</v>
      </c>
      <c r="K414" s="81">
        <v>2.5657066215756403</v>
      </c>
      <c r="L414" s="81">
        <v>9.1448973893157532</v>
      </c>
      <c r="M414" s="81">
        <v>41.572038477764217</v>
      </c>
      <c r="N414" s="81">
        <v>53.236032375176244</v>
      </c>
      <c r="O414" s="81">
        <v>48.372282180826708</v>
      </c>
      <c r="P414" s="81">
        <v>42.498268938689392</v>
      </c>
      <c r="Q414" s="81">
        <v>2.3288822701144927</v>
      </c>
      <c r="R414" s="81">
        <v>0</v>
      </c>
      <c r="S414" s="81">
        <v>3.9957034892136254</v>
      </c>
      <c r="T414" s="82"/>
      <c r="U414" s="81">
        <v>8339150</v>
      </c>
      <c r="V414" s="81">
        <v>1145</v>
      </c>
      <c r="W414" s="81">
        <v>198</v>
      </c>
      <c r="X414" s="81">
        <v>8811</v>
      </c>
      <c r="Y414" s="81">
        <v>11649</v>
      </c>
      <c r="Z414" s="81">
        <v>24567</v>
      </c>
      <c r="AA414" s="81">
        <v>8340</v>
      </c>
      <c r="AB414" s="81">
        <v>38278</v>
      </c>
      <c r="AC414" s="81">
        <v>0</v>
      </c>
      <c r="AD414" s="81">
        <v>3.9957034892136254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25.279</v>
      </c>
      <c r="BJ414" s="81">
        <v>0</v>
      </c>
      <c r="BK414" s="81">
        <v>0</v>
      </c>
      <c r="BL414" s="81">
        <v>0</v>
      </c>
      <c r="BM414" s="82"/>
      <c r="BN414" s="81">
        <v>0</v>
      </c>
      <c r="BO414" s="81">
        <v>0</v>
      </c>
      <c r="BP414" s="81">
        <v>5</v>
      </c>
      <c r="BQ414" s="81">
        <v>0</v>
      </c>
      <c r="BR414" s="81">
        <v>0</v>
      </c>
      <c r="BS414" s="81">
        <v>0</v>
      </c>
      <c r="BT414"/>
      <c r="BU414" s="80">
        <v>25.279</v>
      </c>
      <c r="BV414" s="80">
        <v>0</v>
      </c>
      <c r="BW414" s="80">
        <v>0</v>
      </c>
      <c r="BX414" s="80">
        <v>0</v>
      </c>
      <c r="BY414" s="80">
        <v>0</v>
      </c>
      <c r="BZ414" s="80">
        <v>0</v>
      </c>
      <c r="CA414" s="80">
        <v>0</v>
      </c>
      <c r="CB414" s="80">
        <v>0</v>
      </c>
      <c r="CC414" s="80">
        <v>0</v>
      </c>
    </row>
    <row r="415" spans="1:81">
      <c r="A415" s="80" t="s">
        <v>2145</v>
      </c>
      <c r="B415" s="80">
        <v>93</v>
      </c>
      <c r="C415" s="80">
        <v>8</v>
      </c>
      <c r="D415" s="80">
        <v>6</v>
      </c>
      <c r="E415" s="80">
        <v>2011</v>
      </c>
      <c r="F415" s="80" t="s">
        <v>87</v>
      </c>
      <c r="G415" s="80" t="s">
        <v>2137</v>
      </c>
      <c r="H415" s="80" t="s">
        <v>2138</v>
      </c>
      <c r="I415" s="177"/>
      <c r="J415" s="81">
        <v>149.27558065830439</v>
      </c>
      <c r="K415" s="81">
        <v>3.3446967608081861</v>
      </c>
      <c r="L415" s="81">
        <v>7.7081004453609339</v>
      </c>
      <c r="M415" s="81">
        <v>47.588774399077309</v>
      </c>
      <c r="N415" s="81">
        <v>52.712597971910718</v>
      </c>
      <c r="O415" s="81">
        <v>47.515253603389297</v>
      </c>
      <c r="P415" s="81">
        <v>40.344773862787747</v>
      </c>
      <c r="Q415" s="81">
        <v>2.6505648083584119</v>
      </c>
      <c r="R415" s="81">
        <v>0</v>
      </c>
      <c r="S415" s="81">
        <v>5.034679414906158</v>
      </c>
      <c r="T415" s="82"/>
      <c r="U415" s="81">
        <v>14088774</v>
      </c>
      <c r="V415" s="81">
        <v>1145</v>
      </c>
      <c r="W415" s="81">
        <v>198</v>
      </c>
      <c r="X415" s="81">
        <v>8811</v>
      </c>
      <c r="Y415" s="81">
        <v>11664</v>
      </c>
      <c r="Z415" s="81">
        <v>24656</v>
      </c>
      <c r="AA415" s="81">
        <v>8153</v>
      </c>
      <c r="AB415" s="81">
        <v>37769</v>
      </c>
      <c r="AC415" s="81">
        <v>0</v>
      </c>
      <c r="AD415" s="81">
        <v>5.034679414906158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26.478000000000002</v>
      </c>
      <c r="BJ415" s="81">
        <v>0</v>
      </c>
      <c r="BK415" s="81">
        <v>0</v>
      </c>
      <c r="BL415" s="81">
        <v>0</v>
      </c>
      <c r="BM415" s="82"/>
      <c r="BN415" s="81">
        <v>0</v>
      </c>
      <c r="BO415" s="81">
        <v>0</v>
      </c>
      <c r="BP415" s="81">
        <v>5</v>
      </c>
      <c r="BQ415" s="81">
        <v>0</v>
      </c>
      <c r="BR415" s="81">
        <v>0</v>
      </c>
      <c r="BS415" s="81">
        <v>0</v>
      </c>
      <c r="BT415"/>
      <c r="BU415" s="80">
        <v>26.478000000000002</v>
      </c>
      <c r="BV415" s="80">
        <v>0</v>
      </c>
      <c r="BW415" s="80">
        <v>0</v>
      </c>
      <c r="BX415" s="80">
        <v>0</v>
      </c>
      <c r="BY415" s="80">
        <v>0</v>
      </c>
      <c r="BZ415" s="80">
        <v>0</v>
      </c>
      <c r="CA415" s="80">
        <v>0</v>
      </c>
      <c r="CB415" s="80">
        <v>0</v>
      </c>
      <c r="CC415" s="80">
        <v>0</v>
      </c>
    </row>
    <row r="416" spans="1:81">
      <c r="A416" s="80" t="s">
        <v>2146</v>
      </c>
      <c r="B416" s="80">
        <v>94</v>
      </c>
      <c r="C416" s="80">
        <v>9</v>
      </c>
      <c r="D416" s="80">
        <v>6</v>
      </c>
      <c r="E416" s="80">
        <v>2012</v>
      </c>
      <c r="F416" s="80" t="s">
        <v>88</v>
      </c>
      <c r="G416" s="80" t="s">
        <v>2137</v>
      </c>
      <c r="H416" s="80" t="s">
        <v>2138</v>
      </c>
      <c r="I416" s="177"/>
      <c r="J416" s="81">
        <v>94.013725460919986</v>
      </c>
      <c r="K416" s="81">
        <v>3.0189355345007787</v>
      </c>
      <c r="L416" s="81">
        <v>7.489021587815424</v>
      </c>
      <c r="M416" s="81">
        <v>46.257240451755763</v>
      </c>
      <c r="N416" s="81">
        <v>52.44071954214175</v>
      </c>
      <c r="O416" s="81">
        <v>47.303863755085203</v>
      </c>
      <c r="P416" s="81">
        <v>39.837781862462215</v>
      </c>
      <c r="Q416" s="81">
        <v>2.8819102284945868</v>
      </c>
      <c r="R416" s="81">
        <v>0</v>
      </c>
      <c r="S416" s="81">
        <v>6.6605568168172864</v>
      </c>
      <c r="T416" s="82"/>
      <c r="U416" s="81">
        <v>9594529</v>
      </c>
      <c r="V416" s="81">
        <v>1145</v>
      </c>
      <c r="W416" s="81">
        <v>198</v>
      </c>
      <c r="X416" s="81">
        <v>8811</v>
      </c>
      <c r="Y416" s="81">
        <v>12068</v>
      </c>
      <c r="Z416" s="81">
        <v>24741</v>
      </c>
      <c r="AA416" s="81">
        <v>8005</v>
      </c>
      <c r="AB416" s="81">
        <v>37797</v>
      </c>
      <c r="AC416" s="81">
        <v>0</v>
      </c>
      <c r="AD416" s="81">
        <v>6.6605568168172864</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31.637</v>
      </c>
      <c r="BJ416" s="81">
        <v>0</v>
      </c>
      <c r="BK416" s="81">
        <v>0</v>
      </c>
      <c r="BL416" s="81">
        <v>0</v>
      </c>
      <c r="BM416" s="82"/>
      <c r="BN416" s="81">
        <v>0</v>
      </c>
      <c r="BO416" s="81">
        <v>0</v>
      </c>
      <c r="BP416" s="81">
        <v>6</v>
      </c>
      <c r="BQ416" s="81">
        <v>0</v>
      </c>
      <c r="BR416" s="81">
        <v>0</v>
      </c>
      <c r="BS416" s="81">
        <v>0</v>
      </c>
      <c r="BT416"/>
      <c r="BU416" s="80">
        <v>31.637</v>
      </c>
      <c r="BV416" s="80">
        <v>0</v>
      </c>
      <c r="BW416" s="80">
        <v>0</v>
      </c>
      <c r="BX416" s="80">
        <v>0</v>
      </c>
      <c r="BY416" s="80">
        <v>0</v>
      </c>
      <c r="BZ416" s="80">
        <v>0</v>
      </c>
      <c r="CA416" s="80">
        <v>0</v>
      </c>
      <c r="CB416" s="80">
        <v>0</v>
      </c>
      <c r="CC416" s="80">
        <v>0</v>
      </c>
    </row>
    <row r="417" spans="1:81">
      <c r="A417" s="80" t="s">
        <v>2147</v>
      </c>
      <c r="B417" s="80">
        <v>95</v>
      </c>
      <c r="C417" s="80">
        <v>10</v>
      </c>
      <c r="D417" s="80">
        <v>6</v>
      </c>
      <c r="E417" s="80">
        <v>2013</v>
      </c>
      <c r="F417" s="80" t="s">
        <v>89</v>
      </c>
      <c r="G417" s="80" t="s">
        <v>2137</v>
      </c>
      <c r="H417" s="80" t="s">
        <v>2138</v>
      </c>
      <c r="I417" s="177"/>
      <c r="J417" s="81">
        <v>92.390906306158683</v>
      </c>
      <c r="K417" s="81">
        <v>2.4372981946667753</v>
      </c>
      <c r="L417" s="81">
        <v>7.2604083626087297</v>
      </c>
      <c r="M417" s="81">
        <v>47.154198956992786</v>
      </c>
      <c r="N417" s="81">
        <v>49.209260048273549</v>
      </c>
      <c r="O417" s="81">
        <v>45.327857347846781</v>
      </c>
      <c r="P417" s="81">
        <v>39.593252608149463</v>
      </c>
      <c r="Q417" s="81">
        <v>2.8981506186091264</v>
      </c>
      <c r="R417" s="81">
        <v>0</v>
      </c>
      <c r="S417" s="81">
        <v>4.2897555229338584</v>
      </c>
      <c r="T417" s="82"/>
      <c r="U417" s="81">
        <v>8277392</v>
      </c>
      <c r="V417" s="81">
        <v>1145</v>
      </c>
      <c r="W417" s="81">
        <v>198</v>
      </c>
      <c r="X417" s="81">
        <v>8811</v>
      </c>
      <c r="Y417" s="81">
        <v>12096</v>
      </c>
      <c r="Z417" s="81">
        <v>24766</v>
      </c>
      <c r="AA417" s="81">
        <v>7926</v>
      </c>
      <c r="AB417" s="81">
        <v>37465</v>
      </c>
      <c r="AC417" s="81">
        <v>0</v>
      </c>
      <c r="AD417" s="81">
        <v>4.2897555229338584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34.75</v>
      </c>
      <c r="BJ417" s="81">
        <v>0</v>
      </c>
      <c r="BK417" s="81">
        <v>0</v>
      </c>
      <c r="BL417" s="81">
        <v>0</v>
      </c>
      <c r="BM417" s="82"/>
      <c r="BN417" s="81">
        <v>0</v>
      </c>
      <c r="BO417" s="81">
        <v>0</v>
      </c>
      <c r="BP417" s="81">
        <v>6</v>
      </c>
      <c r="BQ417" s="81">
        <v>0</v>
      </c>
      <c r="BR417" s="81">
        <v>0</v>
      </c>
      <c r="BS417" s="81">
        <v>0</v>
      </c>
      <c r="BT417"/>
      <c r="BU417" s="80">
        <v>34.75</v>
      </c>
      <c r="BV417" s="80">
        <v>0</v>
      </c>
      <c r="BW417" s="80">
        <v>0</v>
      </c>
      <c r="BX417" s="80">
        <v>0</v>
      </c>
      <c r="BY417" s="80">
        <v>0</v>
      </c>
      <c r="BZ417" s="80">
        <v>0</v>
      </c>
      <c r="CA417" s="80">
        <v>0</v>
      </c>
      <c r="CB417" s="80">
        <v>0</v>
      </c>
      <c r="CC417" s="80">
        <v>0</v>
      </c>
    </row>
    <row r="418" spans="1:81">
      <c r="A418" s="80" t="s">
        <v>2148</v>
      </c>
      <c r="B418" s="80">
        <v>96</v>
      </c>
      <c r="C418" s="80">
        <v>11</v>
      </c>
      <c r="D418" s="80">
        <v>6</v>
      </c>
      <c r="E418" s="80">
        <v>2014</v>
      </c>
      <c r="F418" s="80" t="s">
        <v>90</v>
      </c>
      <c r="G418" s="80" t="s">
        <v>2137</v>
      </c>
      <c r="H418" s="80" t="s">
        <v>2138</v>
      </c>
      <c r="I418" s="177"/>
      <c r="J418" s="81">
        <v>80.552649257071351</v>
      </c>
      <c r="K418" s="81">
        <v>2.3679863333569564</v>
      </c>
      <c r="L418" s="81">
        <v>3.7535086292469941</v>
      </c>
      <c r="M418" s="81">
        <v>45.051058327839819</v>
      </c>
      <c r="N418" s="81">
        <v>48.720980719869289</v>
      </c>
      <c r="O418" s="81">
        <v>42.921334304305113</v>
      </c>
      <c r="P418" s="81">
        <v>39.066064105103891</v>
      </c>
      <c r="Q418" s="81">
        <v>2.7390815646823112</v>
      </c>
      <c r="R418" s="81">
        <v>0</v>
      </c>
      <c r="S418" s="81">
        <v>4.4544015012362888</v>
      </c>
      <c r="T418" s="82"/>
      <c r="U418" s="81">
        <v>8749628</v>
      </c>
      <c r="V418" s="81">
        <v>955</v>
      </c>
      <c r="W418" s="81">
        <v>129</v>
      </c>
      <c r="X418" s="81">
        <v>9009</v>
      </c>
      <c r="Y418" s="81">
        <v>12138</v>
      </c>
      <c r="Z418" s="81">
        <v>24699</v>
      </c>
      <c r="AA418" s="81">
        <v>7780</v>
      </c>
      <c r="AB418" s="81">
        <v>36905</v>
      </c>
      <c r="AC418" s="81">
        <v>0</v>
      </c>
      <c r="AD418" s="81">
        <v>4.4544015012362888</v>
      </c>
      <c r="AE418" s="82"/>
      <c r="AF418" s="81">
        <v>88114489.849684373</v>
      </c>
      <c r="AG418" s="81">
        <v>1934653.8760874341</v>
      </c>
      <c r="AH418" s="81">
        <v>907281.58840869844</v>
      </c>
      <c r="AI418" s="81">
        <v>58951652.631239235</v>
      </c>
      <c r="AJ418" s="81">
        <v>66851519.626815617</v>
      </c>
      <c r="AK418" s="81">
        <v>0</v>
      </c>
      <c r="AL418" s="81">
        <v>0</v>
      </c>
      <c r="AM418" s="81">
        <v>5066505.0206516236</v>
      </c>
      <c r="AN418" s="81">
        <v>0</v>
      </c>
      <c r="AO418" s="81">
        <v>0</v>
      </c>
      <c r="AP418" s="82"/>
      <c r="AQ418" s="81">
        <v>796</v>
      </c>
      <c r="AR418" s="81">
        <v>189</v>
      </c>
      <c r="AS418" s="81">
        <v>0</v>
      </c>
      <c r="AT418" s="81">
        <v>0</v>
      </c>
      <c r="AU418" s="81">
        <v>0</v>
      </c>
      <c r="AV418" s="81">
        <v>0</v>
      </c>
      <c r="AW418" s="81" t="s">
        <v>564</v>
      </c>
      <c r="AX418" s="82"/>
      <c r="AY418" s="81">
        <v>3311.2</v>
      </c>
      <c r="AZ418" s="81">
        <v>11097.7</v>
      </c>
      <c r="BA418" s="81">
        <v>0</v>
      </c>
      <c r="BB418" s="81">
        <v>0</v>
      </c>
      <c r="BC418" s="81">
        <v>0</v>
      </c>
      <c r="BD418" s="81">
        <v>0</v>
      </c>
      <c r="BE418" s="81" t="s">
        <v>564</v>
      </c>
      <c r="BF418" s="82"/>
      <c r="BG418" s="81">
        <v>0</v>
      </c>
      <c r="BH418" s="81">
        <v>0</v>
      </c>
      <c r="BI418" s="81">
        <v>31.757999999999999</v>
      </c>
      <c r="BJ418" s="81">
        <v>0</v>
      </c>
      <c r="BK418" s="81">
        <v>0</v>
      </c>
      <c r="BL418" s="81">
        <v>0</v>
      </c>
      <c r="BM418" s="82"/>
      <c r="BN418" s="81">
        <v>0</v>
      </c>
      <c r="BO418" s="81">
        <v>0</v>
      </c>
      <c r="BP418" s="81">
        <v>6</v>
      </c>
      <c r="BQ418" s="81">
        <v>0</v>
      </c>
      <c r="BR418" s="81">
        <v>0</v>
      </c>
      <c r="BS418" s="81">
        <v>0</v>
      </c>
      <c r="BT418"/>
      <c r="BU418" s="80">
        <v>31.757999999999999</v>
      </c>
      <c r="BV418" s="80">
        <v>0</v>
      </c>
      <c r="BW418" s="80">
        <v>0</v>
      </c>
      <c r="BX418" s="80">
        <v>0</v>
      </c>
      <c r="BY418" s="80">
        <v>0</v>
      </c>
      <c r="BZ418" s="80">
        <v>0</v>
      </c>
      <c r="CA418" s="80">
        <v>0</v>
      </c>
      <c r="CB418" s="80">
        <v>0</v>
      </c>
      <c r="CC418" s="80">
        <v>0</v>
      </c>
    </row>
    <row r="419" spans="1:81">
      <c r="A419" s="80" t="s">
        <v>2149</v>
      </c>
      <c r="B419" s="80">
        <v>97</v>
      </c>
      <c r="C419" s="80">
        <v>12</v>
      </c>
      <c r="D419" s="80">
        <v>6</v>
      </c>
      <c r="E419" s="80">
        <v>2015</v>
      </c>
      <c r="F419" s="80" t="s">
        <v>91</v>
      </c>
      <c r="G419" s="80" t="s">
        <v>2137</v>
      </c>
      <c r="H419" s="80" t="s">
        <v>2138</v>
      </c>
      <c r="I419" s="177"/>
      <c r="J419" s="81">
        <v>82.400203119727848</v>
      </c>
      <c r="K419" s="81">
        <v>2.3320652419251009</v>
      </c>
      <c r="L419" s="81">
        <v>3.3493428364870192</v>
      </c>
      <c r="M419" s="81">
        <v>58.765660891622865</v>
      </c>
      <c r="N419" s="81">
        <v>46.381692915061073</v>
      </c>
      <c r="O419" s="81">
        <v>42.413635828476799</v>
      </c>
      <c r="P419" s="81">
        <v>38.317881078674027</v>
      </c>
      <c r="Q419" s="81">
        <v>2.6384116369676738</v>
      </c>
      <c r="R419" s="81">
        <v>0</v>
      </c>
      <c r="S419" s="81">
        <v>3.1725080321318022</v>
      </c>
      <c r="T419" s="82"/>
      <c r="U419" s="81">
        <v>9681904</v>
      </c>
      <c r="V419" s="81">
        <v>955</v>
      </c>
      <c r="W419" s="81">
        <v>129</v>
      </c>
      <c r="X419" s="81">
        <v>9009</v>
      </c>
      <c r="Y419" s="81">
        <v>12157</v>
      </c>
      <c r="Z419" s="81">
        <v>24642</v>
      </c>
      <c r="AA419" s="81">
        <v>7625</v>
      </c>
      <c r="AB419" s="81">
        <v>36313</v>
      </c>
      <c r="AC419" s="81">
        <v>0</v>
      </c>
      <c r="AD419" s="81">
        <v>3.1725080321318022</v>
      </c>
      <c r="AE419" s="82"/>
      <c r="AF419" s="81">
        <v>92793281.888356</v>
      </c>
      <c r="AG419" s="81">
        <v>1790574.5663525776</v>
      </c>
      <c r="AH419" s="81">
        <v>696306.56724014308</v>
      </c>
      <c r="AI419" s="81">
        <v>57965354.706132546</v>
      </c>
      <c r="AJ419" s="81">
        <v>68020386.76926212</v>
      </c>
      <c r="AK419" s="81">
        <v>0</v>
      </c>
      <c r="AL419" s="81">
        <v>0</v>
      </c>
      <c r="AM419" s="81">
        <v>4976544.3226941396</v>
      </c>
      <c r="AN419" s="81">
        <v>0</v>
      </c>
      <c r="AO419" s="81">
        <v>0</v>
      </c>
      <c r="AP419" s="82"/>
      <c r="AQ419" s="81">
        <v>875</v>
      </c>
      <c r="AR419" s="81">
        <v>259</v>
      </c>
      <c r="AS419" s="81">
        <v>0</v>
      </c>
      <c r="AT419" s="81">
        <v>0</v>
      </c>
      <c r="AU419" s="81">
        <v>0</v>
      </c>
      <c r="AV419" s="81">
        <v>0</v>
      </c>
      <c r="AW419" s="81" t="s">
        <v>564</v>
      </c>
      <c r="AX419" s="82"/>
      <c r="AY419" s="81">
        <v>3713.5</v>
      </c>
      <c r="AZ419" s="81">
        <v>15322</v>
      </c>
      <c r="BA419" s="81">
        <v>0</v>
      </c>
      <c r="BB419" s="81">
        <v>0</v>
      </c>
      <c r="BC419" s="81">
        <v>0</v>
      </c>
      <c r="BD419" s="81">
        <v>0</v>
      </c>
      <c r="BE419" s="81" t="s">
        <v>564</v>
      </c>
      <c r="BF419" s="82"/>
      <c r="BG419" s="81">
        <v>0</v>
      </c>
      <c r="BH419" s="81">
        <v>0</v>
      </c>
      <c r="BI419" s="81">
        <v>33.805999999999997</v>
      </c>
      <c r="BJ419" s="81">
        <v>0</v>
      </c>
      <c r="BK419" s="81">
        <v>0</v>
      </c>
      <c r="BL419" s="81">
        <v>0</v>
      </c>
      <c r="BM419" s="82"/>
      <c r="BN419" s="81">
        <v>0</v>
      </c>
      <c r="BO419" s="81">
        <v>0</v>
      </c>
      <c r="BP419" s="81">
        <v>6</v>
      </c>
      <c r="BQ419" s="81">
        <v>0</v>
      </c>
      <c r="BR419" s="81">
        <v>0</v>
      </c>
      <c r="BS419" s="81">
        <v>0</v>
      </c>
      <c r="BT419"/>
      <c r="BU419" s="80">
        <v>33.805999999999997</v>
      </c>
      <c r="BV419" s="80">
        <v>0</v>
      </c>
      <c r="BW419" s="80">
        <v>0</v>
      </c>
      <c r="BX419" s="80">
        <v>0</v>
      </c>
      <c r="BY419" s="80">
        <v>0</v>
      </c>
      <c r="BZ419" s="80">
        <v>0</v>
      </c>
      <c r="CA419" s="80">
        <v>0</v>
      </c>
      <c r="CB419" s="80">
        <v>0</v>
      </c>
      <c r="CC419" s="80">
        <v>0</v>
      </c>
    </row>
    <row r="420" spans="1:81">
      <c r="A420" s="80" t="s">
        <v>2150</v>
      </c>
      <c r="B420" s="80">
        <v>98</v>
      </c>
      <c r="C420" s="80">
        <v>13</v>
      </c>
      <c r="D420" s="80">
        <v>6</v>
      </c>
      <c r="E420" s="80">
        <v>2016</v>
      </c>
      <c r="F420" s="80" t="s">
        <v>92</v>
      </c>
      <c r="G420" s="80" t="s">
        <v>2137</v>
      </c>
      <c r="H420" s="80" t="s">
        <v>2138</v>
      </c>
      <c r="I420" s="177"/>
      <c r="J420" s="81">
        <v>101.41724490877446</v>
      </c>
      <c r="K420" s="81">
        <v>2.318498629915227</v>
      </c>
      <c r="L420" s="81">
        <v>3.1836564052415524</v>
      </c>
      <c r="M420" s="81">
        <v>39.103303098403529</v>
      </c>
      <c r="N420" s="81">
        <v>45.533630973795894</v>
      </c>
      <c r="O420" s="81">
        <v>41.714956595231143</v>
      </c>
      <c r="P420" s="81">
        <v>36.74165526536715</v>
      </c>
      <c r="Q420" s="81">
        <v>2.5213514982080731</v>
      </c>
      <c r="R420" s="81">
        <v>0</v>
      </c>
      <c r="S420" s="81">
        <v>3.9423512637667577</v>
      </c>
      <c r="T420" s="82"/>
      <c r="U420" s="81">
        <v>11726078</v>
      </c>
      <c r="V420" s="81">
        <v>955</v>
      </c>
      <c r="W420" s="81">
        <v>129</v>
      </c>
      <c r="X420" s="81">
        <v>9009</v>
      </c>
      <c r="Y420" s="81">
        <v>12158</v>
      </c>
      <c r="Z420" s="81">
        <v>24534</v>
      </c>
      <c r="AA420" s="81">
        <v>7562</v>
      </c>
      <c r="AB420" s="81">
        <v>35697</v>
      </c>
      <c r="AC420" s="81">
        <v>0</v>
      </c>
      <c r="AD420" s="81">
        <v>3.9423512637667582</v>
      </c>
      <c r="AE420" s="82"/>
      <c r="AF420" s="81">
        <v>117004170.2082231</v>
      </c>
      <c r="AG420" s="81">
        <v>1715999.369698989</v>
      </c>
      <c r="AH420" s="81">
        <v>508117.98624042748</v>
      </c>
      <c r="AI420" s="81">
        <v>57596963.18186345</v>
      </c>
      <c r="AJ420" s="81">
        <v>68002909.255585358</v>
      </c>
      <c r="AK420" s="81">
        <v>0</v>
      </c>
      <c r="AL420" s="81">
        <v>0</v>
      </c>
      <c r="AM420" s="81">
        <v>4895924.8071369585</v>
      </c>
      <c r="AN420" s="81">
        <v>0</v>
      </c>
      <c r="AO420" s="81">
        <v>0</v>
      </c>
      <c r="AP420" s="82"/>
      <c r="AQ420" s="81">
        <v>935</v>
      </c>
      <c r="AR420" s="81">
        <v>305</v>
      </c>
      <c r="AS420" s="81">
        <v>0</v>
      </c>
      <c r="AT420" s="81">
        <v>0</v>
      </c>
      <c r="AU420" s="81">
        <v>0</v>
      </c>
      <c r="AV420" s="81">
        <v>0</v>
      </c>
      <c r="AW420" s="81" t="s">
        <v>564</v>
      </c>
      <c r="AX420" s="82"/>
      <c r="AY420" s="81">
        <v>4025</v>
      </c>
      <c r="AZ420" s="81">
        <v>21222.1</v>
      </c>
      <c r="BA420" s="81">
        <v>0</v>
      </c>
      <c r="BB420" s="81">
        <v>0</v>
      </c>
      <c r="BC420" s="81">
        <v>0</v>
      </c>
      <c r="BD420" s="81">
        <v>0</v>
      </c>
      <c r="BE420" s="81" t="s">
        <v>564</v>
      </c>
      <c r="BF420" s="82"/>
      <c r="BG420" s="81">
        <v>0</v>
      </c>
      <c r="BH420" s="81">
        <v>0</v>
      </c>
      <c r="BI420" s="81">
        <v>43.808999999999997</v>
      </c>
      <c r="BJ420" s="81">
        <v>0</v>
      </c>
      <c r="BK420" s="81">
        <v>0</v>
      </c>
      <c r="BL420" s="81">
        <v>0</v>
      </c>
      <c r="BM420" s="82"/>
      <c r="BN420" s="81">
        <v>0</v>
      </c>
      <c r="BO420" s="81">
        <v>0</v>
      </c>
      <c r="BP420" s="81">
        <v>7</v>
      </c>
      <c r="BQ420" s="81">
        <v>0</v>
      </c>
      <c r="BR420" s="81">
        <v>0</v>
      </c>
      <c r="BS420" s="81">
        <v>0</v>
      </c>
      <c r="BT420"/>
      <c r="BU420" s="80">
        <v>43.808999999999997</v>
      </c>
      <c r="BV420" s="80">
        <v>0</v>
      </c>
      <c r="BW420" s="80">
        <v>0</v>
      </c>
      <c r="BX420" s="80">
        <v>0</v>
      </c>
      <c r="BY420" s="80">
        <v>0</v>
      </c>
      <c r="BZ420" s="80">
        <v>0</v>
      </c>
      <c r="CA420" s="80">
        <v>0</v>
      </c>
      <c r="CB420" s="80">
        <v>0</v>
      </c>
      <c r="CC420" s="80">
        <v>0</v>
      </c>
    </row>
    <row r="421" spans="1:81">
      <c r="A421" s="80" t="s">
        <v>2151</v>
      </c>
      <c r="B421" s="80">
        <v>99</v>
      </c>
      <c r="C421" s="80">
        <v>14</v>
      </c>
      <c r="D421" s="80">
        <v>6</v>
      </c>
      <c r="E421" s="80">
        <v>2017</v>
      </c>
      <c r="F421" s="80" t="s">
        <v>71</v>
      </c>
      <c r="G421" s="80" t="s">
        <v>2137</v>
      </c>
      <c r="H421" s="80" t="s">
        <v>2138</v>
      </c>
      <c r="I421" s="177"/>
      <c r="J421" s="81">
        <v>98.735072694675623</v>
      </c>
      <c r="K421" s="81">
        <v>2.3079776206785731</v>
      </c>
      <c r="L421" s="81">
        <v>3.4177237630330422</v>
      </c>
      <c r="M421" s="81">
        <v>34.625531374049523</v>
      </c>
      <c r="N421" s="81">
        <v>44.110350201708911</v>
      </c>
      <c r="O421" s="81">
        <v>40.840252448589929</v>
      </c>
      <c r="P421" s="81">
        <v>36.146814224312358</v>
      </c>
      <c r="Q421" s="81">
        <v>2.4024756755921932</v>
      </c>
      <c r="R421" s="81">
        <v>0</v>
      </c>
      <c r="S421" s="81">
        <v>4.608144964213654</v>
      </c>
      <c r="T421" s="82"/>
      <c r="U421" s="81">
        <v>11613534</v>
      </c>
      <c r="V421" s="81">
        <v>955</v>
      </c>
      <c r="W421" s="81">
        <v>129</v>
      </c>
      <c r="X421" s="81">
        <v>9009</v>
      </c>
      <c r="Y421" s="81">
        <v>12189</v>
      </c>
      <c r="Z421" s="81">
        <v>24418</v>
      </c>
      <c r="AA421" s="81">
        <v>7487</v>
      </c>
      <c r="AB421" s="81">
        <v>35175</v>
      </c>
      <c r="AC421" s="81">
        <v>0</v>
      </c>
      <c r="AD421" s="81">
        <v>4.608144964213654</v>
      </c>
      <c r="AE421" s="82"/>
      <c r="AF421" s="81">
        <v>115449829.9614078</v>
      </c>
      <c r="AG421" s="81">
        <v>1727062.883682353</v>
      </c>
      <c r="AH421" s="81">
        <v>700203.89084721426</v>
      </c>
      <c r="AI421" s="81">
        <v>54384332.940366574</v>
      </c>
      <c r="AJ421" s="81">
        <v>62736438.514807381</v>
      </c>
      <c r="AK421" s="81">
        <v>0</v>
      </c>
      <c r="AL421" s="81">
        <v>0</v>
      </c>
      <c r="AM421" s="81">
        <v>4831880.0805207184</v>
      </c>
      <c r="AN421" s="81">
        <v>0</v>
      </c>
      <c r="AO421" s="81">
        <v>0</v>
      </c>
      <c r="AP421" s="82"/>
      <c r="AQ421" s="81">
        <v>975</v>
      </c>
      <c r="AR421" s="81">
        <v>355</v>
      </c>
      <c r="AS421" s="81">
        <v>0</v>
      </c>
      <c r="AT421" s="81">
        <v>0</v>
      </c>
      <c r="AU421" s="81">
        <v>0</v>
      </c>
      <c r="AV421" s="81">
        <v>0</v>
      </c>
      <c r="AW421" s="81" t="s">
        <v>564</v>
      </c>
      <c r="AX421" s="82"/>
      <c r="AY421" s="81">
        <v>4243.7</v>
      </c>
      <c r="AZ421" s="81">
        <v>23222.1</v>
      </c>
      <c r="BA421" s="81">
        <v>0</v>
      </c>
      <c r="BB421" s="81">
        <v>0</v>
      </c>
      <c r="BC421" s="81">
        <v>0</v>
      </c>
      <c r="BD421" s="81">
        <v>0</v>
      </c>
      <c r="BE421" s="81" t="s">
        <v>564</v>
      </c>
      <c r="BF421" s="82"/>
      <c r="BG421" s="81">
        <v>0</v>
      </c>
      <c r="BH421" s="81">
        <v>0</v>
      </c>
      <c r="BI421" s="81">
        <v>44.49</v>
      </c>
      <c r="BJ421" s="81">
        <v>0</v>
      </c>
      <c r="BK421" s="81">
        <v>0</v>
      </c>
      <c r="BL421" s="81">
        <v>0</v>
      </c>
      <c r="BM421" s="82"/>
      <c r="BN421" s="81">
        <v>0</v>
      </c>
      <c r="BO421" s="81">
        <v>0</v>
      </c>
      <c r="BP421" s="81">
        <v>7</v>
      </c>
      <c r="BQ421" s="81">
        <v>0</v>
      </c>
      <c r="BR421" s="81">
        <v>0</v>
      </c>
      <c r="BS421" s="81">
        <v>0</v>
      </c>
      <c r="BT421"/>
      <c r="BU421" s="80">
        <v>44.49</v>
      </c>
      <c r="BV421" s="80">
        <v>0</v>
      </c>
      <c r="BW421" s="80">
        <v>0</v>
      </c>
      <c r="BX421" s="80">
        <v>0</v>
      </c>
      <c r="BY421" s="80">
        <v>0</v>
      </c>
      <c r="BZ421" s="80">
        <v>0</v>
      </c>
      <c r="CA421" s="80">
        <v>0</v>
      </c>
      <c r="CB421" s="80">
        <v>0</v>
      </c>
      <c r="CC421" s="80">
        <v>0</v>
      </c>
    </row>
    <row r="422" spans="1:81">
      <c r="A422" s="80" t="s">
        <v>2152</v>
      </c>
      <c r="B422" s="80">
        <v>100</v>
      </c>
      <c r="C422" s="80">
        <v>15</v>
      </c>
      <c r="D422" s="80">
        <v>6</v>
      </c>
      <c r="E422" s="80">
        <v>2018</v>
      </c>
      <c r="F422" s="80" t="s">
        <v>93</v>
      </c>
      <c r="G422" s="80" t="s">
        <v>2137</v>
      </c>
      <c r="H422" s="80" t="s">
        <v>2138</v>
      </c>
      <c r="I422" s="177"/>
      <c r="J422" s="81">
        <v>89.980937278308133</v>
      </c>
      <c r="K422" s="81">
        <v>2.1741019211651049</v>
      </c>
      <c r="L422" s="81">
        <v>3.0277885668174838</v>
      </c>
      <c r="M422" s="81">
        <v>35.802090655000249</v>
      </c>
      <c r="N422" s="81">
        <v>39.927064263733449</v>
      </c>
      <c r="O422" s="81">
        <v>39.864530554132585</v>
      </c>
      <c r="P422" s="81">
        <v>35.471527834713328</v>
      </c>
      <c r="Q422" s="81">
        <v>2.1982568176928696</v>
      </c>
      <c r="R422" s="81">
        <v>0</v>
      </c>
      <c r="S422" s="81">
        <v>4.9973700890828407</v>
      </c>
      <c r="T422" s="82"/>
      <c r="U422" s="81">
        <v>11287103</v>
      </c>
      <c r="V422" s="81">
        <v>955</v>
      </c>
      <c r="W422" s="81">
        <v>129</v>
      </c>
      <c r="X422" s="81">
        <v>9009</v>
      </c>
      <c r="Y422" s="81">
        <v>12290</v>
      </c>
      <c r="Z422" s="81">
        <v>24291</v>
      </c>
      <c r="AA422" s="81">
        <v>7421</v>
      </c>
      <c r="AB422" s="81">
        <v>34684</v>
      </c>
      <c r="AC422" s="81">
        <v>0</v>
      </c>
      <c r="AD422" s="81">
        <v>4.9973700890828407</v>
      </c>
      <c r="AE422" s="82"/>
      <c r="AF422" s="81">
        <v>106853475.5038642</v>
      </c>
      <c r="AG422" s="81">
        <v>1541078.5428932239</v>
      </c>
      <c r="AH422" s="81">
        <v>659799.00090851821</v>
      </c>
      <c r="AI422" s="81">
        <v>55386223.376731873</v>
      </c>
      <c r="AJ422" s="81">
        <v>58295779.931657843</v>
      </c>
      <c r="AK422" s="81">
        <v>0</v>
      </c>
      <c r="AL422" s="81">
        <v>0</v>
      </c>
      <c r="AM422" s="81">
        <v>4774291.1239228286</v>
      </c>
      <c r="AN422" s="81">
        <v>0</v>
      </c>
      <c r="AO422" s="81">
        <v>0</v>
      </c>
      <c r="AP422" s="82"/>
      <c r="AQ422" s="81">
        <v>1017</v>
      </c>
      <c r="AR422" s="81">
        <v>405</v>
      </c>
      <c r="AS422" s="81">
        <v>0</v>
      </c>
      <c r="AT422" s="81">
        <v>0</v>
      </c>
      <c r="AU422" s="81">
        <v>0</v>
      </c>
      <c r="AV422" s="81">
        <v>0</v>
      </c>
      <c r="AW422" s="81" t="s">
        <v>564</v>
      </c>
      <c r="AX422" s="82"/>
      <c r="AY422" s="81">
        <v>4480.8999999999996</v>
      </c>
      <c r="AZ422" s="81">
        <v>25252.1</v>
      </c>
      <c r="BA422" s="81">
        <v>0</v>
      </c>
      <c r="BB422" s="81">
        <v>0</v>
      </c>
      <c r="BC422" s="81">
        <v>0</v>
      </c>
      <c r="BD422" s="81">
        <v>0</v>
      </c>
      <c r="BE422" s="81" t="s">
        <v>564</v>
      </c>
      <c r="BF422" s="82"/>
      <c r="BG422" s="81">
        <v>0</v>
      </c>
      <c r="BH422" s="81">
        <v>0</v>
      </c>
      <c r="BI422" s="81">
        <v>43.95</v>
      </c>
      <c r="BJ422" s="81">
        <v>0</v>
      </c>
      <c r="BK422" s="81">
        <v>5.5880000000000001</v>
      </c>
      <c r="BL422" s="81">
        <v>0</v>
      </c>
      <c r="BM422" s="82"/>
      <c r="BN422" s="81">
        <v>0</v>
      </c>
      <c r="BO422" s="81">
        <v>0</v>
      </c>
      <c r="BP422" s="81">
        <v>7</v>
      </c>
      <c r="BQ422" s="81">
        <v>0</v>
      </c>
      <c r="BR422" s="81">
        <v>1</v>
      </c>
      <c r="BS422" s="81">
        <v>0</v>
      </c>
      <c r="BT422"/>
      <c r="BU422" s="80">
        <v>49.537999999999997</v>
      </c>
      <c r="BV422" s="80">
        <v>0</v>
      </c>
      <c r="BW422" s="80">
        <v>0</v>
      </c>
      <c r="BX422" s="80">
        <v>0</v>
      </c>
      <c r="BY422" s="80">
        <v>0</v>
      </c>
      <c r="BZ422" s="80">
        <v>0</v>
      </c>
      <c r="CA422" s="80">
        <v>0</v>
      </c>
      <c r="CB422" s="80">
        <v>0</v>
      </c>
      <c r="CC422" s="80">
        <v>0</v>
      </c>
    </row>
    <row r="423" spans="1:81">
      <c r="A423" s="80" t="s">
        <v>2153</v>
      </c>
      <c r="B423" s="80">
        <v>101</v>
      </c>
      <c r="C423" s="80">
        <v>16</v>
      </c>
      <c r="D423" s="80">
        <v>6</v>
      </c>
      <c r="E423" s="80">
        <v>2019</v>
      </c>
      <c r="F423" s="80" t="s">
        <v>73</v>
      </c>
      <c r="G423" s="80" t="s">
        <v>2137</v>
      </c>
      <c r="H423" s="80" t="s">
        <v>2138</v>
      </c>
      <c r="I423" s="177"/>
      <c r="J423" s="81">
        <v>91.286225707178332</v>
      </c>
      <c r="K423" s="81">
        <v>1.9766893573789208</v>
      </c>
      <c r="L423" s="81">
        <v>3.0415803070432572</v>
      </c>
      <c r="M423" s="81">
        <v>36.760661853621322</v>
      </c>
      <c r="N423" s="81">
        <v>38.168529445370268</v>
      </c>
      <c r="O423" s="81">
        <v>38.372796505675815</v>
      </c>
      <c r="P423" s="81">
        <v>35.156287146119446</v>
      </c>
      <c r="Q423" s="81">
        <v>2.1137728899467971</v>
      </c>
      <c r="R423" s="81">
        <v>0</v>
      </c>
      <c r="S423" s="81">
        <v>3.8290796553849322</v>
      </c>
      <c r="T423" s="82"/>
      <c r="U423" s="81">
        <v>12036128</v>
      </c>
      <c r="V423" s="81">
        <v>955</v>
      </c>
      <c r="W423" s="81">
        <v>129</v>
      </c>
      <c r="X423" s="81">
        <v>9009</v>
      </c>
      <c r="Y423" s="81">
        <v>12367</v>
      </c>
      <c r="Z423" s="81">
        <v>24024</v>
      </c>
      <c r="AA423" s="81">
        <v>7300</v>
      </c>
      <c r="AB423" s="81">
        <v>34254</v>
      </c>
      <c r="AC423" s="81">
        <v>0</v>
      </c>
      <c r="AD423" s="81">
        <v>3.8290796553849318</v>
      </c>
      <c r="AE423" s="82"/>
      <c r="AF423" s="81">
        <v>114625461.775058</v>
      </c>
      <c r="AG423" s="81">
        <v>1495676.674386356</v>
      </c>
      <c r="AH423" s="81">
        <v>695492.22802072251</v>
      </c>
      <c r="AI423" s="81">
        <v>61487724.225898549</v>
      </c>
      <c r="AJ423" s="81">
        <v>57622684.257876299</v>
      </c>
      <c r="AK423" s="81">
        <v>0</v>
      </c>
      <c r="AL423" s="81">
        <v>0</v>
      </c>
      <c r="AM423" s="81">
        <v>4665136.93602606</v>
      </c>
      <c r="AN423" s="81">
        <v>0</v>
      </c>
      <c r="AO423" s="81">
        <v>0</v>
      </c>
      <c r="AP423" s="82"/>
      <c r="AQ423" s="81">
        <v>1062</v>
      </c>
      <c r="AR423" s="81">
        <v>452</v>
      </c>
      <c r="AS423" s="81">
        <v>0</v>
      </c>
      <c r="AT423" s="81">
        <v>0</v>
      </c>
      <c r="AU423" s="81">
        <v>0</v>
      </c>
      <c r="AV423" s="81">
        <v>0</v>
      </c>
      <c r="AW423" s="81" t="s">
        <v>564</v>
      </c>
      <c r="AX423" s="82"/>
      <c r="AY423" s="81">
        <v>4719.3000000000011</v>
      </c>
      <c r="AZ423" s="81">
        <v>29353.9</v>
      </c>
      <c r="BA423" s="81">
        <v>0</v>
      </c>
      <c r="BB423" s="81">
        <v>0</v>
      </c>
      <c r="BC423" s="81">
        <v>0</v>
      </c>
      <c r="BD423" s="81">
        <v>0</v>
      </c>
      <c r="BE423" s="81" t="s">
        <v>564</v>
      </c>
      <c r="BF423" s="82"/>
      <c r="BG423" s="81">
        <v>0</v>
      </c>
      <c r="BH423" s="81">
        <v>0</v>
      </c>
      <c r="BI423" s="81">
        <v>43.920999999999999</v>
      </c>
      <c r="BJ423" s="81">
        <v>0</v>
      </c>
      <c r="BK423" s="81">
        <v>5.6859999999999999</v>
      </c>
      <c r="BL423" s="81">
        <v>0</v>
      </c>
      <c r="BM423" s="82"/>
      <c r="BN423" s="81">
        <v>0</v>
      </c>
      <c r="BO423" s="81">
        <v>0</v>
      </c>
      <c r="BP423" s="81">
        <v>7</v>
      </c>
      <c r="BQ423" s="81">
        <v>0</v>
      </c>
      <c r="BR423" s="81">
        <v>1</v>
      </c>
      <c r="BS423" s="81">
        <v>0</v>
      </c>
      <c r="BT423"/>
      <c r="BU423" s="80">
        <v>49.606999999999999</v>
      </c>
      <c r="BV423" s="80">
        <v>0</v>
      </c>
      <c r="BW423" s="80">
        <v>0</v>
      </c>
      <c r="BX423" s="80">
        <v>0</v>
      </c>
      <c r="BY423" s="80">
        <v>0</v>
      </c>
      <c r="BZ423" s="80">
        <v>0</v>
      </c>
      <c r="CA423" s="80">
        <v>0</v>
      </c>
      <c r="CB423" s="80">
        <v>0</v>
      </c>
      <c r="CC423" s="80">
        <v>0</v>
      </c>
    </row>
    <row r="424" spans="1:81">
      <c r="A424" s="80" t="s">
        <v>2154</v>
      </c>
      <c r="B424" s="80">
        <v>102</v>
      </c>
      <c r="C424" s="80">
        <v>17</v>
      </c>
      <c r="D424" s="80">
        <v>6</v>
      </c>
      <c r="E424" s="80">
        <v>2020</v>
      </c>
      <c r="F424" s="80" t="s">
        <v>218</v>
      </c>
      <c r="G424" s="80" t="s">
        <v>2137</v>
      </c>
      <c r="H424" s="80" t="s">
        <v>2138</v>
      </c>
      <c r="I424" s="177"/>
      <c r="J424" s="81">
        <v>87.682404389311372</v>
      </c>
      <c r="K424" s="81">
        <v>1.9236066396811162</v>
      </c>
      <c r="L424" s="81">
        <v>10.25174259996011</v>
      </c>
      <c r="M424" s="81">
        <v>30.059671011314848</v>
      </c>
      <c r="N424" s="81">
        <v>36.936800098274141</v>
      </c>
      <c r="O424" s="81">
        <v>33.306526358563609</v>
      </c>
      <c r="P424" s="81">
        <v>32.499720751852458</v>
      </c>
      <c r="Q424" s="81">
        <v>1.9797474312486014</v>
      </c>
      <c r="R424" s="81">
        <v>0</v>
      </c>
      <c r="S424" s="81">
        <v>5.374792883406025</v>
      </c>
      <c r="T424" s="82"/>
      <c r="U424" s="81">
        <v>11098728</v>
      </c>
      <c r="V424" s="81">
        <v>843</v>
      </c>
      <c r="W424" s="81">
        <v>513</v>
      </c>
      <c r="X424" s="81">
        <v>8383</v>
      </c>
      <c r="Y424" s="81">
        <v>12333</v>
      </c>
      <c r="Z424" s="81">
        <v>23800</v>
      </c>
      <c r="AA424" s="81">
        <v>7332</v>
      </c>
      <c r="AB424" s="81">
        <v>33576</v>
      </c>
      <c r="AC424" s="81">
        <v>0</v>
      </c>
      <c r="AD424" s="81">
        <v>5.374792883406025</v>
      </c>
      <c r="AE424" s="82"/>
      <c r="AF424" s="81">
        <v>110090542.2054503</v>
      </c>
      <c r="AG424" s="81">
        <v>1419445.0529115356</v>
      </c>
      <c r="AH424" s="81">
        <v>2488472.1272382997</v>
      </c>
      <c r="AI424" s="81">
        <v>53068065.413639873</v>
      </c>
      <c r="AJ424" s="81">
        <v>62621892.148674652</v>
      </c>
      <c r="AK424" s="81"/>
      <c r="AL424" s="81"/>
      <c r="AM424" s="81">
        <v>4382041.0371404523</v>
      </c>
      <c r="AN424" s="81"/>
      <c r="AO424" s="81"/>
      <c r="AP424" s="82"/>
      <c r="AQ424" s="81">
        <v>1110</v>
      </c>
      <c r="AR424" s="81">
        <v>475</v>
      </c>
      <c r="AS424" s="81">
        <v>0</v>
      </c>
      <c r="AT424" s="81">
        <v>0</v>
      </c>
      <c r="AU424" s="81">
        <v>0</v>
      </c>
      <c r="AV424" s="81">
        <v>0</v>
      </c>
      <c r="AW424" s="81">
        <v>0</v>
      </c>
      <c r="AX424" s="82"/>
      <c r="AY424" s="81">
        <v>5010.2999999999993</v>
      </c>
      <c r="AZ424" s="81">
        <v>31449.000000000011</v>
      </c>
      <c r="BA424" s="81">
        <v>0</v>
      </c>
      <c r="BB424" s="81">
        <v>0</v>
      </c>
      <c r="BC424" s="81">
        <v>0</v>
      </c>
      <c r="BD424" s="81">
        <v>0</v>
      </c>
      <c r="BE424" s="81">
        <v>0</v>
      </c>
      <c r="BF424" s="82"/>
      <c r="BG424" s="81">
        <v>0</v>
      </c>
      <c r="BH424" s="81">
        <v>0</v>
      </c>
      <c r="BI424" s="81">
        <v>41.220999999999997</v>
      </c>
      <c r="BJ424" s="81">
        <v>0</v>
      </c>
      <c r="BK424" s="81">
        <v>0.81399999999999995</v>
      </c>
      <c r="BL424" s="81">
        <v>0</v>
      </c>
      <c r="BM424" s="82"/>
      <c r="BN424" s="81">
        <v>0</v>
      </c>
      <c r="BO424" s="81">
        <v>0</v>
      </c>
      <c r="BP424" s="81">
        <v>7</v>
      </c>
      <c r="BQ424" s="81">
        <v>0</v>
      </c>
      <c r="BR424" s="81">
        <v>1</v>
      </c>
      <c r="BS424" s="81">
        <v>0</v>
      </c>
      <c r="BT424"/>
      <c r="BU424" s="80">
        <v>42.034999999999997</v>
      </c>
      <c r="BV424" s="80">
        <v>0</v>
      </c>
      <c r="BW424" s="80">
        <v>0</v>
      </c>
      <c r="BX424" s="80">
        <v>0</v>
      </c>
      <c r="BY424" s="80">
        <v>0</v>
      </c>
      <c r="BZ424" s="80">
        <v>0</v>
      </c>
      <c r="CA424" s="80">
        <v>0</v>
      </c>
      <c r="CB424" s="80">
        <v>0</v>
      </c>
      <c r="CC424" s="80">
        <v>0</v>
      </c>
    </row>
    <row r="425" spans="1:81">
      <c r="A425" s="80" t="s">
        <v>2155</v>
      </c>
      <c r="B425" s="80">
        <v>102</v>
      </c>
      <c r="C425" s="80">
        <v>18</v>
      </c>
      <c r="D425" s="80">
        <v>6</v>
      </c>
      <c r="E425" s="80">
        <v>2021</v>
      </c>
      <c r="F425" s="80" t="s">
        <v>75</v>
      </c>
      <c r="G425" s="174" t="s">
        <v>2137</v>
      </c>
      <c r="H425" s="80" t="s">
        <v>2138</v>
      </c>
      <c r="I425" s="177"/>
      <c r="J425" s="81">
        <v>96.277215980102696</v>
      </c>
      <c r="K425" s="81">
        <v>2.0972735002608971</v>
      </c>
      <c r="L425" s="81">
        <v>11.543483603040491</v>
      </c>
      <c r="M425" s="81">
        <v>34.162474138199293</v>
      </c>
      <c r="N425" s="81">
        <v>36.263254479731934</v>
      </c>
      <c r="O425" s="81">
        <v>32.003825942011311</v>
      </c>
      <c r="P425" s="81">
        <v>32.976092819968365</v>
      </c>
      <c r="Q425" s="81">
        <v>1.9679422227531784</v>
      </c>
      <c r="R425" s="81">
        <v>0</v>
      </c>
      <c r="S425" s="81">
        <v>3.930312005542171</v>
      </c>
      <c r="T425" s="82"/>
      <c r="U425" s="81">
        <v>13088021</v>
      </c>
      <c r="V425" s="81">
        <v>843</v>
      </c>
      <c r="W425" s="81">
        <v>513</v>
      </c>
      <c r="X425" s="81">
        <v>8383</v>
      </c>
      <c r="Y425" s="81">
        <v>12303</v>
      </c>
      <c r="Z425" s="81">
        <v>23548</v>
      </c>
      <c r="AA425" s="81">
        <v>7255</v>
      </c>
      <c r="AB425" s="81">
        <v>32980</v>
      </c>
      <c r="AC425" s="81">
        <v>0</v>
      </c>
      <c r="AD425" s="81">
        <v>3.930312005542171</v>
      </c>
      <c r="AE425" s="82"/>
      <c r="AF425" s="81">
        <v>117385451.37766045</v>
      </c>
      <c r="AG425" s="81">
        <v>1447153.7042713722</v>
      </c>
      <c r="AH425" s="81">
        <v>2677399.7891707215</v>
      </c>
      <c r="AI425" s="81">
        <v>52415593.594127864</v>
      </c>
      <c r="AJ425" s="81">
        <v>59985399.683557928</v>
      </c>
      <c r="AK425" s="81">
        <v>0</v>
      </c>
      <c r="AL425" s="81">
        <v>0</v>
      </c>
      <c r="AM425" s="81">
        <v>4329083.0199013399</v>
      </c>
      <c r="AN425" s="81">
        <v>0</v>
      </c>
      <c r="AO425" s="81">
        <v>0</v>
      </c>
      <c r="AP425" s="82"/>
      <c r="AQ425" s="81">
        <v>1161</v>
      </c>
      <c r="AR425" s="81">
        <v>499</v>
      </c>
      <c r="AS425" s="81">
        <v>0</v>
      </c>
      <c r="AT425" s="81">
        <v>0</v>
      </c>
      <c r="AU425" s="81">
        <v>0</v>
      </c>
      <c r="AV425" s="81">
        <v>0</v>
      </c>
      <c r="AW425" s="81"/>
      <c r="AX425" s="82"/>
      <c r="AY425" s="81">
        <v>5346.7000000000016</v>
      </c>
      <c r="AZ425" s="81">
        <v>33551.300000000017</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2156</v>
      </c>
      <c r="B426" s="80">
        <v>102</v>
      </c>
      <c r="C426" s="80">
        <v>19</v>
      </c>
      <c r="D426" s="80">
        <v>6</v>
      </c>
      <c r="E426" s="80">
        <v>2022</v>
      </c>
      <c r="F426" s="80" t="s">
        <v>568</v>
      </c>
      <c r="G426" s="174" t="s">
        <v>2137</v>
      </c>
      <c r="H426" s="80" t="s">
        <v>2138</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1209</v>
      </c>
      <c r="AR426" s="81">
        <v>513</v>
      </c>
      <c r="AS426" s="81">
        <v>0</v>
      </c>
      <c r="AT426" s="81">
        <v>0</v>
      </c>
      <c r="AU426" s="81">
        <v>0</v>
      </c>
      <c r="AV426" s="81">
        <v>0</v>
      </c>
      <c r="AW426" s="81"/>
      <c r="AX426" s="82"/>
      <c r="AY426" s="81">
        <v>5668.6000000000031</v>
      </c>
      <c r="AZ426" s="81">
        <v>34590.200000000019</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2157</v>
      </c>
      <c r="B427" s="80">
        <v>460</v>
      </c>
      <c r="C427" s="80">
        <v>1</v>
      </c>
      <c r="D427" s="80">
        <v>28</v>
      </c>
      <c r="E427" s="80">
        <v>1990</v>
      </c>
      <c r="F427" s="80" t="s">
        <v>562</v>
      </c>
      <c r="G427" s="80" t="s">
        <v>2158</v>
      </c>
      <c r="H427" s="80" t="s">
        <v>2159</v>
      </c>
      <c r="I427" s="177"/>
      <c r="J427" s="81">
        <v>143.94883998517662</v>
      </c>
      <c r="K427" s="81">
        <v>5.3090789799099953</v>
      </c>
      <c r="L427" s="81">
        <v>24.207286586297258</v>
      </c>
      <c r="M427" s="81">
        <v>20.045496835378433</v>
      </c>
      <c r="N427" s="81">
        <v>30.609076677170933</v>
      </c>
      <c r="O427" s="81">
        <v>38.08790325769214</v>
      </c>
      <c r="P427" s="81">
        <v>59.461863117028741</v>
      </c>
      <c r="Q427" s="81">
        <v>2.647721291963292</v>
      </c>
      <c r="R427" s="81">
        <v>0</v>
      </c>
      <c r="S427" s="81">
        <v>2.5809244670135678</v>
      </c>
      <c r="T427" s="82"/>
      <c r="U427" s="81">
        <v>6073662</v>
      </c>
      <c r="V427" s="81">
        <v>1878</v>
      </c>
      <c r="W427" s="81">
        <v>257</v>
      </c>
      <c r="X427" s="81">
        <v>7168</v>
      </c>
      <c r="Y427" s="81">
        <v>10095</v>
      </c>
      <c r="Z427" s="81">
        <v>15666</v>
      </c>
      <c r="AA427" s="81">
        <v>14438</v>
      </c>
      <c r="AB427" s="81">
        <v>42990</v>
      </c>
      <c r="AC427" s="81">
        <v>0</v>
      </c>
      <c r="AD427" s="81">
        <v>2.5809244670135678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2160</v>
      </c>
      <c r="B428" s="80">
        <v>461</v>
      </c>
      <c r="C428" s="80">
        <v>2</v>
      </c>
      <c r="D428" s="80">
        <v>28</v>
      </c>
      <c r="E428" s="80">
        <v>2005</v>
      </c>
      <c r="F428" s="80" t="s">
        <v>565</v>
      </c>
      <c r="G428" s="80" t="s">
        <v>2158</v>
      </c>
      <c r="H428" s="80" t="s">
        <v>2159</v>
      </c>
      <c r="I428" s="177"/>
      <c r="J428" s="81">
        <v>142.9708939091002</v>
      </c>
      <c r="K428" s="81">
        <v>3.7397872600645483</v>
      </c>
      <c r="L428" s="81">
        <v>10.84808876337641</v>
      </c>
      <c r="M428" s="81">
        <v>37.278977171096912</v>
      </c>
      <c r="N428" s="81">
        <v>42.176816724332085</v>
      </c>
      <c r="O428" s="81">
        <v>50.92800162662644</v>
      </c>
      <c r="P428" s="81">
        <v>69.7123622118784</v>
      </c>
      <c r="Q428" s="81">
        <v>2.3801580369000455</v>
      </c>
      <c r="R428" s="81">
        <v>0</v>
      </c>
      <c r="S428" s="81">
        <v>5.0064611800000005</v>
      </c>
      <c r="T428" s="82"/>
      <c r="U428" s="81">
        <v>6311321</v>
      </c>
      <c r="V428" s="81">
        <v>1697</v>
      </c>
      <c r="W428" s="81">
        <v>130</v>
      </c>
      <c r="X428" s="81">
        <v>6270</v>
      </c>
      <c r="Y428" s="81">
        <v>11389</v>
      </c>
      <c r="Z428" s="81">
        <v>24240</v>
      </c>
      <c r="AA428" s="81">
        <v>13863</v>
      </c>
      <c r="AB428" s="81">
        <v>40400</v>
      </c>
      <c r="AC428" s="81">
        <v>0</v>
      </c>
      <c r="AD428" s="81">
        <v>5.0064611800000005</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2161</v>
      </c>
      <c r="B429" s="80">
        <v>462</v>
      </c>
      <c r="C429" s="80">
        <v>3</v>
      </c>
      <c r="D429" s="80">
        <v>28</v>
      </c>
      <c r="E429" s="80">
        <v>2006</v>
      </c>
      <c r="F429" s="80" t="s">
        <v>566</v>
      </c>
      <c r="G429" s="80" t="s">
        <v>2158</v>
      </c>
      <c r="H429" s="80" t="s">
        <v>2159</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2162</v>
      </c>
      <c r="B430" s="80">
        <v>463</v>
      </c>
      <c r="C430" s="80">
        <v>4</v>
      </c>
      <c r="D430" s="80">
        <v>28</v>
      </c>
      <c r="E430" s="80">
        <v>2007</v>
      </c>
      <c r="F430" s="80" t="s">
        <v>567</v>
      </c>
      <c r="G430" s="80" t="s">
        <v>2158</v>
      </c>
      <c r="H430" s="80" t="s">
        <v>2159</v>
      </c>
      <c r="I430" s="177"/>
      <c r="J430" s="81">
        <v>137.52781571279073</v>
      </c>
      <c r="K430" s="81">
        <v>3.6033562281759903</v>
      </c>
      <c r="L430" s="81">
        <v>24.729450596091691</v>
      </c>
      <c r="M430" s="81">
        <v>36.973529749151361</v>
      </c>
      <c r="N430" s="81">
        <v>43.554070866986486</v>
      </c>
      <c r="O430" s="81">
        <v>49.287449050709498</v>
      </c>
      <c r="P430" s="81">
        <v>69.63225323204783</v>
      </c>
      <c r="Q430" s="81">
        <v>2.4619921686298509</v>
      </c>
      <c r="R430" s="81">
        <v>0</v>
      </c>
      <c r="S430" s="81">
        <v>5.447762018299998</v>
      </c>
      <c r="T430" s="82"/>
      <c r="U430" s="81">
        <v>6751164</v>
      </c>
      <c r="V430" s="81">
        <v>1522</v>
      </c>
      <c r="W430" s="81">
        <v>290</v>
      </c>
      <c r="X430" s="81">
        <v>7516</v>
      </c>
      <c r="Y430" s="81">
        <v>11555</v>
      </c>
      <c r="Z430" s="81">
        <v>24387</v>
      </c>
      <c r="AA430" s="81">
        <v>13636</v>
      </c>
      <c r="AB430" s="81">
        <v>39579</v>
      </c>
      <c r="AC430" s="81">
        <v>0</v>
      </c>
      <c r="AD430" s="81">
        <v>5.447762018299998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2163</v>
      </c>
      <c r="B431" s="80">
        <v>464</v>
      </c>
      <c r="C431" s="80">
        <v>5</v>
      </c>
      <c r="D431" s="80">
        <v>28</v>
      </c>
      <c r="E431" s="80">
        <v>2008</v>
      </c>
      <c r="F431" s="80" t="s">
        <v>84</v>
      </c>
      <c r="G431" s="80" t="s">
        <v>2158</v>
      </c>
      <c r="H431" s="80" t="s">
        <v>2159</v>
      </c>
      <c r="I431" s="177"/>
      <c r="J431" s="81">
        <v>133.41840243563925</v>
      </c>
      <c r="K431" s="81">
        <v>2.7041261434391086</v>
      </c>
      <c r="L431" s="81">
        <v>22.101102785115071</v>
      </c>
      <c r="M431" s="81">
        <v>38.128014669054522</v>
      </c>
      <c r="N431" s="81">
        <v>42.54295086443932</v>
      </c>
      <c r="O431" s="81">
        <v>48.129717568125429</v>
      </c>
      <c r="P431" s="81">
        <v>68.094101978757294</v>
      </c>
      <c r="Q431" s="81">
        <v>2.3935492635384312</v>
      </c>
      <c r="R431" s="81">
        <v>0</v>
      </c>
      <c r="S431" s="81">
        <v>3.994610927500001</v>
      </c>
      <c r="T431" s="82"/>
      <c r="U431" s="81">
        <v>6865526</v>
      </c>
      <c r="V431" s="81">
        <v>1522</v>
      </c>
      <c r="W431" s="81">
        <v>290</v>
      </c>
      <c r="X431" s="81">
        <v>7516</v>
      </c>
      <c r="Y431" s="81">
        <v>11605</v>
      </c>
      <c r="Z431" s="81">
        <v>24650</v>
      </c>
      <c r="AA431" s="81">
        <v>13350</v>
      </c>
      <c r="AB431" s="81">
        <v>39111</v>
      </c>
      <c r="AC431" s="81">
        <v>0</v>
      </c>
      <c r="AD431" s="81">
        <v>3.994610927500001</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2164</v>
      </c>
      <c r="B432" s="80">
        <v>465</v>
      </c>
      <c r="C432" s="80">
        <v>6</v>
      </c>
      <c r="D432" s="80">
        <v>28</v>
      </c>
      <c r="E432" s="80">
        <v>2009</v>
      </c>
      <c r="F432" s="80" t="s">
        <v>85</v>
      </c>
      <c r="G432" s="80" t="s">
        <v>2158</v>
      </c>
      <c r="H432" s="80" t="s">
        <v>2159</v>
      </c>
      <c r="I432" s="177"/>
      <c r="J432" s="81">
        <v>137.52059507996472</v>
      </c>
      <c r="K432" s="81">
        <v>2.4895118461803651</v>
      </c>
      <c r="L432" s="81">
        <v>27.28905293475443</v>
      </c>
      <c r="M432" s="81">
        <v>40.630668448595642</v>
      </c>
      <c r="N432" s="81">
        <v>37.065316803259911</v>
      </c>
      <c r="O432" s="81">
        <v>49.202370478689716</v>
      </c>
      <c r="P432" s="81">
        <v>65.553820053332174</v>
      </c>
      <c r="Q432" s="81">
        <v>2.2600470039377738</v>
      </c>
      <c r="R432" s="81">
        <v>0</v>
      </c>
      <c r="S432" s="81">
        <v>5.8475425222400013</v>
      </c>
      <c r="T432" s="82"/>
      <c r="U432" s="81">
        <v>6175660</v>
      </c>
      <c r="V432" s="81">
        <v>1542</v>
      </c>
      <c r="W432" s="81">
        <v>557</v>
      </c>
      <c r="X432" s="81">
        <v>8676</v>
      </c>
      <c r="Y432" s="81">
        <v>11714</v>
      </c>
      <c r="Z432" s="81">
        <v>24873</v>
      </c>
      <c r="AA432" s="81">
        <v>13194</v>
      </c>
      <c r="AB432" s="81">
        <v>38767</v>
      </c>
      <c r="AC432" s="81">
        <v>0</v>
      </c>
      <c r="AD432" s="81">
        <v>5.8475425222400013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23.07</v>
      </c>
      <c r="BJ432" s="81">
        <v>0</v>
      </c>
      <c r="BK432" s="81">
        <v>7.3100000000000005</v>
      </c>
      <c r="BL432" s="81">
        <v>0</v>
      </c>
      <c r="BM432" s="82"/>
      <c r="BN432" s="81">
        <v>0</v>
      </c>
      <c r="BO432" s="81">
        <v>0</v>
      </c>
      <c r="BP432" s="81">
        <v>3</v>
      </c>
      <c r="BQ432" s="81">
        <v>0</v>
      </c>
      <c r="BR432" s="81">
        <v>2</v>
      </c>
      <c r="BS432" s="81">
        <v>0</v>
      </c>
      <c r="BT432"/>
      <c r="BU432" s="80"/>
      <c r="BV432" s="80"/>
      <c r="BW432" s="80"/>
      <c r="BX432" s="80"/>
      <c r="BY432" s="80"/>
      <c r="BZ432" s="80"/>
      <c r="CA432" s="80"/>
      <c r="CB432" s="80"/>
      <c r="CC432" s="80"/>
    </row>
    <row r="433" spans="1:81">
      <c r="A433" s="80" t="s">
        <v>2165</v>
      </c>
      <c r="B433" s="80">
        <v>466</v>
      </c>
      <c r="C433" s="80">
        <v>7</v>
      </c>
      <c r="D433" s="80">
        <v>28</v>
      </c>
      <c r="E433" s="80">
        <v>2010</v>
      </c>
      <c r="F433" s="80" t="s">
        <v>86</v>
      </c>
      <c r="G433" s="80" t="s">
        <v>2158</v>
      </c>
      <c r="H433" s="80" t="s">
        <v>2159</v>
      </c>
      <c r="I433" s="177"/>
      <c r="J433" s="81">
        <v>110.69791053632457</v>
      </c>
      <c r="K433" s="81">
        <v>2.6658002878094744</v>
      </c>
      <c r="L433" s="81">
        <v>26.208423305704088</v>
      </c>
      <c r="M433" s="81">
        <v>38.871204872851699</v>
      </c>
      <c r="N433" s="81">
        <v>41.167533048547476</v>
      </c>
      <c r="O433" s="81">
        <v>49.213042733243086</v>
      </c>
      <c r="P433" s="81">
        <v>67.176820074189706</v>
      </c>
      <c r="Q433" s="81">
        <v>2.3271178731806583</v>
      </c>
      <c r="R433" s="81">
        <v>0</v>
      </c>
      <c r="S433" s="81">
        <v>4.1377403824000005</v>
      </c>
      <c r="T433" s="82"/>
      <c r="U433" s="81">
        <v>5429726</v>
      </c>
      <c r="V433" s="81">
        <v>1542</v>
      </c>
      <c r="W433" s="81">
        <v>557</v>
      </c>
      <c r="X433" s="81">
        <v>8676</v>
      </c>
      <c r="Y433" s="81">
        <v>11694</v>
      </c>
      <c r="Z433" s="81">
        <v>24994</v>
      </c>
      <c r="AA433" s="81">
        <v>13183</v>
      </c>
      <c r="AB433" s="81">
        <v>38249</v>
      </c>
      <c r="AC433" s="81">
        <v>0</v>
      </c>
      <c r="AD433" s="81">
        <v>4.1377403824000005</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21.456</v>
      </c>
      <c r="BJ433" s="81">
        <v>0</v>
      </c>
      <c r="BK433" s="81">
        <v>8.0060000000000002</v>
      </c>
      <c r="BL433" s="81">
        <v>0</v>
      </c>
      <c r="BM433" s="82"/>
      <c r="BN433" s="81">
        <v>0</v>
      </c>
      <c r="BO433" s="81">
        <v>0</v>
      </c>
      <c r="BP433" s="81">
        <v>3</v>
      </c>
      <c r="BQ433" s="81">
        <v>0</v>
      </c>
      <c r="BR433" s="81">
        <v>2</v>
      </c>
      <c r="BS433" s="81">
        <v>0</v>
      </c>
      <c r="BT433"/>
      <c r="BU433" s="80">
        <v>29.462</v>
      </c>
      <c r="BV433" s="80">
        <v>0</v>
      </c>
      <c r="BW433" s="80">
        <v>0</v>
      </c>
      <c r="BX433" s="80">
        <v>0</v>
      </c>
      <c r="BY433" s="80">
        <v>0</v>
      </c>
      <c r="BZ433" s="80">
        <v>0</v>
      </c>
      <c r="CA433" s="80">
        <v>0</v>
      </c>
      <c r="CB433" s="80">
        <v>0</v>
      </c>
      <c r="CC433" s="80">
        <v>0</v>
      </c>
    </row>
    <row r="434" spans="1:81">
      <c r="A434" s="80" t="s">
        <v>2166</v>
      </c>
      <c r="B434" s="80">
        <v>467</v>
      </c>
      <c r="C434" s="80">
        <v>8</v>
      </c>
      <c r="D434" s="80">
        <v>28</v>
      </c>
      <c r="E434" s="80">
        <v>2011</v>
      </c>
      <c r="F434" s="80" t="s">
        <v>87</v>
      </c>
      <c r="G434" s="80" t="s">
        <v>2158</v>
      </c>
      <c r="H434" s="80" t="s">
        <v>2159</v>
      </c>
      <c r="I434" s="177"/>
      <c r="J434" s="81">
        <v>107.07979440421464</v>
      </c>
      <c r="K434" s="81">
        <v>3.8281753043076341</v>
      </c>
      <c r="L434" s="81">
        <v>27.924504050885087</v>
      </c>
      <c r="M434" s="81">
        <v>47.323508930050011</v>
      </c>
      <c r="N434" s="81">
        <v>44.174508838237522</v>
      </c>
      <c r="O434" s="81">
        <v>48.571319428123935</v>
      </c>
      <c r="P434" s="81">
        <v>65.21572117474301</v>
      </c>
      <c r="Q434" s="81">
        <v>2.6453716129913509</v>
      </c>
      <c r="R434" s="81">
        <v>0</v>
      </c>
      <c r="S434" s="81">
        <v>5.895045702</v>
      </c>
      <c r="T434" s="82"/>
      <c r="U434" s="81">
        <v>4871693</v>
      </c>
      <c r="V434" s="81">
        <v>1542</v>
      </c>
      <c r="W434" s="81">
        <v>557</v>
      </c>
      <c r="X434" s="81">
        <v>8676</v>
      </c>
      <c r="Y434" s="81">
        <v>11738</v>
      </c>
      <c r="Z434" s="81">
        <v>25204</v>
      </c>
      <c r="AA434" s="81">
        <v>13179</v>
      </c>
      <c r="AB434" s="81">
        <v>37695</v>
      </c>
      <c r="AC434" s="81">
        <v>0</v>
      </c>
      <c r="AD434" s="81">
        <v>5.895045702</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20.577999999999999</v>
      </c>
      <c r="BJ434" s="81">
        <v>0</v>
      </c>
      <c r="BK434" s="81">
        <v>6.0990000000000002</v>
      </c>
      <c r="BL434" s="81">
        <v>0</v>
      </c>
      <c r="BM434" s="82"/>
      <c r="BN434" s="81">
        <v>0</v>
      </c>
      <c r="BO434" s="81">
        <v>0</v>
      </c>
      <c r="BP434" s="81">
        <v>3</v>
      </c>
      <c r="BQ434" s="81">
        <v>0</v>
      </c>
      <c r="BR434" s="81">
        <v>2</v>
      </c>
      <c r="BS434" s="81">
        <v>0</v>
      </c>
      <c r="BT434"/>
      <c r="BU434" s="80">
        <v>26.677</v>
      </c>
      <c r="BV434" s="80">
        <v>0</v>
      </c>
      <c r="BW434" s="80">
        <v>0</v>
      </c>
      <c r="BX434" s="80">
        <v>0</v>
      </c>
      <c r="BY434" s="80">
        <v>0</v>
      </c>
      <c r="BZ434" s="80">
        <v>0</v>
      </c>
      <c r="CA434" s="80">
        <v>0</v>
      </c>
      <c r="CB434" s="80">
        <v>0</v>
      </c>
      <c r="CC434" s="80">
        <v>0</v>
      </c>
    </row>
    <row r="435" spans="1:81">
      <c r="A435" s="80" t="s">
        <v>2167</v>
      </c>
      <c r="B435" s="80">
        <v>468</v>
      </c>
      <c r="C435" s="80">
        <v>9</v>
      </c>
      <c r="D435" s="80">
        <v>28</v>
      </c>
      <c r="E435" s="80">
        <v>2012</v>
      </c>
      <c r="F435" s="80" t="s">
        <v>88</v>
      </c>
      <c r="G435" s="80" t="s">
        <v>2158</v>
      </c>
      <c r="H435" s="80" t="s">
        <v>2159</v>
      </c>
      <c r="I435" s="177"/>
      <c r="J435" s="81">
        <v>143.96138214003889</v>
      </c>
      <c r="K435" s="81">
        <v>3.6274093884945664</v>
      </c>
      <c r="L435" s="81">
        <v>27.980384533647833</v>
      </c>
      <c r="M435" s="81">
        <v>51.734878553176188</v>
      </c>
      <c r="N435" s="81">
        <v>51.921461766819455</v>
      </c>
      <c r="O435" s="81">
        <v>48.680476741773745</v>
      </c>
      <c r="P435" s="81">
        <v>65.422545954269609</v>
      </c>
      <c r="Q435" s="81">
        <v>2.9060805473673219</v>
      </c>
      <c r="R435" s="81">
        <v>0</v>
      </c>
      <c r="S435" s="81">
        <v>6.8396237481600011</v>
      </c>
      <c r="T435" s="82"/>
      <c r="U435" s="81">
        <v>6424733</v>
      </c>
      <c r="V435" s="81">
        <v>1542</v>
      </c>
      <c r="W435" s="81">
        <v>557</v>
      </c>
      <c r="X435" s="81">
        <v>8676</v>
      </c>
      <c r="Y435" s="81">
        <v>12634</v>
      </c>
      <c r="Z435" s="81">
        <v>25461</v>
      </c>
      <c r="AA435" s="81">
        <v>13146</v>
      </c>
      <c r="AB435" s="81">
        <v>38114</v>
      </c>
      <c r="AC435" s="81">
        <v>0</v>
      </c>
      <c r="AD435" s="81">
        <v>6.8396237481600011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23.042000000000002</v>
      </c>
      <c r="BJ435" s="81">
        <v>0</v>
      </c>
      <c r="BK435" s="81">
        <v>7.3029999999999999</v>
      </c>
      <c r="BL435" s="81">
        <v>0</v>
      </c>
      <c r="BM435" s="82"/>
      <c r="BN435" s="81">
        <v>0</v>
      </c>
      <c r="BO435" s="81">
        <v>0</v>
      </c>
      <c r="BP435" s="81">
        <v>3</v>
      </c>
      <c r="BQ435" s="81">
        <v>0</v>
      </c>
      <c r="BR435" s="81">
        <v>2</v>
      </c>
      <c r="BS435" s="81">
        <v>0</v>
      </c>
      <c r="BT435"/>
      <c r="BU435" s="80">
        <v>30.344999999999999</v>
      </c>
      <c r="BV435" s="80">
        <v>0</v>
      </c>
      <c r="BW435" s="80">
        <v>0</v>
      </c>
      <c r="BX435" s="80">
        <v>0</v>
      </c>
      <c r="BY435" s="80">
        <v>0</v>
      </c>
      <c r="BZ435" s="80">
        <v>0</v>
      </c>
      <c r="CA435" s="80">
        <v>0</v>
      </c>
      <c r="CB435" s="80">
        <v>0</v>
      </c>
      <c r="CC435" s="80">
        <v>0</v>
      </c>
    </row>
    <row r="436" spans="1:81">
      <c r="A436" s="80" t="s">
        <v>2168</v>
      </c>
      <c r="B436" s="80">
        <v>469</v>
      </c>
      <c r="C436" s="80">
        <v>10</v>
      </c>
      <c r="D436" s="80">
        <v>28</v>
      </c>
      <c r="E436" s="80">
        <v>2013</v>
      </c>
      <c r="F436" s="80" t="s">
        <v>89</v>
      </c>
      <c r="G436" s="80" t="s">
        <v>2158</v>
      </c>
      <c r="H436" s="80" t="s">
        <v>2159</v>
      </c>
      <c r="I436" s="177"/>
      <c r="J436" s="81">
        <v>152.10382005175086</v>
      </c>
      <c r="K436" s="81">
        <v>3.2341795983223385</v>
      </c>
      <c r="L436" s="81">
        <v>26.848691900130124</v>
      </c>
      <c r="M436" s="81">
        <v>50.493114692924216</v>
      </c>
      <c r="N436" s="81">
        <v>51.485158325173039</v>
      </c>
      <c r="O436" s="81">
        <v>46.912849856254894</v>
      </c>
      <c r="P436" s="81">
        <v>65.719004707647528</v>
      </c>
      <c r="Q436" s="81">
        <v>2.9188047281825589</v>
      </c>
      <c r="R436" s="81">
        <v>0</v>
      </c>
      <c r="S436" s="81">
        <v>4.7280553236800005</v>
      </c>
      <c r="T436" s="82"/>
      <c r="U436" s="81">
        <v>6360917</v>
      </c>
      <c r="V436" s="81">
        <v>1542</v>
      </c>
      <c r="W436" s="81">
        <v>557</v>
      </c>
      <c r="X436" s="81">
        <v>8676</v>
      </c>
      <c r="Y436" s="81">
        <v>12675</v>
      </c>
      <c r="Z436" s="81">
        <v>25632</v>
      </c>
      <c r="AA436" s="81">
        <v>13156</v>
      </c>
      <c r="AB436" s="81">
        <v>37732</v>
      </c>
      <c r="AC436" s="81">
        <v>0</v>
      </c>
      <c r="AD436" s="81">
        <v>4.7280553236800005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19.126000000000001</v>
      </c>
      <c r="BJ436" s="81">
        <v>0</v>
      </c>
      <c r="BK436" s="81">
        <v>8.8889999999999993</v>
      </c>
      <c r="BL436" s="81">
        <v>0</v>
      </c>
      <c r="BM436" s="82"/>
      <c r="BN436" s="81">
        <v>0</v>
      </c>
      <c r="BO436" s="81">
        <v>0</v>
      </c>
      <c r="BP436" s="81">
        <v>3</v>
      </c>
      <c r="BQ436" s="81">
        <v>0</v>
      </c>
      <c r="BR436" s="81">
        <v>2</v>
      </c>
      <c r="BS436" s="81">
        <v>0</v>
      </c>
      <c r="BT436"/>
      <c r="BU436" s="80">
        <v>28.015000000000001</v>
      </c>
      <c r="BV436" s="80">
        <v>0</v>
      </c>
      <c r="BW436" s="80">
        <v>0</v>
      </c>
      <c r="BX436" s="80">
        <v>0</v>
      </c>
      <c r="BY436" s="80">
        <v>0</v>
      </c>
      <c r="BZ436" s="80">
        <v>0</v>
      </c>
      <c r="CA436" s="80">
        <v>0</v>
      </c>
      <c r="CB436" s="80">
        <v>0</v>
      </c>
      <c r="CC436" s="80">
        <v>0</v>
      </c>
    </row>
    <row r="437" spans="1:81">
      <c r="A437" s="80" t="s">
        <v>2169</v>
      </c>
      <c r="B437" s="80">
        <v>470</v>
      </c>
      <c r="C437" s="80">
        <v>11</v>
      </c>
      <c r="D437" s="80">
        <v>28</v>
      </c>
      <c r="E437" s="80">
        <v>2014</v>
      </c>
      <c r="F437" s="80" t="s">
        <v>90</v>
      </c>
      <c r="G437" s="80" t="s">
        <v>2158</v>
      </c>
      <c r="H437" s="80" t="s">
        <v>2159</v>
      </c>
      <c r="I437" s="177"/>
      <c r="J437" s="81">
        <v>109.91768034045963</v>
      </c>
      <c r="K437" s="81">
        <v>3.3819913862118063</v>
      </c>
      <c r="L437" s="81">
        <v>23.958995400632887</v>
      </c>
      <c r="M437" s="81">
        <v>46.684181293034641</v>
      </c>
      <c r="N437" s="81">
        <v>50.292751162934536</v>
      </c>
      <c r="O437" s="81">
        <v>44.688652697255364</v>
      </c>
      <c r="P437" s="81">
        <v>65.844896993602475</v>
      </c>
      <c r="Q437" s="81">
        <v>2.7683241642348064</v>
      </c>
      <c r="R437" s="81">
        <v>0</v>
      </c>
      <c r="S437" s="81">
        <v>3.7628840502400003</v>
      </c>
      <c r="T437" s="82"/>
      <c r="U437" s="81">
        <v>5109507</v>
      </c>
      <c r="V437" s="81">
        <v>1396</v>
      </c>
      <c r="W437" s="81">
        <v>421</v>
      </c>
      <c r="X437" s="81">
        <v>8281</v>
      </c>
      <c r="Y437" s="81">
        <v>12751</v>
      </c>
      <c r="Z437" s="81">
        <v>25716</v>
      </c>
      <c r="AA437" s="81">
        <v>13113</v>
      </c>
      <c r="AB437" s="81">
        <v>37299</v>
      </c>
      <c r="AC437" s="81">
        <v>0</v>
      </c>
      <c r="AD437" s="81">
        <v>3.7628840502400003</v>
      </c>
      <c r="AE437" s="82"/>
      <c r="AF437" s="81">
        <v>62150893.022461332</v>
      </c>
      <c r="AG437" s="81">
        <v>2873985.6828234019</v>
      </c>
      <c r="AH437" s="81">
        <v>5125182.4428347936</v>
      </c>
      <c r="AI437" s="81">
        <v>59920863.299248978</v>
      </c>
      <c r="AJ437" s="81">
        <v>71693331.664452285</v>
      </c>
      <c r="AK437" s="81">
        <v>0</v>
      </c>
      <c r="AL437" s="81">
        <v>0</v>
      </c>
      <c r="AM437" s="81">
        <v>5120595.3330249265</v>
      </c>
      <c r="AN437" s="81">
        <v>0</v>
      </c>
      <c r="AO437" s="81">
        <v>0</v>
      </c>
      <c r="AP437" s="82"/>
      <c r="AQ437" s="81">
        <v>576</v>
      </c>
      <c r="AR437" s="81">
        <v>227</v>
      </c>
      <c r="AS437" s="81">
        <v>0</v>
      </c>
      <c r="AT437" s="81">
        <v>0</v>
      </c>
      <c r="AU437" s="81">
        <v>0</v>
      </c>
      <c r="AV437" s="81">
        <v>0</v>
      </c>
      <c r="AW437" s="81" t="s">
        <v>564</v>
      </c>
      <c r="AX437" s="82"/>
      <c r="AY437" s="81">
        <v>2585.1999999999998</v>
      </c>
      <c r="AZ437" s="81">
        <v>49802.1</v>
      </c>
      <c r="BA437" s="81">
        <v>0</v>
      </c>
      <c r="BB437" s="81">
        <v>0</v>
      </c>
      <c r="BC437" s="81">
        <v>0</v>
      </c>
      <c r="BD437" s="81">
        <v>0</v>
      </c>
      <c r="BE437" s="81" t="s">
        <v>564</v>
      </c>
      <c r="BF437" s="82"/>
      <c r="BG437" s="81">
        <v>0</v>
      </c>
      <c r="BH437" s="81">
        <v>0</v>
      </c>
      <c r="BI437" s="81">
        <v>7.74</v>
      </c>
      <c r="BJ437" s="81">
        <v>0</v>
      </c>
      <c r="BK437" s="81">
        <v>7.1820000000000004</v>
      </c>
      <c r="BL437" s="81">
        <v>0</v>
      </c>
      <c r="BM437" s="82"/>
      <c r="BN437" s="81">
        <v>0</v>
      </c>
      <c r="BO437" s="81">
        <v>0</v>
      </c>
      <c r="BP437" s="81">
        <v>2</v>
      </c>
      <c r="BQ437" s="81">
        <v>0</v>
      </c>
      <c r="BR437" s="81">
        <v>2</v>
      </c>
      <c r="BS437" s="81">
        <v>0</v>
      </c>
      <c r="BT437"/>
      <c r="BU437" s="80">
        <v>14.922000000000001</v>
      </c>
      <c r="BV437" s="80">
        <v>0</v>
      </c>
      <c r="BW437" s="80">
        <v>0</v>
      </c>
      <c r="BX437" s="80">
        <v>0</v>
      </c>
      <c r="BY437" s="80">
        <v>0</v>
      </c>
      <c r="BZ437" s="80">
        <v>0</v>
      </c>
      <c r="CA437" s="80">
        <v>0</v>
      </c>
      <c r="CB437" s="80">
        <v>0</v>
      </c>
      <c r="CC437" s="80">
        <v>0</v>
      </c>
    </row>
    <row r="438" spans="1:81">
      <c r="A438" s="80" t="s">
        <v>2170</v>
      </c>
      <c r="B438" s="80">
        <v>471</v>
      </c>
      <c r="C438" s="80">
        <v>12</v>
      </c>
      <c r="D438" s="80">
        <v>28</v>
      </c>
      <c r="E438" s="80">
        <v>2015</v>
      </c>
      <c r="F438" s="80" t="s">
        <v>91</v>
      </c>
      <c r="G438" s="80" t="s">
        <v>2158</v>
      </c>
      <c r="H438" s="80" t="s">
        <v>2159</v>
      </c>
      <c r="I438" s="177"/>
      <c r="J438" s="81">
        <v>89.334341753249305</v>
      </c>
      <c r="K438" s="81">
        <v>3.2359305005708419</v>
      </c>
      <c r="L438" s="81">
        <v>24.126067858970416</v>
      </c>
      <c r="M438" s="81">
        <v>51.944984543321958</v>
      </c>
      <c r="N438" s="81">
        <v>47.427066301397538</v>
      </c>
      <c r="O438" s="81">
        <v>44.480788520222625</v>
      </c>
      <c r="P438" s="81">
        <v>65.45950412207317</v>
      </c>
      <c r="Q438" s="81">
        <v>2.6666027452524057</v>
      </c>
      <c r="R438" s="81">
        <v>0</v>
      </c>
      <c r="S438" s="81">
        <v>6.3643291155999995</v>
      </c>
      <c r="T438" s="82"/>
      <c r="U438" s="81">
        <v>4639743</v>
      </c>
      <c r="V438" s="81">
        <v>1396</v>
      </c>
      <c r="W438" s="81">
        <v>421</v>
      </c>
      <c r="X438" s="81">
        <v>8281</v>
      </c>
      <c r="Y438" s="81">
        <v>12749</v>
      </c>
      <c r="Z438" s="81">
        <v>25843</v>
      </c>
      <c r="AA438" s="81">
        <v>13026</v>
      </c>
      <c r="AB438" s="81">
        <v>36701</v>
      </c>
      <c r="AC438" s="81">
        <v>0</v>
      </c>
      <c r="AD438" s="81">
        <v>6.3643291155999995</v>
      </c>
      <c r="AE438" s="82"/>
      <c r="AF438" s="81">
        <v>50132573.925180316</v>
      </c>
      <c r="AG438" s="81">
        <v>2535137.8213880407</v>
      </c>
      <c r="AH438" s="81">
        <v>4617873.7544690687</v>
      </c>
      <c r="AI438" s="81">
        <v>63512526.763375856</v>
      </c>
      <c r="AJ438" s="81">
        <v>68736115.799933717</v>
      </c>
      <c r="AK438" s="81">
        <v>0</v>
      </c>
      <c r="AL438" s="81">
        <v>0</v>
      </c>
      <c r="AM438" s="81">
        <v>5029718.0950953541</v>
      </c>
      <c r="AN438" s="81">
        <v>0</v>
      </c>
      <c r="AO438" s="81">
        <v>0</v>
      </c>
      <c r="AP438" s="82"/>
      <c r="AQ438" s="81">
        <v>646</v>
      </c>
      <c r="AR438" s="81">
        <v>396</v>
      </c>
      <c r="AS438" s="81">
        <v>0</v>
      </c>
      <c r="AT438" s="81">
        <v>0</v>
      </c>
      <c r="AU438" s="81">
        <v>0</v>
      </c>
      <c r="AV438" s="81">
        <v>0</v>
      </c>
      <c r="AW438" s="81" t="s">
        <v>564</v>
      </c>
      <c r="AX438" s="82"/>
      <c r="AY438" s="81">
        <v>2977.7</v>
      </c>
      <c r="AZ438" s="81">
        <v>60016.1</v>
      </c>
      <c r="BA438" s="81">
        <v>0</v>
      </c>
      <c r="BB438" s="81">
        <v>0</v>
      </c>
      <c r="BC438" s="81">
        <v>0</v>
      </c>
      <c r="BD438" s="81">
        <v>0</v>
      </c>
      <c r="BE438" s="81" t="s">
        <v>564</v>
      </c>
      <c r="BF438" s="82"/>
      <c r="BG438" s="81">
        <v>0</v>
      </c>
      <c r="BH438" s="81">
        <v>0</v>
      </c>
      <c r="BI438" s="81">
        <v>7.1239999999999997</v>
      </c>
      <c r="BJ438" s="81">
        <v>0</v>
      </c>
      <c r="BK438" s="81">
        <v>6.8239999999999998</v>
      </c>
      <c r="BL438" s="81">
        <v>0</v>
      </c>
      <c r="BM438" s="82"/>
      <c r="BN438" s="81">
        <v>0</v>
      </c>
      <c r="BO438" s="81">
        <v>0</v>
      </c>
      <c r="BP438" s="81">
        <v>2</v>
      </c>
      <c r="BQ438" s="81">
        <v>0</v>
      </c>
      <c r="BR438" s="81">
        <v>2</v>
      </c>
      <c r="BS438" s="81">
        <v>0</v>
      </c>
      <c r="BT438"/>
      <c r="BU438" s="80">
        <v>13.948</v>
      </c>
      <c r="BV438" s="80">
        <v>0</v>
      </c>
      <c r="BW438" s="80">
        <v>0</v>
      </c>
      <c r="BX438" s="80">
        <v>0</v>
      </c>
      <c r="BY438" s="80">
        <v>0</v>
      </c>
      <c r="BZ438" s="80">
        <v>0</v>
      </c>
      <c r="CA438" s="80">
        <v>0</v>
      </c>
      <c r="CB438" s="80">
        <v>0</v>
      </c>
      <c r="CC438" s="80">
        <v>0</v>
      </c>
    </row>
    <row r="439" spans="1:81">
      <c r="A439" s="80" t="s">
        <v>2171</v>
      </c>
      <c r="B439" s="80">
        <v>472</v>
      </c>
      <c r="C439" s="80">
        <v>13</v>
      </c>
      <c r="D439" s="80">
        <v>28</v>
      </c>
      <c r="E439" s="80">
        <v>2016</v>
      </c>
      <c r="F439" s="80" t="s">
        <v>92</v>
      </c>
      <c r="G439" s="80" t="s">
        <v>2158</v>
      </c>
      <c r="H439" s="80" t="s">
        <v>2159</v>
      </c>
      <c r="I439" s="177"/>
      <c r="J439" s="81">
        <v>101.9031323427732</v>
      </c>
      <c r="K439" s="81">
        <v>3.0061837706383447</v>
      </c>
      <c r="L439" s="81">
        <v>23.956263741151805</v>
      </c>
      <c r="M439" s="81">
        <v>37.996415164033984</v>
      </c>
      <c r="N439" s="81">
        <v>41.635748756693573</v>
      </c>
      <c r="O439" s="81">
        <v>44.306201147735102</v>
      </c>
      <c r="P439" s="81">
        <v>63.673550945865706</v>
      </c>
      <c r="Q439" s="81">
        <v>2.5548310794095919</v>
      </c>
      <c r="R439" s="81">
        <v>0</v>
      </c>
      <c r="S439" s="81">
        <v>5.6870374318999994</v>
      </c>
      <c r="T439" s="82"/>
      <c r="U439" s="81">
        <v>4769224</v>
      </c>
      <c r="V439" s="81">
        <v>1396</v>
      </c>
      <c r="W439" s="81">
        <v>421</v>
      </c>
      <c r="X439" s="81">
        <v>8281</v>
      </c>
      <c r="Y439" s="81">
        <v>12712</v>
      </c>
      <c r="Z439" s="81">
        <v>26058</v>
      </c>
      <c r="AA439" s="81">
        <v>13105</v>
      </c>
      <c r="AB439" s="81">
        <v>36171</v>
      </c>
      <c r="AC439" s="81">
        <v>0</v>
      </c>
      <c r="AD439" s="81">
        <v>5.6870374318999994</v>
      </c>
      <c r="AE439" s="82"/>
      <c r="AF439" s="81">
        <v>57280944.195315093</v>
      </c>
      <c r="AG439" s="81">
        <v>2260226.3659870252</v>
      </c>
      <c r="AH439" s="81">
        <v>4140858.4771912289</v>
      </c>
      <c r="AI439" s="81">
        <v>59107560.37250939</v>
      </c>
      <c r="AJ439" s="81">
        <v>59981664.544394158</v>
      </c>
      <c r="AK439" s="81">
        <v>0</v>
      </c>
      <c r="AL439" s="81">
        <v>0</v>
      </c>
      <c r="AM439" s="81">
        <v>4960934.9861038988</v>
      </c>
      <c r="AN439" s="81">
        <v>0</v>
      </c>
      <c r="AO439" s="81">
        <v>0</v>
      </c>
      <c r="AP439" s="82"/>
      <c r="AQ439" s="81">
        <v>709</v>
      </c>
      <c r="AR439" s="81">
        <v>562</v>
      </c>
      <c r="AS439" s="81">
        <v>0</v>
      </c>
      <c r="AT439" s="81">
        <v>0</v>
      </c>
      <c r="AU439" s="81">
        <v>0</v>
      </c>
      <c r="AV439" s="81">
        <v>0</v>
      </c>
      <c r="AW439" s="81" t="s">
        <v>564</v>
      </c>
      <c r="AX439" s="82"/>
      <c r="AY439" s="81">
        <v>3321.3</v>
      </c>
      <c r="AZ439" s="81">
        <v>76497.7</v>
      </c>
      <c r="BA439" s="81">
        <v>0</v>
      </c>
      <c r="BB439" s="81">
        <v>0</v>
      </c>
      <c r="BC439" s="81">
        <v>0</v>
      </c>
      <c r="BD439" s="81">
        <v>0</v>
      </c>
      <c r="BE439" s="81" t="s">
        <v>564</v>
      </c>
      <c r="BF439" s="82"/>
      <c r="BG439" s="81">
        <v>0</v>
      </c>
      <c r="BH439" s="81">
        <v>0</v>
      </c>
      <c r="BI439" s="81">
        <v>6.8540000000000001</v>
      </c>
      <c r="BJ439" s="81">
        <v>0</v>
      </c>
      <c r="BK439" s="81">
        <v>6.4979999999999993</v>
      </c>
      <c r="BL439" s="81">
        <v>0</v>
      </c>
      <c r="BM439" s="82"/>
      <c r="BN439" s="81">
        <v>0</v>
      </c>
      <c r="BO439" s="81">
        <v>0</v>
      </c>
      <c r="BP439" s="81">
        <v>2</v>
      </c>
      <c r="BQ439" s="81">
        <v>0</v>
      </c>
      <c r="BR439" s="81">
        <v>2</v>
      </c>
      <c r="BS439" s="81">
        <v>0</v>
      </c>
      <c r="BT439"/>
      <c r="BU439" s="80">
        <v>13.352</v>
      </c>
      <c r="BV439" s="80">
        <v>0</v>
      </c>
      <c r="BW439" s="80">
        <v>0</v>
      </c>
      <c r="BX439" s="80">
        <v>0</v>
      </c>
      <c r="BY439" s="80">
        <v>0</v>
      </c>
      <c r="BZ439" s="80">
        <v>0</v>
      </c>
      <c r="CA439" s="80">
        <v>0</v>
      </c>
      <c r="CB439" s="80">
        <v>0</v>
      </c>
      <c r="CC439" s="80">
        <v>0</v>
      </c>
    </row>
    <row r="440" spans="1:81">
      <c r="A440" s="80" t="s">
        <v>2172</v>
      </c>
      <c r="B440" s="80">
        <v>473</v>
      </c>
      <c r="C440" s="80">
        <v>14</v>
      </c>
      <c r="D440" s="80">
        <v>28</v>
      </c>
      <c r="E440" s="80">
        <v>2017</v>
      </c>
      <c r="F440" s="80" t="s">
        <v>71</v>
      </c>
      <c r="G440" s="80" t="s">
        <v>2158</v>
      </c>
      <c r="H440" s="80" t="s">
        <v>2159</v>
      </c>
      <c r="I440" s="177"/>
      <c r="J440" s="81">
        <v>96.317641711341508</v>
      </c>
      <c r="K440" s="81">
        <v>2.9930867766041431</v>
      </c>
      <c r="L440" s="81">
        <v>23.855481386643032</v>
      </c>
      <c r="M440" s="81">
        <v>34.556471782543497</v>
      </c>
      <c r="N440" s="81">
        <v>45.366437407239545</v>
      </c>
      <c r="O440" s="81">
        <v>43.648458848015871</v>
      </c>
      <c r="P440" s="81">
        <v>62.946729512032135</v>
      </c>
      <c r="Q440" s="81">
        <v>2.4379237175433612</v>
      </c>
      <c r="R440" s="81">
        <v>0</v>
      </c>
      <c r="S440" s="81">
        <v>4.4164606519599996</v>
      </c>
      <c r="T440" s="82"/>
      <c r="U440" s="81">
        <v>5318480</v>
      </c>
      <c r="V440" s="81">
        <v>1396</v>
      </c>
      <c r="W440" s="81">
        <v>421</v>
      </c>
      <c r="X440" s="81">
        <v>8281</v>
      </c>
      <c r="Y440" s="81">
        <v>12853</v>
      </c>
      <c r="Z440" s="81">
        <v>26097</v>
      </c>
      <c r="AA440" s="81">
        <v>13038</v>
      </c>
      <c r="AB440" s="81">
        <v>35694</v>
      </c>
      <c r="AC440" s="81">
        <v>0</v>
      </c>
      <c r="AD440" s="81">
        <v>4.4164606519599996</v>
      </c>
      <c r="AE440" s="82"/>
      <c r="AF440" s="81">
        <v>59588636.424321607</v>
      </c>
      <c r="AG440" s="81">
        <v>2277609.243459471</v>
      </c>
      <c r="AH440" s="81">
        <v>4956445.9403382856</v>
      </c>
      <c r="AI440" s="81">
        <v>55932831.59091267</v>
      </c>
      <c r="AJ440" s="81">
        <v>65641002.862233989</v>
      </c>
      <c r="AK440" s="81">
        <v>0</v>
      </c>
      <c r="AL440" s="81">
        <v>0</v>
      </c>
      <c r="AM440" s="81">
        <v>4903173.4923697654</v>
      </c>
      <c r="AN440" s="81">
        <v>0</v>
      </c>
      <c r="AO440" s="81">
        <v>0</v>
      </c>
      <c r="AP440" s="82"/>
      <c r="AQ440" s="81">
        <v>770</v>
      </c>
      <c r="AR440" s="81">
        <v>666</v>
      </c>
      <c r="AS440" s="81">
        <v>0</v>
      </c>
      <c r="AT440" s="81">
        <v>0</v>
      </c>
      <c r="AU440" s="81">
        <v>0</v>
      </c>
      <c r="AV440" s="81">
        <v>0</v>
      </c>
      <c r="AW440" s="81" t="s">
        <v>564</v>
      </c>
      <c r="AX440" s="82"/>
      <c r="AY440" s="81">
        <v>3699.4</v>
      </c>
      <c r="AZ440" s="81">
        <v>90221.200000000012</v>
      </c>
      <c r="BA440" s="81">
        <v>0</v>
      </c>
      <c r="BB440" s="81">
        <v>0</v>
      </c>
      <c r="BC440" s="81">
        <v>0</v>
      </c>
      <c r="BD440" s="81">
        <v>0</v>
      </c>
      <c r="BE440" s="81" t="s">
        <v>564</v>
      </c>
      <c r="BF440" s="82"/>
      <c r="BG440" s="81">
        <v>0</v>
      </c>
      <c r="BH440" s="81">
        <v>0</v>
      </c>
      <c r="BI440" s="81">
        <v>7.0069999999999997</v>
      </c>
      <c r="BJ440" s="81">
        <v>0</v>
      </c>
      <c r="BK440" s="81">
        <v>6.48</v>
      </c>
      <c r="BL440" s="81">
        <v>0</v>
      </c>
      <c r="BM440" s="82"/>
      <c r="BN440" s="81">
        <v>0</v>
      </c>
      <c r="BO440" s="81">
        <v>0</v>
      </c>
      <c r="BP440" s="81">
        <v>2</v>
      </c>
      <c r="BQ440" s="81">
        <v>0</v>
      </c>
      <c r="BR440" s="81">
        <v>2</v>
      </c>
      <c r="BS440" s="81">
        <v>0</v>
      </c>
      <c r="BT440"/>
      <c r="BU440" s="80">
        <v>13.487</v>
      </c>
      <c r="BV440" s="80">
        <v>0</v>
      </c>
      <c r="BW440" s="80">
        <v>0</v>
      </c>
      <c r="BX440" s="80">
        <v>0</v>
      </c>
      <c r="BY440" s="80">
        <v>0</v>
      </c>
      <c r="BZ440" s="80">
        <v>0</v>
      </c>
      <c r="CA440" s="80">
        <v>0</v>
      </c>
      <c r="CB440" s="80">
        <v>0</v>
      </c>
      <c r="CC440" s="80">
        <v>0</v>
      </c>
    </row>
    <row r="441" spans="1:81">
      <c r="A441" s="80" t="s">
        <v>2173</v>
      </c>
      <c r="B441" s="80">
        <v>474</v>
      </c>
      <c r="C441" s="80">
        <v>15</v>
      </c>
      <c r="D441" s="80">
        <v>28</v>
      </c>
      <c r="E441" s="80">
        <v>2018</v>
      </c>
      <c r="F441" s="80" t="s">
        <v>93</v>
      </c>
      <c r="G441" s="80" t="s">
        <v>2158</v>
      </c>
      <c r="H441" s="80" t="s">
        <v>2159</v>
      </c>
      <c r="I441" s="177"/>
      <c r="J441" s="81">
        <v>108.05318494735332</v>
      </c>
      <c r="K441" s="81">
        <v>2.8241993111654655</v>
      </c>
      <c r="L441" s="81">
        <v>22.375786845822837</v>
      </c>
      <c r="M441" s="81">
        <v>36.674001979970988</v>
      </c>
      <c r="N441" s="81">
        <v>43.296930793181417</v>
      </c>
      <c r="O441" s="81">
        <v>42.593718908318181</v>
      </c>
      <c r="P441" s="81">
        <v>62.549577313712255</v>
      </c>
      <c r="Q441" s="81">
        <v>2.2229748478768223</v>
      </c>
      <c r="R441" s="81">
        <v>0</v>
      </c>
      <c r="S441" s="81">
        <v>3.55087268096</v>
      </c>
      <c r="T441" s="82"/>
      <c r="U441" s="81">
        <v>5945444</v>
      </c>
      <c r="V441" s="81">
        <v>1396</v>
      </c>
      <c r="W441" s="81">
        <v>421</v>
      </c>
      <c r="X441" s="81">
        <v>8281</v>
      </c>
      <c r="Y441" s="81">
        <v>12916</v>
      </c>
      <c r="Z441" s="81">
        <v>25954</v>
      </c>
      <c r="AA441" s="81">
        <v>13086</v>
      </c>
      <c r="AB441" s="81">
        <v>35074</v>
      </c>
      <c r="AC441" s="81">
        <v>0</v>
      </c>
      <c r="AD441" s="81">
        <v>3.55087268096</v>
      </c>
      <c r="AE441" s="82"/>
      <c r="AF441" s="81">
        <v>65755041.529064789</v>
      </c>
      <c r="AG441" s="81">
        <v>2022529.085832072</v>
      </c>
      <c r="AH441" s="81">
        <v>4761545.0440787077</v>
      </c>
      <c r="AI441" s="81">
        <v>57961018.260438383</v>
      </c>
      <c r="AJ441" s="81">
        <v>65285096.065830238</v>
      </c>
      <c r="AK441" s="81">
        <v>0</v>
      </c>
      <c r="AL441" s="81">
        <v>0</v>
      </c>
      <c r="AM441" s="81">
        <v>4827975.0571003724</v>
      </c>
      <c r="AN441" s="81">
        <v>0</v>
      </c>
      <c r="AO441" s="81">
        <v>0</v>
      </c>
      <c r="AP441" s="82"/>
      <c r="AQ441" s="81">
        <v>826</v>
      </c>
      <c r="AR441" s="81">
        <v>779</v>
      </c>
      <c r="AS441" s="81">
        <v>0</v>
      </c>
      <c r="AT441" s="81">
        <v>0</v>
      </c>
      <c r="AU441" s="81">
        <v>0</v>
      </c>
      <c r="AV441" s="81">
        <v>0</v>
      </c>
      <c r="AW441" s="81" t="s">
        <v>564</v>
      </c>
      <c r="AX441" s="82"/>
      <c r="AY441" s="81">
        <v>4028.5</v>
      </c>
      <c r="AZ441" s="81">
        <v>102146.4</v>
      </c>
      <c r="BA441" s="81">
        <v>0</v>
      </c>
      <c r="BB441" s="81">
        <v>0</v>
      </c>
      <c r="BC441" s="81">
        <v>0</v>
      </c>
      <c r="BD441" s="81">
        <v>0</v>
      </c>
      <c r="BE441" s="81" t="s">
        <v>564</v>
      </c>
      <c r="BF441" s="82"/>
      <c r="BG441" s="81">
        <v>0</v>
      </c>
      <c r="BH441" s="81">
        <v>0</v>
      </c>
      <c r="BI441" s="81">
        <v>7.09</v>
      </c>
      <c r="BJ441" s="81">
        <v>0</v>
      </c>
      <c r="BK441" s="81">
        <v>7.4149999999999991</v>
      </c>
      <c r="BL441" s="81">
        <v>0</v>
      </c>
      <c r="BM441" s="82"/>
      <c r="BN441" s="81">
        <v>0</v>
      </c>
      <c r="BO441" s="81">
        <v>0</v>
      </c>
      <c r="BP441" s="81">
        <v>2</v>
      </c>
      <c r="BQ441" s="81">
        <v>0</v>
      </c>
      <c r="BR441" s="81">
        <v>2</v>
      </c>
      <c r="BS441" s="81">
        <v>0</v>
      </c>
      <c r="BT441"/>
      <c r="BU441" s="80">
        <v>14.505000000000001</v>
      </c>
      <c r="BV441" s="80">
        <v>0</v>
      </c>
      <c r="BW441" s="80">
        <v>0</v>
      </c>
      <c r="BX441" s="80">
        <v>0</v>
      </c>
      <c r="BY441" s="80">
        <v>0</v>
      </c>
      <c r="BZ441" s="80">
        <v>0</v>
      </c>
      <c r="CA441" s="80">
        <v>0</v>
      </c>
      <c r="CB441" s="80">
        <v>0</v>
      </c>
      <c r="CC441" s="80">
        <v>0</v>
      </c>
    </row>
    <row r="442" spans="1:81">
      <c r="A442" s="80" t="s">
        <v>2174</v>
      </c>
      <c r="B442" s="80">
        <v>475</v>
      </c>
      <c r="C442" s="80">
        <v>16</v>
      </c>
      <c r="D442" s="80">
        <v>28</v>
      </c>
      <c r="E442" s="80">
        <v>2019</v>
      </c>
      <c r="F442" s="80" t="s">
        <v>73</v>
      </c>
      <c r="G442" s="80" t="s">
        <v>2158</v>
      </c>
      <c r="H442" s="80" t="s">
        <v>2159</v>
      </c>
      <c r="I442" s="177"/>
      <c r="J442" s="81">
        <v>112.29446164879427</v>
      </c>
      <c r="K442" s="81">
        <v>2.5790160468350933</v>
      </c>
      <c r="L442" s="81">
        <v>22.568307020566508</v>
      </c>
      <c r="M442" s="81">
        <v>35.848751209215003</v>
      </c>
      <c r="N442" s="81">
        <v>41.536577508368815</v>
      </c>
      <c r="O442" s="81">
        <v>41.469901584950939</v>
      </c>
      <c r="P442" s="81">
        <v>62.269971616345813</v>
      </c>
      <c r="Q442" s="81">
        <v>2.1256826864015097</v>
      </c>
      <c r="R442" s="81">
        <v>0</v>
      </c>
      <c r="S442" s="81">
        <v>3.7344205731799995</v>
      </c>
      <c r="T442" s="82"/>
      <c r="U442" s="81">
        <v>6197526</v>
      </c>
      <c r="V442" s="81">
        <v>1396</v>
      </c>
      <c r="W442" s="81">
        <v>421</v>
      </c>
      <c r="X442" s="81">
        <v>8281</v>
      </c>
      <c r="Y442" s="81">
        <v>12995</v>
      </c>
      <c r="Z442" s="81">
        <v>25963</v>
      </c>
      <c r="AA442" s="81">
        <v>12930</v>
      </c>
      <c r="AB442" s="81">
        <v>34447</v>
      </c>
      <c r="AC442" s="81">
        <v>0</v>
      </c>
      <c r="AD442" s="81">
        <v>3.73442057318</v>
      </c>
      <c r="AE442" s="82"/>
      <c r="AF442" s="81">
        <v>67897300.687393114</v>
      </c>
      <c r="AG442" s="81">
        <v>1952943.0601613859</v>
      </c>
      <c r="AH442" s="81">
        <v>5040102.1766977403</v>
      </c>
      <c r="AI442" s="81">
        <v>58974564.425281227</v>
      </c>
      <c r="AJ442" s="81">
        <v>62270420.857263602</v>
      </c>
      <c r="AK442" s="81">
        <v>0</v>
      </c>
      <c r="AL442" s="81">
        <v>0</v>
      </c>
      <c r="AM442" s="81">
        <v>4691422.0831228374</v>
      </c>
      <c r="AN442" s="81">
        <v>0</v>
      </c>
      <c r="AO442" s="81">
        <v>0</v>
      </c>
      <c r="AP442" s="82"/>
      <c r="AQ442" s="81">
        <v>880</v>
      </c>
      <c r="AR442" s="81">
        <v>885</v>
      </c>
      <c r="AS442" s="81">
        <v>0</v>
      </c>
      <c r="AT442" s="81">
        <v>0</v>
      </c>
      <c r="AU442" s="81">
        <v>0</v>
      </c>
      <c r="AV442" s="81">
        <v>0</v>
      </c>
      <c r="AW442" s="81" t="s">
        <v>564</v>
      </c>
      <c r="AX442" s="82"/>
      <c r="AY442" s="81">
        <v>4319.8000000000047</v>
      </c>
      <c r="AZ442" s="81">
        <v>115227.2</v>
      </c>
      <c r="BA442" s="81">
        <v>0</v>
      </c>
      <c r="BB442" s="81">
        <v>0</v>
      </c>
      <c r="BC442" s="81">
        <v>0</v>
      </c>
      <c r="BD442" s="81">
        <v>0</v>
      </c>
      <c r="BE442" s="81" t="s">
        <v>564</v>
      </c>
      <c r="BF442" s="82"/>
      <c r="BG442" s="81">
        <v>0</v>
      </c>
      <c r="BH442" s="81">
        <v>0</v>
      </c>
      <c r="BI442" s="81">
        <v>6.9450000000000003</v>
      </c>
      <c r="BJ442" s="81">
        <v>0</v>
      </c>
      <c r="BK442" s="81">
        <v>6.173</v>
      </c>
      <c r="BL442" s="81">
        <v>0</v>
      </c>
      <c r="BM442" s="82"/>
      <c r="BN442" s="81">
        <v>0</v>
      </c>
      <c r="BO442" s="81">
        <v>0</v>
      </c>
      <c r="BP442" s="81">
        <v>2</v>
      </c>
      <c r="BQ442" s="81">
        <v>0</v>
      </c>
      <c r="BR442" s="81">
        <v>2</v>
      </c>
      <c r="BS442" s="81">
        <v>0</v>
      </c>
      <c r="BT442"/>
      <c r="BU442" s="80">
        <v>13.118</v>
      </c>
      <c r="BV442" s="80">
        <v>0</v>
      </c>
      <c r="BW442" s="80">
        <v>0</v>
      </c>
      <c r="BX442" s="80">
        <v>0</v>
      </c>
      <c r="BY442" s="80">
        <v>0</v>
      </c>
      <c r="BZ442" s="80">
        <v>0</v>
      </c>
      <c r="CA442" s="80">
        <v>0</v>
      </c>
      <c r="CB442" s="80">
        <v>0</v>
      </c>
      <c r="CC442" s="80">
        <v>0</v>
      </c>
    </row>
    <row r="443" spans="1:81">
      <c r="A443" s="80" t="s">
        <v>2175</v>
      </c>
      <c r="B443" s="80">
        <v>476</v>
      </c>
      <c r="C443" s="80">
        <v>17</v>
      </c>
      <c r="D443" s="80">
        <v>28</v>
      </c>
      <c r="E443" s="80">
        <v>2020</v>
      </c>
      <c r="F443" s="80" t="s">
        <v>218</v>
      </c>
      <c r="G443" s="80" t="s">
        <v>2158</v>
      </c>
      <c r="H443" s="80" t="s">
        <v>2159</v>
      </c>
      <c r="I443" s="177"/>
      <c r="J443" s="81">
        <v>74.354910003189431</v>
      </c>
      <c r="K443" s="81">
        <v>2.7787187240130713</v>
      </c>
      <c r="L443" s="81">
        <v>16.611600081182157</v>
      </c>
      <c r="M443" s="81">
        <v>28.792583567344412</v>
      </c>
      <c r="N443" s="81">
        <v>39.742428488933456</v>
      </c>
      <c r="O443" s="81">
        <v>36.120787892474169</v>
      </c>
      <c r="P443" s="81">
        <v>57.831949897629443</v>
      </c>
      <c r="Q443" s="81">
        <v>1.991481102287989</v>
      </c>
      <c r="R443" s="81">
        <v>0</v>
      </c>
      <c r="S443" s="81">
        <v>5.0304131887199981</v>
      </c>
      <c r="T443" s="82"/>
      <c r="U443" s="81">
        <v>4972120</v>
      </c>
      <c r="V443" s="81">
        <v>1280</v>
      </c>
      <c r="W443" s="81">
        <v>336</v>
      </c>
      <c r="X443" s="81">
        <v>7397</v>
      </c>
      <c r="Y443" s="81">
        <v>13031</v>
      </c>
      <c r="Z443" s="81">
        <v>25811</v>
      </c>
      <c r="AA443" s="81">
        <v>13047</v>
      </c>
      <c r="AB443" s="81">
        <v>33775</v>
      </c>
      <c r="AC443" s="81">
        <v>0</v>
      </c>
      <c r="AD443" s="81">
        <v>5.0304131887199981</v>
      </c>
      <c r="AE443" s="82"/>
      <c r="AF443" s="81">
        <v>53397778.226935893</v>
      </c>
      <c r="AG443" s="81">
        <v>1984876.1563049613</v>
      </c>
      <c r="AH443" s="81">
        <v>3007445.4903255566</v>
      </c>
      <c r="AI443" s="81">
        <v>48116619.111302517</v>
      </c>
      <c r="AJ443" s="81">
        <v>61884125.840077437</v>
      </c>
      <c r="AK443" s="81"/>
      <c r="AL443" s="81"/>
      <c r="AM443" s="81">
        <v>4408012.7480765665</v>
      </c>
      <c r="AN443" s="81"/>
      <c r="AO443" s="81"/>
      <c r="AP443" s="82"/>
      <c r="AQ443" s="81">
        <v>924</v>
      </c>
      <c r="AR443" s="81">
        <v>991</v>
      </c>
      <c r="AS443" s="81">
        <v>0</v>
      </c>
      <c r="AT443" s="81">
        <v>0</v>
      </c>
      <c r="AU443" s="81">
        <v>0</v>
      </c>
      <c r="AV443" s="81">
        <v>0</v>
      </c>
      <c r="AW443" s="81">
        <v>0</v>
      </c>
      <c r="AX443" s="82"/>
      <c r="AY443" s="81">
        <v>4590.9000000000005</v>
      </c>
      <c r="AZ443" s="81">
        <v>153460.90000000031</v>
      </c>
      <c r="BA443" s="81">
        <v>0</v>
      </c>
      <c r="BB443" s="81">
        <v>0</v>
      </c>
      <c r="BC443" s="81">
        <v>0</v>
      </c>
      <c r="BD443" s="81">
        <v>0</v>
      </c>
      <c r="BE443" s="81">
        <v>0</v>
      </c>
      <c r="BF443" s="82"/>
      <c r="BG443" s="81">
        <v>0</v>
      </c>
      <c r="BH443" s="81">
        <v>0</v>
      </c>
      <c r="BI443" s="81">
        <v>6.77</v>
      </c>
      <c r="BJ443" s="81">
        <v>0</v>
      </c>
      <c r="BK443" s="81">
        <v>2.7850000000000001</v>
      </c>
      <c r="BL443" s="81">
        <v>0</v>
      </c>
      <c r="BM443" s="82"/>
      <c r="BN443" s="81">
        <v>0</v>
      </c>
      <c r="BO443" s="81">
        <v>0</v>
      </c>
      <c r="BP443" s="81">
        <v>2</v>
      </c>
      <c r="BQ443" s="81">
        <v>0</v>
      </c>
      <c r="BR443" s="81">
        <v>1</v>
      </c>
      <c r="BS443" s="81">
        <v>0</v>
      </c>
      <c r="BT443"/>
      <c r="BU443" s="80">
        <v>9.5549999999999997</v>
      </c>
      <c r="BV443" s="80">
        <v>0</v>
      </c>
      <c r="BW443" s="80">
        <v>0</v>
      </c>
      <c r="BX443" s="80">
        <v>0</v>
      </c>
      <c r="BY443" s="80">
        <v>0</v>
      </c>
      <c r="BZ443" s="80">
        <v>0</v>
      </c>
      <c r="CA443" s="80">
        <v>0</v>
      </c>
      <c r="CB443" s="80">
        <v>0</v>
      </c>
      <c r="CC443" s="80">
        <v>0</v>
      </c>
    </row>
    <row r="444" spans="1:81">
      <c r="A444" s="80" t="s">
        <v>2176</v>
      </c>
      <c r="B444" s="80">
        <v>476</v>
      </c>
      <c r="C444" s="80">
        <v>18</v>
      </c>
      <c r="D444" s="80">
        <v>28</v>
      </c>
      <c r="E444" s="80">
        <v>2021</v>
      </c>
      <c r="F444" s="80" t="s">
        <v>75</v>
      </c>
      <c r="G444" s="174" t="s">
        <v>2158</v>
      </c>
      <c r="H444" s="80" t="s">
        <v>2159</v>
      </c>
      <c r="I444" s="177"/>
      <c r="J444" s="81">
        <v>88.303599716583818</v>
      </c>
      <c r="K444" s="81">
        <v>2.959111550043136</v>
      </c>
      <c r="L444" s="81">
        <v>13.761527914476922</v>
      </c>
      <c r="M444" s="81">
        <v>30.483428204393508</v>
      </c>
      <c r="N444" s="81">
        <v>40.144022879900461</v>
      </c>
      <c r="O444" s="81">
        <v>34.776367343476529</v>
      </c>
      <c r="P444" s="81">
        <v>59.066068393589099</v>
      </c>
      <c r="Q444" s="81">
        <v>1.9665101241071483</v>
      </c>
      <c r="R444" s="81">
        <v>0</v>
      </c>
      <c r="S444" s="81">
        <v>5.8060684233599993</v>
      </c>
      <c r="T444" s="82"/>
      <c r="U444" s="81">
        <v>5342648</v>
      </c>
      <c r="V444" s="81">
        <v>1280</v>
      </c>
      <c r="W444" s="81">
        <v>336</v>
      </c>
      <c r="X444" s="81">
        <v>7397</v>
      </c>
      <c r="Y444" s="81">
        <v>12853</v>
      </c>
      <c r="Z444" s="81">
        <v>25588</v>
      </c>
      <c r="AA444" s="81">
        <v>12995</v>
      </c>
      <c r="AB444" s="81">
        <v>32956</v>
      </c>
      <c r="AC444" s="81">
        <v>0</v>
      </c>
      <c r="AD444" s="81">
        <v>5.8060684233599993</v>
      </c>
      <c r="AE444" s="82"/>
      <c r="AF444" s="81">
        <v>54044539.531301245</v>
      </c>
      <c r="AG444" s="81">
        <v>2103498.4016840933</v>
      </c>
      <c r="AH444" s="81">
        <v>2399577.7530522146</v>
      </c>
      <c r="AI444" s="81">
        <v>50343921.837305188</v>
      </c>
      <c r="AJ444" s="81">
        <v>58173173.06976717</v>
      </c>
      <c r="AK444" s="81">
        <v>0</v>
      </c>
      <c r="AL444" s="81">
        <v>0</v>
      </c>
      <c r="AM444" s="81">
        <v>4325932.6865939535</v>
      </c>
      <c r="AN444" s="81">
        <v>0</v>
      </c>
      <c r="AO444" s="81">
        <v>0</v>
      </c>
      <c r="AP444" s="82"/>
      <c r="AQ444" s="81">
        <v>963</v>
      </c>
      <c r="AR444" s="81">
        <v>1069</v>
      </c>
      <c r="AS444" s="81">
        <v>0</v>
      </c>
      <c r="AT444" s="81">
        <v>0</v>
      </c>
      <c r="AU444" s="81">
        <v>0</v>
      </c>
      <c r="AV444" s="81">
        <v>0</v>
      </c>
      <c r="AW444" s="81"/>
      <c r="AX444" s="82"/>
      <c r="AY444" s="81">
        <v>4856.9000000000033</v>
      </c>
      <c r="AZ444" s="81">
        <v>157131.6000000003</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2177</v>
      </c>
      <c r="B445" s="80">
        <v>476</v>
      </c>
      <c r="C445" s="80">
        <v>19</v>
      </c>
      <c r="D445" s="80">
        <v>28</v>
      </c>
      <c r="E445" s="80">
        <v>2022</v>
      </c>
      <c r="F445" s="80" t="s">
        <v>568</v>
      </c>
      <c r="G445" s="174" t="s">
        <v>2158</v>
      </c>
      <c r="H445" s="80" t="s">
        <v>2159</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997</v>
      </c>
      <c r="AR445" s="81">
        <v>1129</v>
      </c>
      <c r="AS445" s="81">
        <v>0</v>
      </c>
      <c r="AT445" s="81">
        <v>0</v>
      </c>
      <c r="AU445" s="81">
        <v>0</v>
      </c>
      <c r="AV445" s="81">
        <v>0</v>
      </c>
      <c r="AW445" s="81"/>
      <c r="AX445" s="82"/>
      <c r="AY445" s="81">
        <v>5099.1000000000049</v>
      </c>
      <c r="AZ445" s="81">
        <v>163889.50000000032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2178</v>
      </c>
      <c r="B446" s="80">
        <v>324</v>
      </c>
      <c r="C446" s="80">
        <v>1</v>
      </c>
      <c r="D446" s="80">
        <v>20</v>
      </c>
      <c r="E446" s="80">
        <v>1990</v>
      </c>
      <c r="F446" s="80" t="s">
        <v>562</v>
      </c>
      <c r="G446" s="80" t="s">
        <v>2179</v>
      </c>
      <c r="H446" s="80" t="s">
        <v>2180</v>
      </c>
      <c r="I446" s="177"/>
      <c r="J446" s="81">
        <v>111.53549537979943</v>
      </c>
      <c r="K446" s="81">
        <v>8.1505725382628071</v>
      </c>
      <c r="L446" s="81">
        <v>7.6619702629879276</v>
      </c>
      <c r="M446" s="81">
        <v>33.461027641196956</v>
      </c>
      <c r="N446" s="81">
        <v>31.325266581291089</v>
      </c>
      <c r="O446" s="81">
        <v>26.432508886609785</v>
      </c>
      <c r="P446" s="81">
        <v>53.580747967346163</v>
      </c>
      <c r="Q446" s="81">
        <v>2.4676343634287337</v>
      </c>
      <c r="R446" s="81">
        <v>0.54375300981857577</v>
      </c>
      <c r="S446" s="81">
        <v>2.5193977726008865</v>
      </c>
      <c r="T446" s="82"/>
      <c r="U446" s="81">
        <v>1641207</v>
      </c>
      <c r="V446" s="81">
        <v>2133</v>
      </c>
      <c r="W446" s="81">
        <v>102</v>
      </c>
      <c r="X446" s="81">
        <v>13456</v>
      </c>
      <c r="Y446" s="81">
        <v>13934</v>
      </c>
      <c r="Z446" s="81">
        <v>10872</v>
      </c>
      <c r="AA446" s="81">
        <v>13010</v>
      </c>
      <c r="AB446" s="81">
        <v>40066</v>
      </c>
      <c r="AC446" s="81">
        <v>94179</v>
      </c>
      <c r="AD446" s="81">
        <v>2.5193977726008865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2181</v>
      </c>
      <c r="B447" s="80">
        <v>325</v>
      </c>
      <c r="C447" s="80">
        <v>2</v>
      </c>
      <c r="D447" s="80">
        <v>20</v>
      </c>
      <c r="E447" s="80">
        <v>2005</v>
      </c>
      <c r="F447" s="80" t="s">
        <v>565</v>
      </c>
      <c r="G447" s="80" t="s">
        <v>2179</v>
      </c>
      <c r="H447" s="80" t="s">
        <v>2180</v>
      </c>
      <c r="I447" s="177"/>
      <c r="J447" s="81">
        <v>51.292008157289217</v>
      </c>
      <c r="K447" s="81">
        <v>5.7565887147194417</v>
      </c>
      <c r="L447" s="81">
        <v>2.5202031793623254</v>
      </c>
      <c r="M447" s="81">
        <v>53.157246684033659</v>
      </c>
      <c r="N447" s="81">
        <v>39.9680703777601</v>
      </c>
      <c r="O447" s="81">
        <v>41.114276560703495</v>
      </c>
      <c r="P447" s="81">
        <v>57.180932749857128</v>
      </c>
      <c r="Q447" s="81">
        <v>2.2352276217818741</v>
      </c>
      <c r="R447" s="81">
        <v>0.136691152453218</v>
      </c>
      <c r="S447" s="81">
        <v>4.5564287397205856</v>
      </c>
      <c r="T447" s="82"/>
      <c r="U447" s="81">
        <v>1123547</v>
      </c>
      <c r="V447" s="81">
        <v>1814</v>
      </c>
      <c r="W447" s="81">
        <v>22</v>
      </c>
      <c r="X447" s="81">
        <v>11369</v>
      </c>
      <c r="Y447" s="81">
        <v>16074</v>
      </c>
      <c r="Z447" s="81">
        <v>19569</v>
      </c>
      <c r="AA447" s="81">
        <v>11371</v>
      </c>
      <c r="AB447" s="81">
        <v>37940</v>
      </c>
      <c r="AC447" s="81">
        <v>24171</v>
      </c>
      <c r="AD447" s="81">
        <v>4.5564287397205856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2182</v>
      </c>
      <c r="B448" s="80">
        <v>326</v>
      </c>
      <c r="C448" s="80">
        <v>3</v>
      </c>
      <c r="D448" s="80">
        <v>20</v>
      </c>
      <c r="E448" s="80">
        <v>2006</v>
      </c>
      <c r="F448" s="80" t="s">
        <v>566</v>
      </c>
      <c r="G448" s="80" t="s">
        <v>2179</v>
      </c>
      <c r="H448" s="80" t="s">
        <v>2180</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2183</v>
      </c>
      <c r="B449" s="80">
        <v>327</v>
      </c>
      <c r="C449" s="80">
        <v>4</v>
      </c>
      <c r="D449" s="80">
        <v>20</v>
      </c>
      <c r="E449" s="80">
        <v>2007</v>
      </c>
      <c r="F449" s="80" t="s">
        <v>567</v>
      </c>
      <c r="G449" s="80" t="s">
        <v>2179</v>
      </c>
      <c r="H449" s="80" t="s">
        <v>2180</v>
      </c>
      <c r="I449" s="177"/>
      <c r="J449" s="81">
        <v>40.588388983184728</v>
      </c>
      <c r="K449" s="81">
        <v>5.2216003571912211</v>
      </c>
      <c r="L449" s="81">
        <v>12.624636474405529</v>
      </c>
      <c r="M449" s="81">
        <v>57.408815168044022</v>
      </c>
      <c r="N449" s="81">
        <v>45.87585818651538</v>
      </c>
      <c r="O449" s="81">
        <v>39.006346277881384</v>
      </c>
      <c r="P449" s="81">
        <v>55.431072809759399</v>
      </c>
      <c r="Q449" s="81">
        <v>2.2945376367328461</v>
      </c>
      <c r="R449" s="81">
        <v>0.10988824834806271</v>
      </c>
      <c r="S449" s="81">
        <v>6.8535158418173765</v>
      </c>
      <c r="T449" s="82"/>
      <c r="U449" s="81">
        <v>1010801</v>
      </c>
      <c r="V449" s="81">
        <v>1673</v>
      </c>
      <c r="W449" s="81">
        <v>115</v>
      </c>
      <c r="X449" s="81">
        <v>14568</v>
      </c>
      <c r="Y449" s="81">
        <v>16020</v>
      </c>
      <c r="Z449" s="81">
        <v>19300</v>
      </c>
      <c r="AA449" s="81">
        <v>10855</v>
      </c>
      <c r="AB449" s="81">
        <v>36887</v>
      </c>
      <c r="AC449" s="81">
        <v>19989</v>
      </c>
      <c r="AD449" s="81">
        <v>6.8535158418173765</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2184</v>
      </c>
      <c r="B450" s="80">
        <v>328</v>
      </c>
      <c r="C450" s="80">
        <v>5</v>
      </c>
      <c r="D450" s="80">
        <v>20</v>
      </c>
      <c r="E450" s="80">
        <v>2008</v>
      </c>
      <c r="F450" s="80" t="s">
        <v>84</v>
      </c>
      <c r="G450" s="80" t="s">
        <v>2179</v>
      </c>
      <c r="H450" s="80" t="s">
        <v>2180</v>
      </c>
      <c r="I450" s="177"/>
      <c r="J450" s="81">
        <v>37.240782234465591</v>
      </c>
      <c r="K450" s="81">
        <v>3.7183627022208974</v>
      </c>
      <c r="L450" s="81">
        <v>10.079814381470273</v>
      </c>
      <c r="M450" s="81">
        <v>60.651924536053869</v>
      </c>
      <c r="N450" s="81">
        <v>40.902394448784975</v>
      </c>
      <c r="O450" s="81">
        <v>37.695429102240546</v>
      </c>
      <c r="P450" s="81">
        <v>54.255952265770887</v>
      </c>
      <c r="Q450" s="81">
        <v>2.2394504922058194</v>
      </c>
      <c r="R450" s="81">
        <v>0.1012514193961957</v>
      </c>
      <c r="S450" s="81">
        <v>5.0862982310477882</v>
      </c>
      <c r="T450" s="82"/>
      <c r="U450" s="81">
        <v>992209</v>
      </c>
      <c r="V450" s="81">
        <v>1673</v>
      </c>
      <c r="W450" s="81">
        <v>115</v>
      </c>
      <c r="X450" s="81">
        <v>14568</v>
      </c>
      <c r="Y450" s="81">
        <v>16050</v>
      </c>
      <c r="Z450" s="81">
        <v>19306</v>
      </c>
      <c r="AA450" s="81">
        <v>10637</v>
      </c>
      <c r="AB450" s="81">
        <v>36593</v>
      </c>
      <c r="AC450" s="81">
        <v>19125</v>
      </c>
      <c r="AD450" s="81">
        <v>5.0862982310477882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2185</v>
      </c>
      <c r="B451" s="80">
        <v>329</v>
      </c>
      <c r="C451" s="80">
        <v>6</v>
      </c>
      <c r="D451" s="80">
        <v>20</v>
      </c>
      <c r="E451" s="80">
        <v>2009</v>
      </c>
      <c r="F451" s="80" t="s">
        <v>85</v>
      </c>
      <c r="G451" s="80" t="s">
        <v>2179</v>
      </c>
      <c r="H451" s="80" t="s">
        <v>2180</v>
      </c>
      <c r="I451" s="177"/>
      <c r="J451" s="81">
        <v>40.22246482036185</v>
      </c>
      <c r="K451" s="81">
        <v>4.3617594078975728</v>
      </c>
      <c r="L451" s="81">
        <v>14.463042329305621</v>
      </c>
      <c r="M451" s="81">
        <v>63.235099194768658</v>
      </c>
      <c r="N451" s="81">
        <v>40.165013297525547</v>
      </c>
      <c r="O451" s="81">
        <v>38.490721858012485</v>
      </c>
      <c r="P451" s="81">
        <v>51.79616295710079</v>
      </c>
      <c r="Q451" s="81">
        <v>2.1191985100766639</v>
      </c>
      <c r="R451" s="81">
        <v>8.2154982572511553E-2</v>
      </c>
      <c r="S451" s="81">
        <v>5.280176228016825</v>
      </c>
      <c r="T451" s="82"/>
      <c r="U451" s="81">
        <v>989497</v>
      </c>
      <c r="V451" s="81">
        <v>1404</v>
      </c>
      <c r="W451" s="81">
        <v>254</v>
      </c>
      <c r="X451" s="81">
        <v>14610</v>
      </c>
      <c r="Y451" s="81">
        <v>16152</v>
      </c>
      <c r="Z451" s="81">
        <v>19458</v>
      </c>
      <c r="AA451" s="81">
        <v>10425</v>
      </c>
      <c r="AB451" s="81">
        <v>36351</v>
      </c>
      <c r="AC451" s="81">
        <v>15139</v>
      </c>
      <c r="AD451" s="81">
        <v>5.280176228016825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5.5670000000000002</v>
      </c>
      <c r="BL451" s="81">
        <v>0</v>
      </c>
      <c r="BM451" s="82"/>
      <c r="BN451" s="81">
        <v>0</v>
      </c>
      <c r="BO451" s="81">
        <v>0</v>
      </c>
      <c r="BP451" s="81">
        <v>0</v>
      </c>
      <c r="BQ451" s="81">
        <v>0</v>
      </c>
      <c r="BR451" s="81">
        <v>1</v>
      </c>
      <c r="BS451" s="81">
        <v>0</v>
      </c>
      <c r="BT451"/>
      <c r="BU451" s="80"/>
      <c r="BV451" s="80"/>
      <c r="BW451" s="80"/>
      <c r="BX451" s="80"/>
      <c r="BY451" s="80"/>
      <c r="BZ451" s="80"/>
      <c r="CA451" s="80"/>
      <c r="CB451" s="80"/>
      <c r="CC451" s="80"/>
    </row>
    <row r="452" spans="1:81">
      <c r="A452" s="80" t="s">
        <v>2186</v>
      </c>
      <c r="B452" s="80">
        <v>330</v>
      </c>
      <c r="C452" s="80">
        <v>7</v>
      </c>
      <c r="D452" s="80">
        <v>20</v>
      </c>
      <c r="E452" s="80">
        <v>2010</v>
      </c>
      <c r="F452" s="80" t="s">
        <v>86</v>
      </c>
      <c r="G452" s="80" t="s">
        <v>2179</v>
      </c>
      <c r="H452" s="80" t="s">
        <v>2180</v>
      </c>
      <c r="I452" s="177"/>
      <c r="J452" s="81">
        <v>29.273372841291984</v>
      </c>
      <c r="K452" s="81">
        <v>3.5732304606942962</v>
      </c>
      <c r="L452" s="81">
        <v>12.863050636256762</v>
      </c>
      <c r="M452" s="81">
        <v>58.84496845524378</v>
      </c>
      <c r="N452" s="81">
        <v>38.718792581156656</v>
      </c>
      <c r="O452" s="81">
        <v>38.718303285048094</v>
      </c>
      <c r="P452" s="81">
        <v>51.96610870944297</v>
      </c>
      <c r="Q452" s="81">
        <v>2.189799118709463</v>
      </c>
      <c r="R452" s="81">
        <v>6.5596369880651872E-2</v>
      </c>
      <c r="S452" s="81">
        <v>5.4588004613092629</v>
      </c>
      <c r="T452" s="82"/>
      <c r="U452" s="81">
        <v>782871</v>
      </c>
      <c r="V452" s="81">
        <v>1404</v>
      </c>
      <c r="W452" s="81">
        <v>254</v>
      </c>
      <c r="X452" s="81">
        <v>14610</v>
      </c>
      <c r="Y452" s="81">
        <v>16161</v>
      </c>
      <c r="Z452" s="81">
        <v>19664</v>
      </c>
      <c r="AA452" s="81">
        <v>10198</v>
      </c>
      <c r="AB452" s="81">
        <v>35992</v>
      </c>
      <c r="AC452" s="81">
        <v>11455</v>
      </c>
      <c r="AD452" s="81">
        <v>5.4588004613092629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5.1100000000000003</v>
      </c>
      <c r="BL452" s="81">
        <v>0</v>
      </c>
      <c r="BM452" s="82"/>
      <c r="BN452" s="81">
        <v>0</v>
      </c>
      <c r="BO452" s="81">
        <v>0</v>
      </c>
      <c r="BP452" s="81">
        <v>0</v>
      </c>
      <c r="BQ452" s="81">
        <v>0</v>
      </c>
      <c r="BR452" s="81">
        <v>1</v>
      </c>
      <c r="BS452" s="81">
        <v>0</v>
      </c>
      <c r="BT452"/>
      <c r="BU452" s="80">
        <v>5.1100000000000003</v>
      </c>
      <c r="BV452" s="80">
        <v>0</v>
      </c>
      <c r="BW452" s="80">
        <v>0</v>
      </c>
      <c r="BX452" s="80">
        <v>0</v>
      </c>
      <c r="BY452" s="80">
        <v>0</v>
      </c>
      <c r="BZ452" s="80">
        <v>0</v>
      </c>
      <c r="CA452" s="80">
        <v>0</v>
      </c>
      <c r="CB452" s="80">
        <v>0</v>
      </c>
      <c r="CC452" s="80">
        <v>0</v>
      </c>
    </row>
    <row r="453" spans="1:81">
      <c r="A453" s="80" t="s">
        <v>2187</v>
      </c>
      <c r="B453" s="80">
        <v>331</v>
      </c>
      <c r="C453" s="80">
        <v>8</v>
      </c>
      <c r="D453" s="80">
        <v>20</v>
      </c>
      <c r="E453" s="80">
        <v>2011</v>
      </c>
      <c r="F453" s="80" t="s">
        <v>87</v>
      </c>
      <c r="G453" s="80" t="s">
        <v>2179</v>
      </c>
      <c r="H453" s="80" t="s">
        <v>2180</v>
      </c>
      <c r="I453" s="177"/>
      <c r="J453" s="81">
        <v>33.283691333332428</v>
      </c>
      <c r="K453" s="81">
        <v>5.2036744114356557</v>
      </c>
      <c r="L453" s="81">
        <v>12.385447641073144</v>
      </c>
      <c r="M453" s="81">
        <v>82.519501664887102</v>
      </c>
      <c r="N453" s="81">
        <v>52.969160132888121</v>
      </c>
      <c r="O453" s="81">
        <v>38.313220185309156</v>
      </c>
      <c r="P453" s="81">
        <v>49.642925474240975</v>
      </c>
      <c r="Q453" s="81">
        <v>2.5161031553409976</v>
      </c>
      <c r="R453" s="81">
        <v>4.9701802967475284E-2</v>
      </c>
      <c r="S453" s="81">
        <v>4.4255577307109109</v>
      </c>
      <c r="T453" s="82"/>
      <c r="U453" s="81">
        <v>839823</v>
      </c>
      <c r="V453" s="81">
        <v>1404</v>
      </c>
      <c r="W453" s="81">
        <v>254</v>
      </c>
      <c r="X453" s="81">
        <v>14610</v>
      </c>
      <c r="Y453" s="81">
        <v>16273</v>
      </c>
      <c r="Z453" s="81">
        <v>19881</v>
      </c>
      <c r="AA453" s="81">
        <v>10032</v>
      </c>
      <c r="AB453" s="81">
        <v>35853</v>
      </c>
      <c r="AC453" s="81">
        <v>8665</v>
      </c>
      <c r="AD453" s="81">
        <v>4.4255577307109109</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5.5919999999999996</v>
      </c>
      <c r="BL453" s="81">
        <v>0</v>
      </c>
      <c r="BM453" s="82"/>
      <c r="BN453" s="81">
        <v>0</v>
      </c>
      <c r="BO453" s="81">
        <v>0</v>
      </c>
      <c r="BP453" s="81">
        <v>0</v>
      </c>
      <c r="BQ453" s="81">
        <v>0</v>
      </c>
      <c r="BR453" s="81">
        <v>1</v>
      </c>
      <c r="BS453" s="81">
        <v>0</v>
      </c>
      <c r="BT453"/>
      <c r="BU453" s="80">
        <v>5.5919999999999996</v>
      </c>
      <c r="BV453" s="80">
        <v>0</v>
      </c>
      <c r="BW453" s="80">
        <v>0</v>
      </c>
      <c r="BX453" s="80">
        <v>0</v>
      </c>
      <c r="BY453" s="80">
        <v>0</v>
      </c>
      <c r="BZ453" s="80">
        <v>0</v>
      </c>
      <c r="CA453" s="80">
        <v>0</v>
      </c>
      <c r="CB453" s="80">
        <v>0</v>
      </c>
      <c r="CC453" s="80">
        <v>0</v>
      </c>
    </row>
    <row r="454" spans="1:81">
      <c r="A454" s="80" t="s">
        <v>2188</v>
      </c>
      <c r="B454" s="80">
        <v>332</v>
      </c>
      <c r="C454" s="80">
        <v>9</v>
      </c>
      <c r="D454" s="80">
        <v>20</v>
      </c>
      <c r="E454" s="80">
        <v>2012</v>
      </c>
      <c r="F454" s="80" t="s">
        <v>88</v>
      </c>
      <c r="G454" s="80" t="s">
        <v>2179</v>
      </c>
      <c r="H454" s="80" t="s">
        <v>2180</v>
      </c>
      <c r="I454" s="177"/>
      <c r="J454" s="81">
        <v>37.946764780990755</v>
      </c>
      <c r="K454" s="81">
        <v>6.2835925596701347</v>
      </c>
      <c r="L454" s="81">
        <v>12.109540042332048</v>
      </c>
      <c r="M454" s="81">
        <v>84.267281606199376</v>
      </c>
      <c r="N454" s="81">
        <v>65.883730769214097</v>
      </c>
      <c r="O454" s="81">
        <v>38.407502328610462</v>
      </c>
      <c r="P454" s="81">
        <v>49.198789692979567</v>
      </c>
      <c r="Q454" s="81">
        <v>2.7193514908394696</v>
      </c>
      <c r="R454" s="81">
        <v>2.1698908366403747E-2</v>
      </c>
      <c r="S454" s="81">
        <v>5.2240133260093211</v>
      </c>
      <c r="T454" s="82"/>
      <c r="U454" s="81">
        <v>928110</v>
      </c>
      <c r="V454" s="81">
        <v>1404</v>
      </c>
      <c r="W454" s="81">
        <v>254</v>
      </c>
      <c r="X454" s="81">
        <v>14610</v>
      </c>
      <c r="Y454" s="81">
        <v>16381</v>
      </c>
      <c r="Z454" s="81">
        <v>20088</v>
      </c>
      <c r="AA454" s="81">
        <v>9886</v>
      </c>
      <c r="AB454" s="81">
        <v>35665</v>
      </c>
      <c r="AC454" s="81">
        <v>3685</v>
      </c>
      <c r="AD454" s="81">
        <v>5.2240133260093211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2189</v>
      </c>
      <c r="B455" s="80">
        <v>333</v>
      </c>
      <c r="C455" s="80">
        <v>10</v>
      </c>
      <c r="D455" s="80">
        <v>20</v>
      </c>
      <c r="E455" s="80">
        <v>2013</v>
      </c>
      <c r="F455" s="80" t="s">
        <v>89</v>
      </c>
      <c r="G455" s="80" t="s">
        <v>2179</v>
      </c>
      <c r="H455" s="80" t="s">
        <v>2180</v>
      </c>
      <c r="I455" s="177"/>
      <c r="J455" s="81">
        <v>36.890878117194255</v>
      </c>
      <c r="K455" s="81">
        <v>6.3294688044133496</v>
      </c>
      <c r="L455" s="81">
        <v>12.473964780455587</v>
      </c>
      <c r="M455" s="81">
        <v>87.340937165562224</v>
      </c>
      <c r="N455" s="81">
        <v>67.65691288589862</v>
      </c>
      <c r="O455" s="81">
        <v>37.294910327750699</v>
      </c>
      <c r="P455" s="81">
        <v>48.330143702226351</v>
      </c>
      <c r="Q455" s="81">
        <v>2.75813586831732</v>
      </c>
      <c r="R455" s="81">
        <v>2.8237611736839783E-2</v>
      </c>
      <c r="S455" s="81">
        <v>5.8312991469215518</v>
      </c>
      <c r="T455" s="82"/>
      <c r="U455" s="81">
        <v>957153</v>
      </c>
      <c r="V455" s="81">
        <v>1404</v>
      </c>
      <c r="W455" s="81">
        <v>254</v>
      </c>
      <c r="X455" s="81">
        <v>14610</v>
      </c>
      <c r="Y455" s="81">
        <v>16457</v>
      </c>
      <c r="Z455" s="81">
        <v>20377</v>
      </c>
      <c r="AA455" s="81">
        <v>9675</v>
      </c>
      <c r="AB455" s="81">
        <v>35655</v>
      </c>
      <c r="AC455" s="81">
        <v>4681</v>
      </c>
      <c r="AD455" s="81">
        <v>5.8312991469215518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5.6470000000000002</v>
      </c>
      <c r="BL455" s="81">
        <v>0</v>
      </c>
      <c r="BM455" s="82"/>
      <c r="BN455" s="81">
        <v>0</v>
      </c>
      <c r="BO455" s="81">
        <v>0</v>
      </c>
      <c r="BP455" s="81">
        <v>0</v>
      </c>
      <c r="BQ455" s="81">
        <v>0</v>
      </c>
      <c r="BR455" s="81">
        <v>1</v>
      </c>
      <c r="BS455" s="81">
        <v>0</v>
      </c>
      <c r="BT455"/>
      <c r="BU455" s="80">
        <v>5.6470000000000002</v>
      </c>
      <c r="BV455" s="80">
        <v>0</v>
      </c>
      <c r="BW455" s="80">
        <v>0</v>
      </c>
      <c r="BX455" s="80">
        <v>0</v>
      </c>
      <c r="BY455" s="80">
        <v>0</v>
      </c>
      <c r="BZ455" s="80">
        <v>0</v>
      </c>
      <c r="CA455" s="80">
        <v>0</v>
      </c>
      <c r="CB455" s="80">
        <v>0</v>
      </c>
      <c r="CC455" s="80">
        <v>0</v>
      </c>
    </row>
    <row r="456" spans="1:81">
      <c r="A456" s="80" t="s">
        <v>2190</v>
      </c>
      <c r="B456" s="80">
        <v>334</v>
      </c>
      <c r="C456" s="80">
        <v>11</v>
      </c>
      <c r="D456" s="80">
        <v>20</v>
      </c>
      <c r="E456" s="80">
        <v>2014</v>
      </c>
      <c r="F456" s="80" t="s">
        <v>90</v>
      </c>
      <c r="G456" s="80" t="s">
        <v>2179</v>
      </c>
      <c r="H456" s="80" t="s">
        <v>2180</v>
      </c>
      <c r="I456" s="177"/>
      <c r="J456" s="81">
        <v>38.360201880193713</v>
      </c>
      <c r="K456" s="81">
        <v>5.2958544362887361</v>
      </c>
      <c r="L456" s="81">
        <v>12.763797780265472</v>
      </c>
      <c r="M456" s="81">
        <v>84.030456041609227</v>
      </c>
      <c r="N456" s="81">
        <v>67.587152099155233</v>
      </c>
      <c r="O456" s="81">
        <v>35.838158522923365</v>
      </c>
      <c r="P456" s="81">
        <v>47.923716686261123</v>
      </c>
      <c r="Q456" s="81">
        <v>2.627454991771264</v>
      </c>
      <c r="R456" s="81">
        <v>1.5508765213571663E-2</v>
      </c>
      <c r="S456" s="81">
        <v>6.581906978231971</v>
      </c>
      <c r="T456" s="82"/>
      <c r="U456" s="81">
        <v>1073078</v>
      </c>
      <c r="V456" s="81">
        <v>1335</v>
      </c>
      <c r="W456" s="81">
        <v>238</v>
      </c>
      <c r="X456" s="81">
        <v>14352</v>
      </c>
      <c r="Y456" s="81">
        <v>16483</v>
      </c>
      <c r="Z456" s="81">
        <v>20623</v>
      </c>
      <c r="AA456" s="81">
        <v>9544</v>
      </c>
      <c r="AB456" s="81">
        <v>35401</v>
      </c>
      <c r="AC456" s="81">
        <v>2579</v>
      </c>
      <c r="AD456" s="81">
        <v>6.581906978231971</v>
      </c>
      <c r="AE456" s="82"/>
      <c r="AF456" s="81">
        <v>12996477.097014453</v>
      </c>
      <c r="AG456" s="81">
        <v>3479517.7006517942</v>
      </c>
      <c r="AH456" s="81">
        <v>1878748.4919788318</v>
      </c>
      <c r="AI456" s="81">
        <v>83160994.978240713</v>
      </c>
      <c r="AJ456" s="81">
        <v>83712854.598644361</v>
      </c>
      <c r="AK456" s="81">
        <v>0</v>
      </c>
      <c r="AL456" s="81">
        <v>0</v>
      </c>
      <c r="AM456" s="81">
        <v>4860028.2952469345</v>
      </c>
      <c r="AN456" s="81">
        <v>0</v>
      </c>
      <c r="AO456" s="81">
        <v>0</v>
      </c>
      <c r="AP456" s="82"/>
      <c r="AQ456" s="81">
        <v>626</v>
      </c>
      <c r="AR456" s="81">
        <v>123</v>
      </c>
      <c r="AS456" s="81">
        <v>0</v>
      </c>
      <c r="AT456" s="81">
        <v>0</v>
      </c>
      <c r="AU456" s="81">
        <v>0</v>
      </c>
      <c r="AV456" s="81">
        <v>1</v>
      </c>
      <c r="AW456" s="81" t="s">
        <v>564</v>
      </c>
      <c r="AX456" s="82"/>
      <c r="AY456" s="81">
        <v>2753.74</v>
      </c>
      <c r="AZ456" s="81">
        <v>10518.34</v>
      </c>
      <c r="BA456" s="81">
        <v>0</v>
      </c>
      <c r="BB456" s="81">
        <v>0</v>
      </c>
      <c r="BC456" s="81">
        <v>0</v>
      </c>
      <c r="BD456" s="81">
        <v>793.8</v>
      </c>
      <c r="BE456" s="81" t="s">
        <v>564</v>
      </c>
      <c r="BF456" s="82"/>
      <c r="BG456" s="81">
        <v>0</v>
      </c>
      <c r="BH456" s="81">
        <v>0</v>
      </c>
      <c r="BI456" s="81">
        <v>0</v>
      </c>
      <c r="BJ456" s="81">
        <v>0</v>
      </c>
      <c r="BK456" s="81">
        <v>20.838999999999999</v>
      </c>
      <c r="BL456" s="81">
        <v>0</v>
      </c>
      <c r="BM456" s="82"/>
      <c r="BN456" s="81">
        <v>0</v>
      </c>
      <c r="BO456" s="81">
        <v>0</v>
      </c>
      <c r="BP456" s="81">
        <v>0</v>
      </c>
      <c r="BQ456" s="81">
        <v>0</v>
      </c>
      <c r="BR456" s="81">
        <v>1</v>
      </c>
      <c r="BS456" s="81">
        <v>0</v>
      </c>
      <c r="BT456"/>
      <c r="BU456" s="80">
        <v>5.17</v>
      </c>
      <c r="BV456" s="80">
        <v>15.669</v>
      </c>
      <c r="BW456" s="80">
        <v>0</v>
      </c>
      <c r="BX456" s="80">
        <v>0</v>
      </c>
      <c r="BY456" s="80">
        <v>0</v>
      </c>
      <c r="BZ456" s="80">
        <v>0</v>
      </c>
      <c r="CA456" s="80">
        <v>0</v>
      </c>
      <c r="CB456" s="80">
        <v>0</v>
      </c>
      <c r="CC456" s="80">
        <v>0</v>
      </c>
    </row>
    <row r="457" spans="1:81">
      <c r="A457" s="80" t="s">
        <v>2191</v>
      </c>
      <c r="B457" s="80">
        <v>335</v>
      </c>
      <c r="C457" s="80">
        <v>12</v>
      </c>
      <c r="D457" s="80">
        <v>20</v>
      </c>
      <c r="E457" s="80">
        <v>2015</v>
      </c>
      <c r="F457" s="80" t="s">
        <v>91</v>
      </c>
      <c r="G457" s="80" t="s">
        <v>2179</v>
      </c>
      <c r="H457" s="80" t="s">
        <v>2180</v>
      </c>
      <c r="I457" s="177"/>
      <c r="J457" s="81">
        <v>39.987447041570213</v>
      </c>
      <c r="K457" s="81">
        <v>5.8791145132470826</v>
      </c>
      <c r="L457" s="81">
        <v>15.209824078637073</v>
      </c>
      <c r="M457" s="81">
        <v>80.349408390969273</v>
      </c>
      <c r="N457" s="81">
        <v>57.107506710869764</v>
      </c>
      <c r="O457" s="81">
        <v>35.702704650194555</v>
      </c>
      <c r="P457" s="81">
        <v>47.398590732334874</v>
      </c>
      <c r="Q457" s="81">
        <v>2.543448290245653</v>
      </c>
      <c r="R457" s="81">
        <v>1.6572992896933741E-2</v>
      </c>
      <c r="S457" s="81">
        <v>5.5659087836860373</v>
      </c>
      <c r="T457" s="82"/>
      <c r="U457" s="81">
        <v>1154829</v>
      </c>
      <c r="V457" s="81">
        <v>1335</v>
      </c>
      <c r="W457" s="81">
        <v>238</v>
      </c>
      <c r="X457" s="81">
        <v>14352</v>
      </c>
      <c r="Y457" s="81">
        <v>16476</v>
      </c>
      <c r="Z457" s="81">
        <v>20743</v>
      </c>
      <c r="AA457" s="81">
        <v>9432</v>
      </c>
      <c r="AB457" s="81">
        <v>35006</v>
      </c>
      <c r="AC457" s="81">
        <v>2839</v>
      </c>
      <c r="AD457" s="81">
        <v>5.5659087836860373</v>
      </c>
      <c r="AE457" s="82"/>
      <c r="AF457" s="81">
        <v>13113545.477252241</v>
      </c>
      <c r="AG457" s="81">
        <v>4667465.2141007744</v>
      </c>
      <c r="AH457" s="81">
        <v>1864266.9543669159</v>
      </c>
      <c r="AI457" s="81">
        <v>89135524.637883425</v>
      </c>
      <c r="AJ457" s="81">
        <v>73376706.855315715</v>
      </c>
      <c r="AK457" s="81">
        <v>0</v>
      </c>
      <c r="AL457" s="81">
        <v>0</v>
      </c>
      <c r="AM457" s="81">
        <v>4797425.4553529322</v>
      </c>
      <c r="AN457" s="81">
        <v>0</v>
      </c>
      <c r="AO457" s="81">
        <v>0</v>
      </c>
      <c r="AP457" s="82"/>
      <c r="AQ457" s="81">
        <v>673</v>
      </c>
      <c r="AR457" s="81">
        <v>150</v>
      </c>
      <c r="AS457" s="81">
        <v>0</v>
      </c>
      <c r="AT457" s="81">
        <v>0</v>
      </c>
      <c r="AU457" s="81">
        <v>0</v>
      </c>
      <c r="AV457" s="81">
        <v>1</v>
      </c>
      <c r="AW457" s="81" t="s">
        <v>564</v>
      </c>
      <c r="AX457" s="82"/>
      <c r="AY457" s="81">
        <v>3016.1680000000001</v>
      </c>
      <c r="AZ457" s="81">
        <v>15095.64</v>
      </c>
      <c r="BA457" s="81">
        <v>0</v>
      </c>
      <c r="BB457" s="81">
        <v>0</v>
      </c>
      <c r="BC457" s="81">
        <v>0</v>
      </c>
      <c r="BD457" s="81">
        <v>793.8</v>
      </c>
      <c r="BE457" s="81" t="s">
        <v>564</v>
      </c>
      <c r="BF457" s="82"/>
      <c r="BG457" s="81">
        <v>0</v>
      </c>
      <c r="BH457" s="81">
        <v>0</v>
      </c>
      <c r="BI457" s="81">
        <v>0</v>
      </c>
      <c r="BJ457" s="81">
        <v>0</v>
      </c>
      <c r="BK457" s="81">
        <v>20.414999999999999</v>
      </c>
      <c r="BL457" s="81">
        <v>0</v>
      </c>
      <c r="BM457" s="82"/>
      <c r="BN457" s="81">
        <v>0</v>
      </c>
      <c r="BO457" s="81">
        <v>0</v>
      </c>
      <c r="BP457" s="81">
        <v>0</v>
      </c>
      <c r="BQ457" s="81">
        <v>0</v>
      </c>
      <c r="BR457" s="81">
        <v>1</v>
      </c>
      <c r="BS457" s="81">
        <v>0</v>
      </c>
      <c r="BT457"/>
      <c r="BU457" s="80">
        <v>5.63</v>
      </c>
      <c r="BV457" s="80">
        <v>14.785</v>
      </c>
      <c r="BW457" s="80">
        <v>0</v>
      </c>
      <c r="BX457" s="80">
        <v>0</v>
      </c>
      <c r="BY457" s="80">
        <v>0</v>
      </c>
      <c r="BZ457" s="80">
        <v>0</v>
      </c>
      <c r="CA457" s="80">
        <v>0</v>
      </c>
      <c r="CB457" s="80">
        <v>0</v>
      </c>
      <c r="CC457" s="80">
        <v>0</v>
      </c>
    </row>
    <row r="458" spans="1:81">
      <c r="A458" s="80" t="s">
        <v>2192</v>
      </c>
      <c r="B458" s="80">
        <v>336</v>
      </c>
      <c r="C458" s="80">
        <v>13</v>
      </c>
      <c r="D458" s="80">
        <v>20</v>
      </c>
      <c r="E458" s="80">
        <v>2016</v>
      </c>
      <c r="F458" s="80" t="s">
        <v>92</v>
      </c>
      <c r="G458" s="80" t="s">
        <v>2179</v>
      </c>
      <c r="H458" s="80" t="s">
        <v>2180</v>
      </c>
      <c r="I458" s="177"/>
      <c r="J458" s="81">
        <v>42.469435074289976</v>
      </c>
      <c r="K458" s="81">
        <v>5.0551645640017426</v>
      </c>
      <c r="L458" s="81">
        <v>14.596449514144059</v>
      </c>
      <c r="M458" s="81">
        <v>58.474115062541948</v>
      </c>
      <c r="N458" s="81">
        <v>42.318098798213462</v>
      </c>
      <c r="O458" s="81">
        <v>36.306328693974507</v>
      </c>
      <c r="P458" s="81">
        <v>47.168472535861454</v>
      </c>
      <c r="Q458" s="81">
        <v>2.4549573920278451</v>
      </c>
      <c r="R458" s="81">
        <v>1.6218701241377791E-3</v>
      </c>
      <c r="S458" s="81">
        <v>6.5060807839150607</v>
      </c>
      <c r="T458" s="82"/>
      <c r="U458" s="81">
        <v>1297471</v>
      </c>
      <c r="V458" s="81">
        <v>1335</v>
      </c>
      <c r="W458" s="81">
        <v>238</v>
      </c>
      <c r="X458" s="81">
        <v>14352</v>
      </c>
      <c r="Y458" s="81">
        <v>16523</v>
      </c>
      <c r="Z458" s="81">
        <v>21353</v>
      </c>
      <c r="AA458" s="81">
        <v>9708</v>
      </c>
      <c r="AB458" s="81">
        <v>34757</v>
      </c>
      <c r="AC458" s="81">
        <v>276.99945235652621</v>
      </c>
      <c r="AD458" s="81">
        <v>6.5060807839150607</v>
      </c>
      <c r="AE458" s="82"/>
      <c r="AF458" s="81">
        <v>15464373.52779096</v>
      </c>
      <c r="AG458" s="81">
        <v>4591455.213732874</v>
      </c>
      <c r="AH458" s="81">
        <v>1607724.416788355</v>
      </c>
      <c r="AI458" s="81">
        <v>84109283.475167915</v>
      </c>
      <c r="AJ458" s="81">
        <v>67706247.052704453</v>
      </c>
      <c r="AK458" s="81">
        <v>0</v>
      </c>
      <c r="AL458" s="81">
        <v>0</v>
      </c>
      <c r="AM458" s="81">
        <v>4767001.6674134862</v>
      </c>
      <c r="AN458" s="81">
        <v>0</v>
      </c>
      <c r="AO458" s="81">
        <v>0</v>
      </c>
      <c r="AP458" s="82"/>
      <c r="AQ458" s="81">
        <v>704</v>
      </c>
      <c r="AR458" s="81">
        <v>183</v>
      </c>
      <c r="AS458" s="81">
        <v>0</v>
      </c>
      <c r="AT458" s="81">
        <v>0</v>
      </c>
      <c r="AU458" s="81">
        <v>0</v>
      </c>
      <c r="AV458" s="81">
        <v>1</v>
      </c>
      <c r="AW458" s="81" t="s">
        <v>564</v>
      </c>
      <c r="AX458" s="82"/>
      <c r="AY458" s="81">
        <v>3162.0680000000002</v>
      </c>
      <c r="AZ458" s="81">
        <v>16265.84</v>
      </c>
      <c r="BA458" s="81">
        <v>0</v>
      </c>
      <c r="BB458" s="81">
        <v>0</v>
      </c>
      <c r="BC458" s="81">
        <v>0</v>
      </c>
      <c r="BD458" s="81">
        <v>793.8</v>
      </c>
      <c r="BE458" s="81" t="s">
        <v>564</v>
      </c>
      <c r="BF458" s="82"/>
      <c r="BG458" s="81">
        <v>0</v>
      </c>
      <c r="BH458" s="81">
        <v>0</v>
      </c>
      <c r="BI458" s="81">
        <v>0</v>
      </c>
      <c r="BJ458" s="81">
        <v>0</v>
      </c>
      <c r="BK458" s="81">
        <v>20.259</v>
      </c>
      <c r="BL458" s="81">
        <v>0</v>
      </c>
      <c r="BM458" s="82"/>
      <c r="BN458" s="81">
        <v>0</v>
      </c>
      <c r="BO458" s="81">
        <v>0</v>
      </c>
      <c r="BP458" s="81">
        <v>0</v>
      </c>
      <c r="BQ458" s="81">
        <v>0</v>
      </c>
      <c r="BR458" s="81">
        <v>1</v>
      </c>
      <c r="BS458" s="81">
        <v>0</v>
      </c>
      <c r="BT458"/>
      <c r="BU458" s="80">
        <v>5.0960000000000001</v>
      </c>
      <c r="BV458" s="80">
        <v>15.163</v>
      </c>
      <c r="BW458" s="80">
        <v>0</v>
      </c>
      <c r="BX458" s="80">
        <v>0</v>
      </c>
      <c r="BY458" s="80">
        <v>0</v>
      </c>
      <c r="BZ458" s="80">
        <v>0</v>
      </c>
      <c r="CA458" s="80">
        <v>0</v>
      </c>
      <c r="CB458" s="80">
        <v>0</v>
      </c>
      <c r="CC458" s="80">
        <v>0</v>
      </c>
    </row>
    <row r="459" spans="1:81">
      <c r="A459" s="80" t="s">
        <v>2193</v>
      </c>
      <c r="B459" s="80">
        <v>337</v>
      </c>
      <c r="C459" s="80">
        <v>14</v>
      </c>
      <c r="D459" s="80">
        <v>20</v>
      </c>
      <c r="E459" s="80">
        <v>2017</v>
      </c>
      <c r="F459" s="80" t="s">
        <v>71</v>
      </c>
      <c r="G459" s="80" t="s">
        <v>2179</v>
      </c>
      <c r="H459" s="80" t="s">
        <v>2180</v>
      </c>
      <c r="I459" s="177"/>
      <c r="J459" s="81">
        <v>44.508250022743894</v>
      </c>
      <c r="K459" s="81">
        <v>5.2772467398641165</v>
      </c>
      <c r="L459" s="81">
        <v>13.855563370622722</v>
      </c>
      <c r="M459" s="81">
        <v>55.7175239419104</v>
      </c>
      <c r="N459" s="81">
        <v>51.835649048945548</v>
      </c>
      <c r="O459" s="81">
        <v>35.683790072514796</v>
      </c>
      <c r="P459" s="81">
        <v>46.468957781355208</v>
      </c>
      <c r="Q459" s="81">
        <v>2.351591684737433</v>
      </c>
      <c r="R459" s="81">
        <v>0</v>
      </c>
      <c r="S459" s="81">
        <v>6.6594623789408551</v>
      </c>
      <c r="T459" s="82"/>
      <c r="U459" s="81">
        <v>1400758</v>
      </c>
      <c r="V459" s="81">
        <v>1335</v>
      </c>
      <c r="W459" s="81">
        <v>238</v>
      </c>
      <c r="X459" s="81">
        <v>14352</v>
      </c>
      <c r="Y459" s="81">
        <v>16569</v>
      </c>
      <c r="Z459" s="81">
        <v>21335</v>
      </c>
      <c r="AA459" s="81">
        <v>9625</v>
      </c>
      <c r="AB459" s="81">
        <v>34430</v>
      </c>
      <c r="AC459" s="81">
        <v>0</v>
      </c>
      <c r="AD459" s="81">
        <v>6.6594623789408551</v>
      </c>
      <c r="AE459" s="82"/>
      <c r="AF459" s="81">
        <v>16659303.38085652</v>
      </c>
      <c r="AG459" s="81">
        <v>4686272.1152572269</v>
      </c>
      <c r="AH459" s="81">
        <v>1979546.8732590759</v>
      </c>
      <c r="AI459" s="81">
        <v>82262739.907277212</v>
      </c>
      <c r="AJ459" s="81">
        <v>77066389.242076576</v>
      </c>
      <c r="AK459" s="81">
        <v>0</v>
      </c>
      <c r="AL459" s="81">
        <v>0</v>
      </c>
      <c r="AM459" s="81">
        <v>4729541.7533000242</v>
      </c>
      <c r="AN459" s="81">
        <v>0</v>
      </c>
      <c r="AO459" s="81">
        <v>0</v>
      </c>
      <c r="AP459" s="82"/>
      <c r="AQ459" s="81">
        <v>738</v>
      </c>
      <c r="AR459" s="81">
        <v>196</v>
      </c>
      <c r="AS459" s="81">
        <v>0</v>
      </c>
      <c r="AT459" s="81">
        <v>0</v>
      </c>
      <c r="AU459" s="81">
        <v>0</v>
      </c>
      <c r="AV459" s="81">
        <v>1</v>
      </c>
      <c r="AW459" s="81" t="s">
        <v>564</v>
      </c>
      <c r="AX459" s="82"/>
      <c r="AY459" s="81">
        <v>3326.268</v>
      </c>
      <c r="AZ459" s="81">
        <v>16634.04</v>
      </c>
      <c r="BA459" s="81">
        <v>0</v>
      </c>
      <c r="BB459" s="81">
        <v>0</v>
      </c>
      <c r="BC459" s="81">
        <v>0</v>
      </c>
      <c r="BD459" s="81">
        <v>793.8</v>
      </c>
      <c r="BE459" s="81" t="s">
        <v>564</v>
      </c>
      <c r="BF459" s="82"/>
      <c r="BG459" s="81">
        <v>0</v>
      </c>
      <c r="BH459" s="81">
        <v>0</v>
      </c>
      <c r="BI459" s="81">
        <v>0</v>
      </c>
      <c r="BJ459" s="81">
        <v>0</v>
      </c>
      <c r="BK459" s="81">
        <v>20.093</v>
      </c>
      <c r="BL459" s="81">
        <v>0</v>
      </c>
      <c r="BM459" s="82"/>
      <c r="BN459" s="81">
        <v>0</v>
      </c>
      <c r="BO459" s="81">
        <v>0</v>
      </c>
      <c r="BP459" s="81">
        <v>0</v>
      </c>
      <c r="BQ459" s="81">
        <v>0</v>
      </c>
      <c r="BR459" s="81">
        <v>1</v>
      </c>
      <c r="BS459" s="81">
        <v>0</v>
      </c>
      <c r="BT459"/>
      <c r="BU459" s="80">
        <v>5.1070000000000002</v>
      </c>
      <c r="BV459" s="80">
        <v>14.986000000000001</v>
      </c>
      <c r="BW459" s="80">
        <v>0</v>
      </c>
      <c r="BX459" s="80">
        <v>0</v>
      </c>
      <c r="BY459" s="80">
        <v>0</v>
      </c>
      <c r="BZ459" s="80">
        <v>0</v>
      </c>
      <c r="CA459" s="80">
        <v>0</v>
      </c>
      <c r="CB459" s="80">
        <v>0</v>
      </c>
      <c r="CC459" s="80">
        <v>0</v>
      </c>
    </row>
    <row r="460" spans="1:81">
      <c r="A460" s="80" t="s">
        <v>2194</v>
      </c>
      <c r="B460" s="80">
        <v>338</v>
      </c>
      <c r="C460" s="80">
        <v>15</v>
      </c>
      <c r="D460" s="80">
        <v>20</v>
      </c>
      <c r="E460" s="80">
        <v>2018</v>
      </c>
      <c r="F460" s="80" t="s">
        <v>93</v>
      </c>
      <c r="G460" s="80" t="s">
        <v>2179</v>
      </c>
      <c r="H460" s="80" t="s">
        <v>2180</v>
      </c>
      <c r="I460" s="177"/>
      <c r="J460" s="81">
        <v>48.607365288145964</v>
      </c>
      <c r="K460" s="81">
        <v>5.2964120764460993</v>
      </c>
      <c r="L460" s="81">
        <v>12.361763009183008</v>
      </c>
      <c r="M460" s="81">
        <v>53.638894121169677</v>
      </c>
      <c r="N460" s="81">
        <v>39.610739541042967</v>
      </c>
      <c r="O460" s="81">
        <v>35.01008728793834</v>
      </c>
      <c r="P460" s="81">
        <v>45.504506803189713</v>
      </c>
      <c r="Q460" s="81">
        <v>2.1549685750886654</v>
      </c>
      <c r="R460" s="81">
        <v>2.0859227583068497E-2</v>
      </c>
      <c r="S460" s="81">
        <v>5.6853593376883174</v>
      </c>
      <c r="T460" s="82"/>
      <c r="U460" s="81">
        <v>1551178</v>
      </c>
      <c r="V460" s="81">
        <v>1335</v>
      </c>
      <c r="W460" s="81">
        <v>238</v>
      </c>
      <c r="X460" s="81">
        <v>14352</v>
      </c>
      <c r="Y460" s="81">
        <v>16572</v>
      </c>
      <c r="Z460" s="81">
        <v>21333</v>
      </c>
      <c r="AA460" s="81">
        <v>9520</v>
      </c>
      <c r="AB460" s="81">
        <v>34001</v>
      </c>
      <c r="AC460" s="81">
        <v>3619</v>
      </c>
      <c r="AD460" s="81">
        <v>5.6853593376883174</v>
      </c>
      <c r="AE460" s="82"/>
      <c r="AF460" s="81">
        <v>18299266.80124161</v>
      </c>
      <c r="AG460" s="81">
        <v>4746262.863393506</v>
      </c>
      <c r="AH460" s="81">
        <v>1791369.0245545621</v>
      </c>
      <c r="AI460" s="81">
        <v>77622944.870948598</v>
      </c>
      <c r="AJ460" s="81">
        <v>61773701.380290613</v>
      </c>
      <c r="AK460" s="81">
        <v>0</v>
      </c>
      <c r="AL460" s="81">
        <v>0</v>
      </c>
      <c r="AM460" s="81">
        <v>4680275.415306773</v>
      </c>
      <c r="AN460" s="81">
        <v>0</v>
      </c>
      <c r="AO460" s="81">
        <v>0</v>
      </c>
      <c r="AP460" s="82"/>
      <c r="AQ460" s="81">
        <v>766</v>
      </c>
      <c r="AR460" s="81">
        <v>201</v>
      </c>
      <c r="AS460" s="81">
        <v>0</v>
      </c>
      <c r="AT460" s="81">
        <v>0</v>
      </c>
      <c r="AU460" s="81">
        <v>0</v>
      </c>
      <c r="AV460" s="81">
        <v>1</v>
      </c>
      <c r="AW460" s="81" t="s">
        <v>564</v>
      </c>
      <c r="AX460" s="82"/>
      <c r="AY460" s="81">
        <v>3472.552000000001</v>
      </c>
      <c r="AZ460" s="81">
        <v>16820.14</v>
      </c>
      <c r="BA460" s="81">
        <v>0</v>
      </c>
      <c r="BB460" s="81">
        <v>0</v>
      </c>
      <c r="BC460" s="81">
        <v>0</v>
      </c>
      <c r="BD460" s="81">
        <v>793.8</v>
      </c>
      <c r="BE460" s="81" t="s">
        <v>564</v>
      </c>
      <c r="BF460" s="82"/>
      <c r="BG460" s="81">
        <v>0</v>
      </c>
      <c r="BH460" s="81">
        <v>0</v>
      </c>
      <c r="BI460" s="81">
        <v>0</v>
      </c>
      <c r="BJ460" s="81">
        <v>0</v>
      </c>
      <c r="BK460" s="81">
        <v>19.876000000000001</v>
      </c>
      <c r="BL460" s="81">
        <v>0</v>
      </c>
      <c r="BM460" s="82"/>
      <c r="BN460" s="81">
        <v>0</v>
      </c>
      <c r="BO460" s="81">
        <v>0</v>
      </c>
      <c r="BP460" s="81">
        <v>0</v>
      </c>
      <c r="BQ460" s="81">
        <v>0</v>
      </c>
      <c r="BR460" s="81">
        <v>1</v>
      </c>
      <c r="BS460" s="81">
        <v>0</v>
      </c>
      <c r="BT460"/>
      <c r="BU460" s="80">
        <v>4.625</v>
      </c>
      <c r="BV460" s="80">
        <v>15.250999999999999</v>
      </c>
      <c r="BW460" s="80">
        <v>0</v>
      </c>
      <c r="BX460" s="80">
        <v>0</v>
      </c>
      <c r="BY460" s="80">
        <v>0</v>
      </c>
      <c r="BZ460" s="80">
        <v>0</v>
      </c>
      <c r="CA460" s="80">
        <v>0</v>
      </c>
      <c r="CB460" s="80">
        <v>0</v>
      </c>
      <c r="CC460" s="80">
        <v>0</v>
      </c>
    </row>
    <row r="461" spans="1:81">
      <c r="A461" s="80" t="s">
        <v>2195</v>
      </c>
      <c r="B461" s="80">
        <v>339</v>
      </c>
      <c r="C461" s="80">
        <v>16</v>
      </c>
      <c r="D461" s="80">
        <v>20</v>
      </c>
      <c r="E461" s="80">
        <v>2019</v>
      </c>
      <c r="F461" s="80" t="s">
        <v>73</v>
      </c>
      <c r="G461" s="80" t="s">
        <v>2179</v>
      </c>
      <c r="H461" s="80" t="s">
        <v>2180</v>
      </c>
      <c r="I461" s="177"/>
      <c r="J461" s="81">
        <v>41.025666042240239</v>
      </c>
      <c r="K461" s="81">
        <v>4.023834640531307</v>
      </c>
      <c r="L461" s="81">
        <v>12.272048307876663</v>
      </c>
      <c r="M461" s="81">
        <v>44.682187533783136</v>
      </c>
      <c r="N461" s="81">
        <v>28.484996398501934</v>
      </c>
      <c r="O461" s="81">
        <v>33.675227636079065</v>
      </c>
      <c r="P461" s="81">
        <v>43.622691639664374</v>
      </c>
      <c r="Q461" s="81">
        <v>2.0783520445322625</v>
      </c>
      <c r="R461" s="81">
        <v>1.0774760851012155E-3</v>
      </c>
      <c r="S461" s="81">
        <v>6.5772156878128927</v>
      </c>
      <c r="T461" s="82"/>
      <c r="U461" s="81">
        <v>1400246</v>
      </c>
      <c r="V461" s="81">
        <v>1335</v>
      </c>
      <c r="W461" s="81">
        <v>238</v>
      </c>
      <c r="X461" s="81">
        <v>14352</v>
      </c>
      <c r="Y461" s="81">
        <v>16630</v>
      </c>
      <c r="Z461" s="81">
        <v>21083</v>
      </c>
      <c r="AA461" s="81">
        <v>9058</v>
      </c>
      <c r="AB461" s="81">
        <v>33680</v>
      </c>
      <c r="AC461" s="81">
        <v>190</v>
      </c>
      <c r="AD461" s="81">
        <v>6.5772156878128927</v>
      </c>
      <c r="AE461" s="82"/>
      <c r="AF461" s="81">
        <v>15281702.310969209</v>
      </c>
      <c r="AG461" s="81">
        <v>3268658.3880126518</v>
      </c>
      <c r="AH461" s="81">
        <v>1986515.5242639419</v>
      </c>
      <c r="AI461" s="81">
        <v>80726267.936641976</v>
      </c>
      <c r="AJ461" s="81">
        <v>53772400.830766067</v>
      </c>
      <c r="AK461" s="81">
        <v>0</v>
      </c>
      <c r="AL461" s="81">
        <v>0</v>
      </c>
      <c r="AM461" s="81">
        <v>4586962.457095746</v>
      </c>
      <c r="AN461" s="81">
        <v>0</v>
      </c>
      <c r="AO461" s="81">
        <v>0</v>
      </c>
      <c r="AP461" s="82"/>
      <c r="AQ461" s="81">
        <v>811</v>
      </c>
      <c r="AR461" s="81">
        <v>212</v>
      </c>
      <c r="AS461" s="81">
        <v>0</v>
      </c>
      <c r="AT461" s="81">
        <v>0</v>
      </c>
      <c r="AU461" s="81">
        <v>0</v>
      </c>
      <c r="AV461" s="81">
        <v>1</v>
      </c>
      <c r="AW461" s="81" t="s">
        <v>564</v>
      </c>
      <c r="AX461" s="82"/>
      <c r="AY461" s="81">
        <v>3718.1360000000018</v>
      </c>
      <c r="AZ461" s="81">
        <v>17177.240000000002</v>
      </c>
      <c r="BA461" s="81">
        <v>0</v>
      </c>
      <c r="BB461" s="81">
        <v>0</v>
      </c>
      <c r="BC461" s="81">
        <v>0</v>
      </c>
      <c r="BD461" s="81">
        <v>763.25800000000004</v>
      </c>
      <c r="BE461" s="81" t="s">
        <v>564</v>
      </c>
      <c r="BF461" s="82"/>
      <c r="BG461" s="81">
        <v>0</v>
      </c>
      <c r="BH461" s="81">
        <v>0</v>
      </c>
      <c r="BI461" s="81">
        <v>0</v>
      </c>
      <c r="BJ461" s="81">
        <v>0</v>
      </c>
      <c r="BK461" s="81">
        <v>19.696999999999999</v>
      </c>
      <c r="BL461" s="81">
        <v>0</v>
      </c>
      <c r="BM461" s="82"/>
      <c r="BN461" s="81">
        <v>0</v>
      </c>
      <c r="BO461" s="81">
        <v>0</v>
      </c>
      <c r="BP461" s="81">
        <v>0</v>
      </c>
      <c r="BQ461" s="81">
        <v>0</v>
      </c>
      <c r="BR461" s="81">
        <v>1</v>
      </c>
      <c r="BS461" s="81">
        <v>0</v>
      </c>
      <c r="BT461"/>
      <c r="BU461" s="80">
        <v>4.6420000000000003</v>
      </c>
      <c r="BV461" s="80">
        <v>15.055</v>
      </c>
      <c r="BW461" s="80">
        <v>0</v>
      </c>
      <c r="BX461" s="80">
        <v>0</v>
      </c>
      <c r="BY461" s="80">
        <v>0</v>
      </c>
      <c r="BZ461" s="80">
        <v>0</v>
      </c>
      <c r="CA461" s="80">
        <v>0</v>
      </c>
      <c r="CB461" s="80">
        <v>0</v>
      </c>
      <c r="CC461" s="80">
        <v>0</v>
      </c>
    </row>
    <row r="462" spans="1:81">
      <c r="A462" s="80" t="s">
        <v>2196</v>
      </c>
      <c r="B462" s="80">
        <v>340</v>
      </c>
      <c r="C462" s="80">
        <v>17</v>
      </c>
      <c r="D462" s="80">
        <v>20</v>
      </c>
      <c r="E462" s="80">
        <v>2020</v>
      </c>
      <c r="F462" s="80" t="s">
        <v>218</v>
      </c>
      <c r="G462" s="174" t="s">
        <v>2179</v>
      </c>
      <c r="H462" s="80" t="s">
        <v>2180</v>
      </c>
      <c r="I462" s="177"/>
      <c r="J462" s="81">
        <v>40.735895223077208</v>
      </c>
      <c r="K462" s="81">
        <v>5.2363220421938586</v>
      </c>
      <c r="L462" s="81">
        <v>16.47011487224453</v>
      </c>
      <c r="M462" s="81">
        <v>61.011288508740243</v>
      </c>
      <c r="N462" s="81">
        <v>51.033713779547526</v>
      </c>
      <c r="O462" s="81">
        <v>30.020655606886827</v>
      </c>
      <c r="P462" s="81">
        <v>41.298404015958724</v>
      </c>
      <c r="Q462" s="81">
        <v>1.9654193806829177</v>
      </c>
      <c r="R462" s="81">
        <v>6.7697945834262695E-4</v>
      </c>
      <c r="S462" s="81">
        <v>3.5790567390486481</v>
      </c>
      <c r="T462" s="82"/>
      <c r="U462" s="81">
        <v>1306259</v>
      </c>
      <c r="V462" s="81">
        <v>1282</v>
      </c>
      <c r="W462" s="81">
        <v>279</v>
      </c>
      <c r="X462" s="81">
        <v>14350</v>
      </c>
      <c r="Y462" s="81">
        <v>16668</v>
      </c>
      <c r="Z462" s="81">
        <v>21452</v>
      </c>
      <c r="AA462" s="81">
        <v>9317</v>
      </c>
      <c r="AB462" s="81">
        <v>33333</v>
      </c>
      <c r="AC462" s="81">
        <v>119.99999999999999</v>
      </c>
      <c r="AD462" s="81">
        <v>3.5790567390486481</v>
      </c>
      <c r="AE462" s="82"/>
      <c r="AF462" s="81">
        <v>13653102.47503905</v>
      </c>
      <c r="AG462" s="81">
        <v>4401348.9381468482</v>
      </c>
      <c r="AH462" s="81">
        <v>2830315.4617758896</v>
      </c>
      <c r="AI462" s="81">
        <v>85506744.988696203</v>
      </c>
      <c r="AJ462" s="81">
        <v>74904335.451256409</v>
      </c>
      <c r="AK462" s="81"/>
      <c r="AL462" s="81"/>
      <c r="AM462" s="81">
        <v>4350326.8373541432</v>
      </c>
      <c r="AN462" s="81"/>
      <c r="AO462" s="81"/>
      <c r="AP462" s="82"/>
      <c r="AQ462" s="81">
        <v>851</v>
      </c>
      <c r="AR462" s="81">
        <v>221</v>
      </c>
      <c r="AS462" s="81">
        <v>0</v>
      </c>
      <c r="AT462" s="81">
        <v>0</v>
      </c>
      <c r="AU462" s="81">
        <v>0</v>
      </c>
      <c r="AV462" s="81">
        <v>1</v>
      </c>
      <c r="AW462" s="81">
        <v>0</v>
      </c>
      <c r="AX462" s="82"/>
      <c r="AY462" s="81">
        <v>3963.4910000000009</v>
      </c>
      <c r="AZ462" s="81">
        <v>17584.239999999991</v>
      </c>
      <c r="BA462" s="81">
        <v>0</v>
      </c>
      <c r="BB462" s="81">
        <v>0</v>
      </c>
      <c r="BC462" s="81">
        <v>0</v>
      </c>
      <c r="BD462" s="81">
        <v>763.25800000000004</v>
      </c>
      <c r="BE462" s="81">
        <v>0</v>
      </c>
      <c r="BF462" s="82"/>
      <c r="BG462" s="81">
        <v>0</v>
      </c>
      <c r="BH462" s="81">
        <v>0</v>
      </c>
      <c r="BI462" s="81">
        <v>0</v>
      </c>
      <c r="BJ462" s="81">
        <v>0</v>
      </c>
      <c r="BK462" s="81">
        <v>19.37</v>
      </c>
      <c r="BL462" s="81">
        <v>0</v>
      </c>
      <c r="BM462" s="82"/>
      <c r="BN462" s="81">
        <v>0</v>
      </c>
      <c r="BO462" s="81">
        <v>0</v>
      </c>
      <c r="BP462" s="81">
        <v>0</v>
      </c>
      <c r="BQ462" s="81">
        <v>0</v>
      </c>
      <c r="BR462" s="81">
        <v>1</v>
      </c>
      <c r="BS462" s="81">
        <v>0</v>
      </c>
      <c r="BT462"/>
      <c r="BU462" s="80">
        <v>4.7779999999999996</v>
      </c>
      <c r="BV462" s="80">
        <v>14.592000000000001</v>
      </c>
      <c r="BW462" s="80">
        <v>0</v>
      </c>
      <c r="BX462" s="80">
        <v>0</v>
      </c>
      <c r="BY462" s="80">
        <v>0</v>
      </c>
      <c r="BZ462" s="80">
        <v>0</v>
      </c>
      <c r="CA462" s="80">
        <v>0</v>
      </c>
      <c r="CB462" s="80">
        <v>0</v>
      </c>
      <c r="CC462" s="80">
        <v>0</v>
      </c>
    </row>
    <row r="463" spans="1:81">
      <c r="A463" s="80" t="s">
        <v>2197</v>
      </c>
      <c r="B463" s="80">
        <v>340</v>
      </c>
      <c r="C463" s="80">
        <v>18</v>
      </c>
      <c r="D463" s="80">
        <v>20</v>
      </c>
      <c r="E463" s="80">
        <v>2021</v>
      </c>
      <c r="F463" s="80" t="s">
        <v>75</v>
      </c>
      <c r="G463" s="174" t="s">
        <v>2179</v>
      </c>
      <c r="H463" s="80" t="s">
        <v>2180</v>
      </c>
      <c r="I463" s="177"/>
      <c r="J463" s="81">
        <v>36.301654680215606</v>
      </c>
      <c r="K463" s="81">
        <v>5.3480934418052133</v>
      </c>
      <c r="L463" s="81">
        <v>16.025152864607787</v>
      </c>
      <c r="M463" s="81">
        <v>58.577750712484139</v>
      </c>
      <c r="N463" s="81">
        <v>38.772332185471207</v>
      </c>
      <c r="O463" s="81">
        <v>29.098093826161975</v>
      </c>
      <c r="P463" s="81">
        <v>42.212125984706582</v>
      </c>
      <c r="Q463" s="81">
        <v>1.9634072437074161</v>
      </c>
      <c r="R463" s="81">
        <v>9.2544238051051996E-4</v>
      </c>
      <c r="S463" s="81">
        <v>4.7143437673137134</v>
      </c>
      <c r="T463" s="82"/>
      <c r="U463" s="81">
        <v>1289602</v>
      </c>
      <c r="V463" s="81">
        <v>1282</v>
      </c>
      <c r="W463" s="81">
        <v>279</v>
      </c>
      <c r="X463" s="81">
        <v>14350</v>
      </c>
      <c r="Y463" s="81">
        <v>16687</v>
      </c>
      <c r="Z463" s="81">
        <v>21410</v>
      </c>
      <c r="AA463" s="81">
        <v>9287</v>
      </c>
      <c r="AB463" s="81">
        <v>32904</v>
      </c>
      <c r="AC463" s="81">
        <v>159</v>
      </c>
      <c r="AD463" s="81">
        <v>4.7143437673137134</v>
      </c>
      <c r="AE463" s="82"/>
      <c r="AF463" s="81">
        <v>11921896.294745497</v>
      </c>
      <c r="AG463" s="81">
        <v>4703839.5329389162</v>
      </c>
      <c r="AH463" s="81">
        <v>2724590.099752876</v>
      </c>
      <c r="AI463" s="81">
        <v>90656947.904720113</v>
      </c>
      <c r="AJ463" s="81">
        <v>60603466.873472571</v>
      </c>
      <c r="AK463" s="81">
        <v>0</v>
      </c>
      <c r="AL463" s="81">
        <v>0</v>
      </c>
      <c r="AM463" s="81">
        <v>4319106.9644279471</v>
      </c>
      <c r="AN463" s="81">
        <v>0</v>
      </c>
      <c r="AO463" s="81">
        <v>0</v>
      </c>
      <c r="AP463" s="82"/>
      <c r="AQ463" s="81">
        <v>897</v>
      </c>
      <c r="AR463" s="81">
        <v>226</v>
      </c>
      <c r="AS463" s="81">
        <v>0</v>
      </c>
      <c r="AT463" s="81">
        <v>0</v>
      </c>
      <c r="AU463" s="81">
        <v>0</v>
      </c>
      <c r="AV463" s="81">
        <v>1</v>
      </c>
      <c r="AW463" s="81"/>
      <c r="AX463" s="82"/>
      <c r="AY463" s="81">
        <v>4247.9760000000024</v>
      </c>
      <c r="AZ463" s="81">
        <v>17815.239999999991</v>
      </c>
      <c r="BA463" s="81">
        <v>0</v>
      </c>
      <c r="BB463" s="81">
        <v>0</v>
      </c>
      <c r="BC463" s="81">
        <v>0</v>
      </c>
      <c r="BD463" s="81">
        <v>763.25800000000004</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2198</v>
      </c>
      <c r="B464" s="80">
        <v>340</v>
      </c>
      <c r="C464" s="80">
        <v>19</v>
      </c>
      <c r="D464" s="80">
        <v>20</v>
      </c>
      <c r="E464" s="80">
        <v>2022</v>
      </c>
      <c r="F464" s="80" t="s">
        <v>568</v>
      </c>
      <c r="G464" s="80" t="s">
        <v>2179</v>
      </c>
      <c r="H464" s="80" t="s">
        <v>2180</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938</v>
      </c>
      <c r="AR464" s="81">
        <v>229</v>
      </c>
      <c r="AS464" s="81">
        <v>0</v>
      </c>
      <c r="AT464" s="81">
        <v>0</v>
      </c>
      <c r="AU464" s="81">
        <v>0</v>
      </c>
      <c r="AV464" s="81">
        <v>1</v>
      </c>
      <c r="AW464" s="81"/>
      <c r="AX464" s="82"/>
      <c r="AY464" s="81">
        <v>4500.8210000000036</v>
      </c>
      <c r="AZ464" s="81">
        <v>48364.74</v>
      </c>
      <c r="BA464" s="81">
        <v>0</v>
      </c>
      <c r="BB464" s="81">
        <v>0</v>
      </c>
      <c r="BC464" s="81">
        <v>0</v>
      </c>
      <c r="BD464" s="81">
        <v>763.25800000000004</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2199</v>
      </c>
      <c r="B465" s="80">
        <v>188</v>
      </c>
      <c r="C465" s="80">
        <v>1</v>
      </c>
      <c r="D465" s="80">
        <v>12</v>
      </c>
      <c r="E465" s="80">
        <v>1990</v>
      </c>
      <c r="F465" s="80" t="s">
        <v>562</v>
      </c>
      <c r="G465" s="80" t="s">
        <v>1663</v>
      </c>
      <c r="H465" s="80" t="s">
        <v>1664</v>
      </c>
      <c r="I465" s="177"/>
      <c r="J465" s="81">
        <v>83.212010512671654</v>
      </c>
      <c r="K465" s="81">
        <v>10.083614740806922</v>
      </c>
      <c r="L465" s="81">
        <v>10.259464767530453</v>
      </c>
      <c r="M465" s="81">
        <v>29.019540464808362</v>
      </c>
      <c r="N465" s="81">
        <v>58.225674779674108</v>
      </c>
      <c r="O465" s="81">
        <v>27.813456738669604</v>
      </c>
      <c r="P465" s="81">
        <v>29.648562998995004</v>
      </c>
      <c r="Q465" s="81">
        <v>2.2573687088401622</v>
      </c>
      <c r="R465" s="81">
        <v>0</v>
      </c>
      <c r="S465" s="81">
        <v>1.838202898260646</v>
      </c>
      <c r="T465" s="82"/>
      <c r="U465" s="81">
        <v>2336298</v>
      </c>
      <c r="V465" s="81">
        <v>1845</v>
      </c>
      <c r="W465" s="81">
        <v>120</v>
      </c>
      <c r="X465" s="81">
        <v>9731</v>
      </c>
      <c r="Y465" s="81">
        <v>12456</v>
      </c>
      <c r="Z465" s="81">
        <v>11440</v>
      </c>
      <c r="AA465" s="81">
        <v>7199</v>
      </c>
      <c r="AB465" s="81">
        <v>36652</v>
      </c>
      <c r="AC465" s="81">
        <v>0</v>
      </c>
      <c r="AD465" s="81">
        <v>1.838202898260646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2200</v>
      </c>
      <c r="B466" s="80">
        <v>189</v>
      </c>
      <c r="C466" s="80">
        <v>2</v>
      </c>
      <c r="D466" s="80">
        <v>12</v>
      </c>
      <c r="E466" s="80">
        <v>2005</v>
      </c>
      <c r="F466" s="80" t="s">
        <v>565</v>
      </c>
      <c r="G466" s="80" t="s">
        <v>1663</v>
      </c>
      <c r="H466" s="80" t="s">
        <v>1664</v>
      </c>
      <c r="I466" s="177"/>
      <c r="J466" s="81">
        <v>55.370703549463876</v>
      </c>
      <c r="K466" s="81">
        <v>4.8387599688887226</v>
      </c>
      <c r="L466" s="81">
        <v>18.468706568537506</v>
      </c>
      <c r="M466" s="81">
        <v>56.09089719924566</v>
      </c>
      <c r="N466" s="81">
        <v>83.461530081614171</v>
      </c>
      <c r="O466" s="81">
        <v>40.307496336915356</v>
      </c>
      <c r="P466" s="81">
        <v>29.784773958086689</v>
      </c>
      <c r="Q466" s="81">
        <v>2.2119562746389159</v>
      </c>
      <c r="R466" s="81">
        <v>0</v>
      </c>
      <c r="S466" s="81">
        <v>5.4018377620637317</v>
      </c>
      <c r="T466" s="82"/>
      <c r="U466" s="81">
        <v>1710145</v>
      </c>
      <c r="V466" s="81">
        <v>1476</v>
      </c>
      <c r="W466" s="81">
        <v>164</v>
      </c>
      <c r="X466" s="81">
        <v>9109</v>
      </c>
      <c r="Y466" s="81">
        <v>17016</v>
      </c>
      <c r="Z466" s="81">
        <v>19185</v>
      </c>
      <c r="AA466" s="81">
        <v>5923</v>
      </c>
      <c r="AB466" s="81">
        <v>37545</v>
      </c>
      <c r="AC466" s="81">
        <v>0</v>
      </c>
      <c r="AD466" s="81">
        <v>5.4018377620637317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2201</v>
      </c>
      <c r="B467" s="80">
        <v>190</v>
      </c>
      <c r="C467" s="80">
        <v>3</v>
      </c>
      <c r="D467" s="80">
        <v>12</v>
      </c>
      <c r="E467" s="80">
        <v>2006</v>
      </c>
      <c r="F467" s="80" t="s">
        <v>566</v>
      </c>
      <c r="G467" s="80" t="s">
        <v>1663</v>
      </c>
      <c r="H467" s="80" t="s">
        <v>1664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2202</v>
      </c>
      <c r="B468" s="80">
        <v>191</v>
      </c>
      <c r="C468" s="80">
        <v>4</v>
      </c>
      <c r="D468" s="80">
        <v>12</v>
      </c>
      <c r="E468" s="80">
        <v>2007</v>
      </c>
      <c r="F468" s="80" t="s">
        <v>567</v>
      </c>
      <c r="G468" s="80" t="s">
        <v>1663</v>
      </c>
      <c r="H468" s="80" t="s">
        <v>1664</v>
      </c>
      <c r="I468" s="177"/>
      <c r="J468" s="81">
        <v>48.131628594049324</v>
      </c>
      <c r="K468" s="81">
        <v>4.0334709226642431</v>
      </c>
      <c r="L468" s="81">
        <v>38.900619056588823</v>
      </c>
      <c r="M468" s="81">
        <v>54.60385601482411</v>
      </c>
      <c r="N468" s="81">
        <v>85.003599366986805</v>
      </c>
      <c r="O468" s="81">
        <v>38.86285142887985</v>
      </c>
      <c r="P468" s="81">
        <v>28.800667954587105</v>
      </c>
      <c r="Q468" s="81">
        <v>2.3189218033389478</v>
      </c>
      <c r="R468" s="81">
        <v>0</v>
      </c>
      <c r="S468" s="81">
        <v>4.5587357449048467</v>
      </c>
      <c r="T468" s="82"/>
      <c r="U468" s="81">
        <v>1580653</v>
      </c>
      <c r="V468" s="81">
        <v>1342</v>
      </c>
      <c r="W468" s="81">
        <v>474</v>
      </c>
      <c r="X468" s="81">
        <v>11107</v>
      </c>
      <c r="Y468" s="81">
        <v>17376</v>
      </c>
      <c r="Z468" s="81">
        <v>19229</v>
      </c>
      <c r="AA468" s="81">
        <v>5640</v>
      </c>
      <c r="AB468" s="81">
        <v>37279</v>
      </c>
      <c r="AC468" s="81">
        <v>0</v>
      </c>
      <c r="AD468" s="81">
        <v>4.5587357449048467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2203</v>
      </c>
      <c r="B469" s="80">
        <v>192</v>
      </c>
      <c r="C469" s="80">
        <v>5</v>
      </c>
      <c r="D469" s="80">
        <v>12</v>
      </c>
      <c r="E469" s="80">
        <v>2008</v>
      </c>
      <c r="F469" s="80" t="s">
        <v>84</v>
      </c>
      <c r="G469" s="80" t="s">
        <v>1663</v>
      </c>
      <c r="H469" s="80" t="s">
        <v>1664</v>
      </c>
      <c r="I469" s="177"/>
      <c r="J469" s="81">
        <v>48.646776171306897</v>
      </c>
      <c r="K469" s="81">
        <v>3.5400059031715769</v>
      </c>
      <c r="L469" s="81">
        <v>33.589216370940107</v>
      </c>
      <c r="M469" s="81">
        <v>63.891799127687513</v>
      </c>
      <c r="N469" s="81">
        <v>86.896380403845924</v>
      </c>
      <c r="O469" s="81">
        <v>37.515796890627264</v>
      </c>
      <c r="P469" s="81">
        <v>27.732406925730594</v>
      </c>
      <c r="Q469" s="81">
        <v>2.2679079698347571</v>
      </c>
      <c r="R469" s="81">
        <v>0</v>
      </c>
      <c r="S469" s="81">
        <v>5.2830678796673514</v>
      </c>
      <c r="T469" s="82"/>
      <c r="U469" s="81">
        <v>1678551</v>
      </c>
      <c r="V469" s="81">
        <v>1342</v>
      </c>
      <c r="W469" s="81">
        <v>474</v>
      </c>
      <c r="X469" s="81">
        <v>11107</v>
      </c>
      <c r="Y469" s="81">
        <v>17527</v>
      </c>
      <c r="Z469" s="81">
        <v>19214</v>
      </c>
      <c r="AA469" s="81">
        <v>5437</v>
      </c>
      <c r="AB469" s="81">
        <v>37058</v>
      </c>
      <c r="AC469" s="81">
        <v>0</v>
      </c>
      <c r="AD469" s="81">
        <v>5.2830678796673514</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2204</v>
      </c>
      <c r="B470" s="80">
        <v>193</v>
      </c>
      <c r="C470" s="80">
        <v>6</v>
      </c>
      <c r="D470" s="80">
        <v>12</v>
      </c>
      <c r="E470" s="80">
        <v>2009</v>
      </c>
      <c r="F470" s="80" t="s">
        <v>85</v>
      </c>
      <c r="G470" s="80" t="s">
        <v>1663</v>
      </c>
      <c r="H470" s="80" t="s">
        <v>1664</v>
      </c>
      <c r="I470" s="177"/>
      <c r="J470" s="81">
        <v>48.019114620364881</v>
      </c>
      <c r="K470" s="81">
        <v>2.8300579290488552</v>
      </c>
      <c r="L470" s="81">
        <v>32.898611851150008</v>
      </c>
      <c r="M470" s="81">
        <v>52.795674166676541</v>
      </c>
      <c r="N470" s="81">
        <v>75.004066609041985</v>
      </c>
      <c r="O470" s="81">
        <v>38.116852681778319</v>
      </c>
      <c r="P470" s="81">
        <v>26.89425708266538</v>
      </c>
      <c r="Q470" s="81">
        <v>2.1527782834475246</v>
      </c>
      <c r="R470" s="81">
        <v>0</v>
      </c>
      <c r="S470" s="81">
        <v>4.0665119992378163</v>
      </c>
      <c r="T470" s="82"/>
      <c r="U470" s="81">
        <v>1673230</v>
      </c>
      <c r="V470" s="81">
        <v>1314</v>
      </c>
      <c r="W470" s="81">
        <v>532</v>
      </c>
      <c r="X470" s="81">
        <v>11591</v>
      </c>
      <c r="Y470" s="81">
        <v>17613</v>
      </c>
      <c r="Z470" s="81">
        <v>19269</v>
      </c>
      <c r="AA470" s="81">
        <v>5413</v>
      </c>
      <c r="AB470" s="81">
        <v>36927</v>
      </c>
      <c r="AC470" s="81">
        <v>0</v>
      </c>
      <c r="AD470" s="81">
        <v>4.0665119992378163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60.652999999999999</v>
      </c>
      <c r="BJ470" s="81">
        <v>46.7</v>
      </c>
      <c r="BK470" s="81">
        <v>5.81</v>
      </c>
      <c r="BL470" s="81">
        <v>0</v>
      </c>
      <c r="BM470" s="82"/>
      <c r="BN470" s="81">
        <v>0</v>
      </c>
      <c r="BO470" s="81">
        <v>0</v>
      </c>
      <c r="BP470" s="81">
        <v>2</v>
      </c>
      <c r="BQ470" s="81">
        <v>1</v>
      </c>
      <c r="BR470" s="81">
        <v>1</v>
      </c>
      <c r="BS470" s="81">
        <v>0</v>
      </c>
      <c r="BT470"/>
      <c r="BU470" s="80"/>
      <c r="BV470" s="80"/>
      <c r="BW470" s="80"/>
      <c r="BX470" s="80"/>
      <c r="BY470" s="80"/>
      <c r="BZ470" s="80"/>
      <c r="CA470" s="80"/>
      <c r="CB470" s="80"/>
      <c r="CC470" s="80"/>
    </row>
    <row r="471" spans="1:81">
      <c r="A471" s="80" t="s">
        <v>2205</v>
      </c>
      <c r="B471" s="80">
        <v>194</v>
      </c>
      <c r="C471" s="80">
        <v>7</v>
      </c>
      <c r="D471" s="80">
        <v>12</v>
      </c>
      <c r="E471" s="80">
        <v>2010</v>
      </c>
      <c r="F471" s="80" t="s">
        <v>86</v>
      </c>
      <c r="G471" s="80" t="s">
        <v>1663</v>
      </c>
      <c r="H471" s="80" t="s">
        <v>1664</v>
      </c>
      <c r="I471" s="177"/>
      <c r="J471" s="81">
        <v>42.092159109780333</v>
      </c>
      <c r="K471" s="81">
        <v>2.9514850302240547</v>
      </c>
      <c r="L471" s="81">
        <v>29.950970353614537</v>
      </c>
      <c r="M471" s="81">
        <v>47.259491677888157</v>
      </c>
      <c r="N471" s="81">
        <v>74.242096427361943</v>
      </c>
      <c r="O471" s="81">
        <v>37.987806411637145</v>
      </c>
      <c r="P471" s="81">
        <v>26.884996033636117</v>
      </c>
      <c r="Q471" s="81">
        <v>2.2310495021970445</v>
      </c>
      <c r="R471" s="81">
        <v>0</v>
      </c>
      <c r="S471" s="81">
        <v>4.3642278506768815</v>
      </c>
      <c r="T471" s="82"/>
      <c r="U471" s="81">
        <v>1641854</v>
      </c>
      <c r="V471" s="81">
        <v>1314</v>
      </c>
      <c r="W471" s="81">
        <v>532</v>
      </c>
      <c r="X471" s="81">
        <v>11591</v>
      </c>
      <c r="Y471" s="81">
        <v>17731</v>
      </c>
      <c r="Z471" s="81">
        <v>19293</v>
      </c>
      <c r="AA471" s="81">
        <v>5276</v>
      </c>
      <c r="AB471" s="81">
        <v>36670</v>
      </c>
      <c r="AC471" s="81">
        <v>0</v>
      </c>
      <c r="AD471" s="81">
        <v>4.3642278506768815</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58.241</v>
      </c>
      <c r="BJ471" s="81">
        <v>44.7</v>
      </c>
      <c r="BK471" s="81">
        <v>4.0750000000000002</v>
      </c>
      <c r="BL471" s="81">
        <v>0</v>
      </c>
      <c r="BM471" s="82"/>
      <c r="BN471" s="81">
        <v>0</v>
      </c>
      <c r="BO471" s="81">
        <v>0</v>
      </c>
      <c r="BP471" s="81">
        <v>2</v>
      </c>
      <c r="BQ471" s="81">
        <v>1</v>
      </c>
      <c r="BR471" s="81">
        <v>1</v>
      </c>
      <c r="BS471" s="81">
        <v>0</v>
      </c>
      <c r="BT471"/>
      <c r="BU471" s="80">
        <v>107.01600000000001</v>
      </c>
      <c r="BV471" s="80">
        <v>0</v>
      </c>
      <c r="BW471" s="80">
        <v>0</v>
      </c>
      <c r="BX471" s="80">
        <v>0</v>
      </c>
      <c r="BY471" s="80">
        <v>0</v>
      </c>
      <c r="BZ471" s="80">
        <v>0</v>
      </c>
      <c r="CA471" s="80">
        <v>0</v>
      </c>
      <c r="CB471" s="80">
        <v>0</v>
      </c>
      <c r="CC471" s="80">
        <v>0</v>
      </c>
    </row>
    <row r="472" spans="1:81">
      <c r="A472" s="80" t="s">
        <v>2206</v>
      </c>
      <c r="B472" s="80">
        <v>195</v>
      </c>
      <c r="C472" s="80">
        <v>8</v>
      </c>
      <c r="D472" s="80">
        <v>12</v>
      </c>
      <c r="E472" s="80">
        <v>2011</v>
      </c>
      <c r="F472" s="80" t="s">
        <v>87</v>
      </c>
      <c r="G472" s="80" t="s">
        <v>1663</v>
      </c>
      <c r="H472" s="80" t="s">
        <v>1664</v>
      </c>
      <c r="I472" s="177"/>
      <c r="J472" s="81">
        <v>45.107955780521763</v>
      </c>
      <c r="K472" s="81">
        <v>4.135579522956303</v>
      </c>
      <c r="L472" s="81">
        <v>27.94643771261822</v>
      </c>
      <c r="M472" s="81">
        <v>59.702024733670306</v>
      </c>
      <c r="N472" s="81">
        <v>89.650913510598599</v>
      </c>
      <c r="O472" s="81">
        <v>37.602110168288931</v>
      </c>
      <c r="P472" s="81">
        <v>25.459813752489016</v>
      </c>
      <c r="Q472" s="81">
        <v>2.5587715713298218</v>
      </c>
      <c r="R472" s="81">
        <v>0</v>
      </c>
      <c r="S472" s="81">
        <v>4.1977729616767361</v>
      </c>
      <c r="T472" s="82"/>
      <c r="U472" s="81">
        <v>1657080</v>
      </c>
      <c r="V472" s="81">
        <v>1314</v>
      </c>
      <c r="W472" s="81">
        <v>532</v>
      </c>
      <c r="X472" s="81">
        <v>11591</v>
      </c>
      <c r="Y472" s="81">
        <v>17788</v>
      </c>
      <c r="Z472" s="81">
        <v>19512</v>
      </c>
      <c r="AA472" s="81">
        <v>5145</v>
      </c>
      <c r="AB472" s="81">
        <v>36461</v>
      </c>
      <c r="AC472" s="81">
        <v>0</v>
      </c>
      <c r="AD472" s="81">
        <v>4.1977729616767361</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57.424999999999997</v>
      </c>
      <c r="BJ472" s="81">
        <v>80.378</v>
      </c>
      <c r="BK472" s="81">
        <v>7.1739999999999995</v>
      </c>
      <c r="BL472" s="81">
        <v>0</v>
      </c>
      <c r="BM472" s="82"/>
      <c r="BN472" s="81">
        <v>0</v>
      </c>
      <c r="BO472" s="81">
        <v>0</v>
      </c>
      <c r="BP472" s="81">
        <v>3</v>
      </c>
      <c r="BQ472" s="81">
        <v>1</v>
      </c>
      <c r="BR472" s="81">
        <v>2</v>
      </c>
      <c r="BS472" s="81">
        <v>0</v>
      </c>
      <c r="BT472"/>
      <c r="BU472" s="80">
        <v>144.977</v>
      </c>
      <c r="BV472" s="80">
        <v>0</v>
      </c>
      <c r="BW472" s="80">
        <v>0</v>
      </c>
      <c r="BX472" s="80">
        <v>0</v>
      </c>
      <c r="BY472" s="80">
        <v>0</v>
      </c>
      <c r="BZ472" s="80">
        <v>0</v>
      </c>
      <c r="CA472" s="80">
        <v>0</v>
      </c>
      <c r="CB472" s="80">
        <v>0</v>
      </c>
      <c r="CC472" s="80">
        <v>0</v>
      </c>
    </row>
    <row r="473" spans="1:81">
      <c r="A473" s="80" t="s">
        <v>2207</v>
      </c>
      <c r="B473" s="80">
        <v>196</v>
      </c>
      <c r="C473" s="80">
        <v>9</v>
      </c>
      <c r="D473" s="80">
        <v>12</v>
      </c>
      <c r="E473" s="80">
        <v>2012</v>
      </c>
      <c r="F473" s="80" t="s">
        <v>88</v>
      </c>
      <c r="G473" s="80" t="s">
        <v>1663</v>
      </c>
      <c r="H473" s="80" t="s">
        <v>1664</v>
      </c>
      <c r="I473" s="177"/>
      <c r="J473" s="81">
        <v>41.034684735672222</v>
      </c>
      <c r="K473" s="81">
        <v>4.6588902803875776</v>
      </c>
      <c r="L473" s="81">
        <v>28.197124642521334</v>
      </c>
      <c r="M473" s="81">
        <v>74.149725025770721</v>
      </c>
      <c r="N473" s="81">
        <v>98.947462999037228</v>
      </c>
      <c r="O473" s="81">
        <v>37.59491827396792</v>
      </c>
      <c r="P473" s="81">
        <v>25.196588328500461</v>
      </c>
      <c r="Q473" s="81">
        <v>2.7602199164413186</v>
      </c>
      <c r="R473" s="81">
        <v>0</v>
      </c>
      <c r="S473" s="81">
        <v>4.0034598821084444</v>
      </c>
      <c r="T473" s="82"/>
      <c r="U473" s="81">
        <v>1444338</v>
      </c>
      <c r="V473" s="81">
        <v>1314</v>
      </c>
      <c r="W473" s="81">
        <v>532</v>
      </c>
      <c r="X473" s="81">
        <v>11591</v>
      </c>
      <c r="Y473" s="81">
        <v>17872</v>
      </c>
      <c r="Z473" s="81">
        <v>19663</v>
      </c>
      <c r="AA473" s="81">
        <v>5063</v>
      </c>
      <c r="AB473" s="81">
        <v>36201</v>
      </c>
      <c r="AC473" s="81">
        <v>0</v>
      </c>
      <c r="AD473" s="81">
        <v>4.0034598821084444</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57.005000000000003</v>
      </c>
      <c r="BJ473" s="81">
        <v>106.999</v>
      </c>
      <c r="BK473" s="81">
        <v>8.2729999999999997</v>
      </c>
      <c r="BL473" s="81">
        <v>0</v>
      </c>
      <c r="BM473" s="82"/>
      <c r="BN473" s="81">
        <v>0</v>
      </c>
      <c r="BO473" s="81">
        <v>0</v>
      </c>
      <c r="BP473" s="81">
        <v>1</v>
      </c>
      <c r="BQ473" s="81">
        <v>1</v>
      </c>
      <c r="BR473" s="81">
        <v>2</v>
      </c>
      <c r="BS473" s="81">
        <v>0</v>
      </c>
      <c r="BT473"/>
      <c r="BU473" s="80">
        <v>172.27699999999999</v>
      </c>
      <c r="BV473" s="80">
        <v>0</v>
      </c>
      <c r="BW473" s="80">
        <v>0</v>
      </c>
      <c r="BX473" s="80">
        <v>0</v>
      </c>
      <c r="BY473" s="80">
        <v>0</v>
      </c>
      <c r="BZ473" s="80">
        <v>0</v>
      </c>
      <c r="CA473" s="80">
        <v>0</v>
      </c>
      <c r="CB473" s="80">
        <v>0</v>
      </c>
      <c r="CC473" s="80">
        <v>0</v>
      </c>
    </row>
    <row r="474" spans="1:81">
      <c r="A474" s="80" t="s">
        <v>2208</v>
      </c>
      <c r="B474" s="80">
        <v>197</v>
      </c>
      <c r="C474" s="80">
        <v>10</v>
      </c>
      <c r="D474" s="80">
        <v>12</v>
      </c>
      <c r="E474" s="80">
        <v>2013</v>
      </c>
      <c r="F474" s="80" t="s">
        <v>89</v>
      </c>
      <c r="G474" s="80" t="s">
        <v>1663</v>
      </c>
      <c r="H474" s="80" t="s">
        <v>1664</v>
      </c>
      <c r="I474" s="177"/>
      <c r="J474" s="81">
        <v>42.685778720691722</v>
      </c>
      <c r="K474" s="81">
        <v>3.8505887080594392</v>
      </c>
      <c r="L474" s="81">
        <v>24.900284448354821</v>
      </c>
      <c r="M474" s="81">
        <v>68.96101706050797</v>
      </c>
      <c r="N474" s="81">
        <v>96.451270653379652</v>
      </c>
      <c r="O474" s="81">
        <v>36.343182724549521</v>
      </c>
      <c r="P474" s="81">
        <v>25.016781360284192</v>
      </c>
      <c r="Q474" s="81">
        <v>2.7999082247579694</v>
      </c>
      <c r="R474" s="81">
        <v>0</v>
      </c>
      <c r="S474" s="81">
        <v>3.2915134763767853</v>
      </c>
      <c r="T474" s="82"/>
      <c r="U474" s="81">
        <v>1529806</v>
      </c>
      <c r="V474" s="81">
        <v>1314</v>
      </c>
      <c r="W474" s="81">
        <v>532</v>
      </c>
      <c r="X474" s="81">
        <v>11591</v>
      </c>
      <c r="Y474" s="81">
        <v>17976</v>
      </c>
      <c r="Z474" s="81">
        <v>19857</v>
      </c>
      <c r="AA474" s="81">
        <v>5008</v>
      </c>
      <c r="AB474" s="81">
        <v>36195</v>
      </c>
      <c r="AC474" s="81">
        <v>0</v>
      </c>
      <c r="AD474" s="81">
        <v>3.2915134763767853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52.784999999999997</v>
      </c>
      <c r="BJ474" s="81">
        <v>92.991</v>
      </c>
      <c r="BK474" s="81">
        <v>9.9079999999999995</v>
      </c>
      <c r="BL474" s="81">
        <v>0</v>
      </c>
      <c r="BM474" s="82"/>
      <c r="BN474" s="81">
        <v>0</v>
      </c>
      <c r="BO474" s="81">
        <v>0</v>
      </c>
      <c r="BP474" s="81">
        <v>1</v>
      </c>
      <c r="BQ474" s="81">
        <v>1</v>
      </c>
      <c r="BR474" s="81">
        <v>2</v>
      </c>
      <c r="BS474" s="81">
        <v>0</v>
      </c>
      <c r="BT474"/>
      <c r="BU474" s="80">
        <v>155.684</v>
      </c>
      <c r="BV474" s="80">
        <v>0</v>
      </c>
      <c r="BW474" s="80">
        <v>0</v>
      </c>
      <c r="BX474" s="80">
        <v>0</v>
      </c>
      <c r="BY474" s="80">
        <v>0</v>
      </c>
      <c r="BZ474" s="80">
        <v>0</v>
      </c>
      <c r="CA474" s="80">
        <v>0</v>
      </c>
      <c r="CB474" s="80">
        <v>0</v>
      </c>
      <c r="CC474" s="80">
        <v>0</v>
      </c>
    </row>
    <row r="475" spans="1:81">
      <c r="A475" s="80" t="s">
        <v>2209</v>
      </c>
      <c r="B475" s="80">
        <v>198</v>
      </c>
      <c r="C475" s="80">
        <v>11</v>
      </c>
      <c r="D475" s="80">
        <v>12</v>
      </c>
      <c r="E475" s="80">
        <v>2014</v>
      </c>
      <c r="F475" s="80" t="s">
        <v>90</v>
      </c>
      <c r="G475" s="80" t="s">
        <v>1663</v>
      </c>
      <c r="H475" s="80" t="s">
        <v>1664</v>
      </c>
      <c r="I475" s="177"/>
      <c r="J475" s="81">
        <v>38.521399225354983</v>
      </c>
      <c r="K475" s="81">
        <v>3.534559969740922</v>
      </c>
      <c r="L475" s="81">
        <v>11.784236916679088</v>
      </c>
      <c r="M475" s="81">
        <v>70.046292403004699</v>
      </c>
      <c r="N475" s="81">
        <v>101.674930459843</v>
      </c>
      <c r="O475" s="81">
        <v>34.562630793891429</v>
      </c>
      <c r="P475" s="81">
        <v>24.956084653260454</v>
      </c>
      <c r="Q475" s="81">
        <v>2.6572171298944887</v>
      </c>
      <c r="R475" s="81">
        <v>0</v>
      </c>
      <c r="S475" s="81">
        <v>3.1161211033645824</v>
      </c>
      <c r="T475" s="82"/>
      <c r="U475" s="81">
        <v>1533272</v>
      </c>
      <c r="V475" s="81">
        <v>1048</v>
      </c>
      <c r="W475" s="81">
        <v>257</v>
      </c>
      <c r="X475" s="81">
        <v>11193</v>
      </c>
      <c r="Y475" s="81">
        <v>17896</v>
      </c>
      <c r="Z475" s="81">
        <v>19889</v>
      </c>
      <c r="AA475" s="81">
        <v>4970</v>
      </c>
      <c r="AB475" s="81">
        <v>35802</v>
      </c>
      <c r="AC475" s="81">
        <v>0</v>
      </c>
      <c r="AD475" s="81">
        <v>3.1161211033645824</v>
      </c>
      <c r="AE475" s="82"/>
      <c r="AF475" s="81">
        <v>12487202.3723593</v>
      </c>
      <c r="AG475" s="81">
        <v>2480181.7877697335</v>
      </c>
      <c r="AH475" s="81">
        <v>1916707.3514638785</v>
      </c>
      <c r="AI475" s="81">
        <v>73710536.180777743</v>
      </c>
      <c r="AJ475" s="81">
        <v>76970264.251095206</v>
      </c>
      <c r="AK475" s="81">
        <v>0</v>
      </c>
      <c r="AL475" s="81">
        <v>0</v>
      </c>
      <c r="AM475" s="81">
        <v>4915079.6030177316</v>
      </c>
      <c r="AN475" s="81">
        <v>0</v>
      </c>
      <c r="AO475" s="81">
        <v>0</v>
      </c>
      <c r="AP475" s="82"/>
      <c r="AQ475" s="81">
        <v>326</v>
      </c>
      <c r="AR475" s="81">
        <v>41</v>
      </c>
      <c r="AS475" s="81">
        <v>1</v>
      </c>
      <c r="AT475" s="81">
        <v>0</v>
      </c>
      <c r="AU475" s="81">
        <v>0</v>
      </c>
      <c r="AV475" s="81">
        <v>0</v>
      </c>
      <c r="AW475" s="81" t="s">
        <v>564</v>
      </c>
      <c r="AX475" s="82"/>
      <c r="AY475" s="81">
        <v>1383.4259999999999</v>
      </c>
      <c r="AZ475" s="81">
        <v>3157.538</v>
      </c>
      <c r="BA475" s="81">
        <v>10000</v>
      </c>
      <c r="BB475" s="81">
        <v>0</v>
      </c>
      <c r="BC475" s="81">
        <v>0</v>
      </c>
      <c r="BD475" s="81">
        <v>0</v>
      </c>
      <c r="BE475" s="81" t="s">
        <v>564</v>
      </c>
      <c r="BF475" s="82"/>
      <c r="BG475" s="81">
        <v>5.194</v>
      </c>
      <c r="BH475" s="81">
        <v>0</v>
      </c>
      <c r="BI475" s="81">
        <v>65.869</v>
      </c>
      <c r="BJ475" s="81">
        <v>94.709000000000003</v>
      </c>
      <c r="BK475" s="81">
        <v>10.152000000000001</v>
      </c>
      <c r="BL475" s="81">
        <v>0</v>
      </c>
      <c r="BM475" s="82"/>
      <c r="BN475" s="81">
        <v>1</v>
      </c>
      <c r="BO475" s="81">
        <v>0</v>
      </c>
      <c r="BP475" s="81">
        <v>2</v>
      </c>
      <c r="BQ475" s="81">
        <v>1</v>
      </c>
      <c r="BR475" s="81">
        <v>2</v>
      </c>
      <c r="BS475" s="81">
        <v>0</v>
      </c>
      <c r="BT475"/>
      <c r="BU475" s="80">
        <v>175.92400000000001</v>
      </c>
      <c r="BV475" s="80">
        <v>0</v>
      </c>
      <c r="BW475" s="80">
        <v>0</v>
      </c>
      <c r="BX475" s="80">
        <v>0</v>
      </c>
      <c r="BY475" s="80">
        <v>0</v>
      </c>
      <c r="BZ475" s="80">
        <v>0</v>
      </c>
      <c r="CA475" s="80">
        <v>0</v>
      </c>
      <c r="CB475" s="80">
        <v>0</v>
      </c>
      <c r="CC475" s="80">
        <v>0</v>
      </c>
    </row>
    <row r="476" spans="1:81">
      <c r="A476" s="80" t="s">
        <v>2210</v>
      </c>
      <c r="B476" s="80">
        <v>199</v>
      </c>
      <c r="C476" s="80">
        <v>12</v>
      </c>
      <c r="D476" s="80">
        <v>12</v>
      </c>
      <c r="E476" s="80">
        <v>2015</v>
      </c>
      <c r="F476" s="80" t="s">
        <v>91</v>
      </c>
      <c r="G476" s="80" t="s">
        <v>1663</v>
      </c>
      <c r="H476" s="80" t="s">
        <v>1664</v>
      </c>
      <c r="I476" s="177"/>
      <c r="J476" s="81">
        <v>61.078183202336952</v>
      </c>
      <c r="K476" s="81">
        <v>3.3892755836183817</v>
      </c>
      <c r="L476" s="81">
        <v>12.404138730391365</v>
      </c>
      <c r="M476" s="81">
        <v>67.774890183177945</v>
      </c>
      <c r="N476" s="81">
        <v>93.832532642665925</v>
      </c>
      <c r="O476" s="81">
        <v>34.246575443519312</v>
      </c>
      <c r="P476" s="81">
        <v>24.865164010134965</v>
      </c>
      <c r="Q476" s="81">
        <v>2.5830466253363196</v>
      </c>
      <c r="R476" s="81">
        <v>0</v>
      </c>
      <c r="S476" s="81">
        <v>3.6333672726584179</v>
      </c>
      <c r="T476" s="82"/>
      <c r="U476" s="81">
        <v>2437449</v>
      </c>
      <c r="V476" s="81">
        <v>1048</v>
      </c>
      <c r="W476" s="81">
        <v>257</v>
      </c>
      <c r="X476" s="81">
        <v>11193</v>
      </c>
      <c r="Y476" s="81">
        <v>17944</v>
      </c>
      <c r="Z476" s="81">
        <v>19897</v>
      </c>
      <c r="AA476" s="81">
        <v>4948</v>
      </c>
      <c r="AB476" s="81">
        <v>35551</v>
      </c>
      <c r="AC476" s="81">
        <v>0</v>
      </c>
      <c r="AD476" s="81">
        <v>3.6333672726584179</v>
      </c>
      <c r="AE476" s="82"/>
      <c r="AF476" s="81">
        <v>18810526.552648518</v>
      </c>
      <c r="AG476" s="81">
        <v>2258002.731238062</v>
      </c>
      <c r="AH476" s="81">
        <v>1603878.263935094</v>
      </c>
      <c r="AI476" s="81">
        <v>71188388.471130013</v>
      </c>
      <c r="AJ476" s="81">
        <v>74064841.751891866</v>
      </c>
      <c r="AK476" s="81">
        <v>0</v>
      </c>
      <c r="AL476" s="81">
        <v>0</v>
      </c>
      <c r="AM476" s="81">
        <v>4872115.4191639181</v>
      </c>
      <c r="AN476" s="81">
        <v>0</v>
      </c>
      <c r="AO476" s="81">
        <v>0</v>
      </c>
      <c r="AP476" s="82"/>
      <c r="AQ476" s="81">
        <v>345</v>
      </c>
      <c r="AR476" s="81">
        <v>43</v>
      </c>
      <c r="AS476" s="81">
        <v>1</v>
      </c>
      <c r="AT476" s="81">
        <v>0</v>
      </c>
      <c r="AU476" s="81">
        <v>0</v>
      </c>
      <c r="AV476" s="81">
        <v>0</v>
      </c>
      <c r="AW476" s="81" t="s">
        <v>564</v>
      </c>
      <c r="AX476" s="82"/>
      <c r="AY476" s="81">
        <v>1481.126</v>
      </c>
      <c r="AZ476" s="81">
        <v>3254.9380000000001</v>
      </c>
      <c r="BA476" s="81">
        <v>10000</v>
      </c>
      <c r="BB476" s="81">
        <v>0</v>
      </c>
      <c r="BC476" s="81">
        <v>0</v>
      </c>
      <c r="BD476" s="81">
        <v>0</v>
      </c>
      <c r="BE476" s="81" t="s">
        <v>564</v>
      </c>
      <c r="BF476" s="82"/>
      <c r="BG476" s="81">
        <v>5.6909999999999998</v>
      </c>
      <c r="BH476" s="81">
        <v>0</v>
      </c>
      <c r="BI476" s="81">
        <v>70.453000000000003</v>
      </c>
      <c r="BJ476" s="81">
        <v>100.505</v>
      </c>
      <c r="BK476" s="81">
        <v>9.9819999999999993</v>
      </c>
      <c r="BL476" s="81">
        <v>0</v>
      </c>
      <c r="BM476" s="82"/>
      <c r="BN476" s="81">
        <v>1</v>
      </c>
      <c r="BO476" s="81">
        <v>0</v>
      </c>
      <c r="BP476" s="81">
        <v>2</v>
      </c>
      <c r="BQ476" s="81">
        <v>1</v>
      </c>
      <c r="BR476" s="81">
        <v>2</v>
      </c>
      <c r="BS476" s="81">
        <v>0</v>
      </c>
      <c r="BT476"/>
      <c r="BU476" s="80">
        <v>186.631</v>
      </c>
      <c r="BV476" s="80">
        <v>0</v>
      </c>
      <c r="BW476" s="80">
        <v>0</v>
      </c>
      <c r="BX476" s="80">
        <v>0</v>
      </c>
      <c r="BY476" s="80">
        <v>0</v>
      </c>
      <c r="BZ476" s="80">
        <v>0</v>
      </c>
      <c r="CA476" s="80">
        <v>0</v>
      </c>
      <c r="CB476" s="80">
        <v>0</v>
      </c>
      <c r="CC476" s="80">
        <v>0</v>
      </c>
    </row>
    <row r="477" spans="1:81">
      <c r="A477" s="80" t="s">
        <v>2211</v>
      </c>
      <c r="B477" s="80">
        <v>200</v>
      </c>
      <c r="C477" s="80">
        <v>13</v>
      </c>
      <c r="D477" s="80">
        <v>12</v>
      </c>
      <c r="E477" s="80">
        <v>2016</v>
      </c>
      <c r="F477" s="80" t="s">
        <v>92</v>
      </c>
      <c r="G477" s="80" t="s">
        <v>1663</v>
      </c>
      <c r="H477" s="80" t="s">
        <v>1664</v>
      </c>
      <c r="I477" s="177"/>
      <c r="J477" s="81">
        <v>39.177931636110976</v>
      </c>
      <c r="K477" s="81">
        <v>3.1970292908227163</v>
      </c>
      <c r="L477" s="81">
        <v>13.338767932999531</v>
      </c>
      <c r="M477" s="81">
        <v>58.109108226937806</v>
      </c>
      <c r="N477" s="81">
        <v>95.017338280390661</v>
      </c>
      <c r="O477" s="81">
        <v>33.881712728180119</v>
      </c>
      <c r="P477" s="81">
        <v>24.852362692720572</v>
      </c>
      <c r="Q477" s="81">
        <v>2.4790429135251406</v>
      </c>
      <c r="R477" s="81">
        <v>0</v>
      </c>
      <c r="S477" s="81">
        <v>3.7500183068584967</v>
      </c>
      <c r="T477" s="82"/>
      <c r="U477" s="81">
        <v>1488217</v>
      </c>
      <c r="V477" s="81">
        <v>1048</v>
      </c>
      <c r="W477" s="81">
        <v>257</v>
      </c>
      <c r="X477" s="81">
        <v>11193</v>
      </c>
      <c r="Y477" s="81">
        <v>17868</v>
      </c>
      <c r="Z477" s="81">
        <v>19927</v>
      </c>
      <c r="AA477" s="81">
        <v>5115</v>
      </c>
      <c r="AB477" s="81">
        <v>35098</v>
      </c>
      <c r="AC477" s="81">
        <v>0</v>
      </c>
      <c r="AD477" s="81">
        <v>3.7500183068584971</v>
      </c>
      <c r="AE477" s="82"/>
      <c r="AF477" s="81">
        <v>12277040.032082399</v>
      </c>
      <c r="AG477" s="81">
        <v>2152338.3886893461</v>
      </c>
      <c r="AH477" s="81">
        <v>1359365.8607534571</v>
      </c>
      <c r="AI477" s="81">
        <v>71060205.059872523</v>
      </c>
      <c r="AJ477" s="81">
        <v>76764415.856812432</v>
      </c>
      <c r="AK477" s="81">
        <v>0</v>
      </c>
      <c r="AL477" s="81">
        <v>0</v>
      </c>
      <c r="AM477" s="81">
        <v>4813770.5936323199</v>
      </c>
      <c r="AN477" s="81">
        <v>0</v>
      </c>
      <c r="AO477" s="81">
        <v>0</v>
      </c>
      <c r="AP477" s="82"/>
      <c r="AQ477" s="81">
        <v>363</v>
      </c>
      <c r="AR477" s="81">
        <v>52</v>
      </c>
      <c r="AS477" s="81">
        <v>2</v>
      </c>
      <c r="AT477" s="81">
        <v>0</v>
      </c>
      <c r="AU477" s="81">
        <v>0</v>
      </c>
      <c r="AV477" s="81">
        <v>0</v>
      </c>
      <c r="AW477" s="81" t="s">
        <v>564</v>
      </c>
      <c r="AX477" s="82"/>
      <c r="AY477" s="81">
        <v>1578.7260000000001</v>
      </c>
      <c r="AZ477" s="81">
        <v>9685.5380000000005</v>
      </c>
      <c r="BA477" s="81">
        <v>44000</v>
      </c>
      <c r="BB477" s="81">
        <v>0</v>
      </c>
      <c r="BC477" s="81">
        <v>0</v>
      </c>
      <c r="BD477" s="81">
        <v>0</v>
      </c>
      <c r="BE477" s="81" t="s">
        <v>564</v>
      </c>
      <c r="BF477" s="82"/>
      <c r="BG477" s="81">
        <v>6.069</v>
      </c>
      <c r="BH477" s="81">
        <v>0</v>
      </c>
      <c r="BI477" s="81">
        <v>61.404000000000003</v>
      </c>
      <c r="BJ477" s="81">
        <v>68.174999999999997</v>
      </c>
      <c r="BK477" s="81">
        <v>9.0960000000000001</v>
      </c>
      <c r="BL477" s="81">
        <v>0</v>
      </c>
      <c r="BM477" s="82"/>
      <c r="BN477" s="81">
        <v>1</v>
      </c>
      <c r="BO477" s="81">
        <v>0</v>
      </c>
      <c r="BP477" s="81">
        <v>2</v>
      </c>
      <c r="BQ477" s="81">
        <v>1</v>
      </c>
      <c r="BR477" s="81">
        <v>2</v>
      </c>
      <c r="BS477" s="81">
        <v>0</v>
      </c>
      <c r="BT477"/>
      <c r="BU477" s="80">
        <v>144.744</v>
      </c>
      <c r="BV477" s="80">
        <v>0</v>
      </c>
      <c r="BW477" s="80">
        <v>0</v>
      </c>
      <c r="BX477" s="80">
        <v>0</v>
      </c>
      <c r="BY477" s="80">
        <v>0</v>
      </c>
      <c r="BZ477" s="80">
        <v>0</v>
      </c>
      <c r="CA477" s="80">
        <v>0</v>
      </c>
      <c r="CB477" s="80">
        <v>0</v>
      </c>
      <c r="CC477" s="80">
        <v>0</v>
      </c>
    </row>
    <row r="478" spans="1:81">
      <c r="A478" s="80" t="s">
        <v>2212</v>
      </c>
      <c r="B478" s="80">
        <v>201</v>
      </c>
      <c r="C478" s="80">
        <v>14</v>
      </c>
      <c r="D478" s="80">
        <v>12</v>
      </c>
      <c r="E478" s="80">
        <v>2017</v>
      </c>
      <c r="F478" s="80" t="s">
        <v>71</v>
      </c>
      <c r="G478" s="80" t="s">
        <v>1663</v>
      </c>
      <c r="H478" s="80" t="s">
        <v>1664</v>
      </c>
      <c r="I478" s="177"/>
      <c r="J478" s="81">
        <v>56.338317181070686</v>
      </c>
      <c r="K478" s="81">
        <v>3.2668852503680808</v>
      </c>
      <c r="L478" s="81">
        <v>12.041039935159928</v>
      </c>
      <c r="M478" s="81">
        <v>58.265420013044903</v>
      </c>
      <c r="N478" s="81">
        <v>93.276562258660618</v>
      </c>
      <c r="O478" s="81">
        <v>33.330516454889839</v>
      </c>
      <c r="P478" s="81">
        <v>24.598372976208289</v>
      </c>
      <c r="Q478" s="81">
        <v>2.3749505100694166</v>
      </c>
      <c r="R478" s="81">
        <v>0</v>
      </c>
      <c r="S478" s="81">
        <v>5.0631496539960583</v>
      </c>
      <c r="T478" s="82"/>
      <c r="U478" s="81">
        <v>2105792</v>
      </c>
      <c r="V478" s="81">
        <v>1048</v>
      </c>
      <c r="W478" s="81">
        <v>257</v>
      </c>
      <c r="X478" s="81">
        <v>11193</v>
      </c>
      <c r="Y478" s="81">
        <v>17925</v>
      </c>
      <c r="Z478" s="81">
        <v>19928</v>
      </c>
      <c r="AA478" s="81">
        <v>5095</v>
      </c>
      <c r="AB478" s="81">
        <v>34772</v>
      </c>
      <c r="AC478" s="81">
        <v>0</v>
      </c>
      <c r="AD478" s="81">
        <v>5.0631496539960583</v>
      </c>
      <c r="AE478" s="82"/>
      <c r="AF478" s="81">
        <v>17070125.6492383</v>
      </c>
      <c r="AG478" s="81">
        <v>2158592.1115482869</v>
      </c>
      <c r="AH478" s="81">
        <v>1660609.224133265</v>
      </c>
      <c r="AI478" s="81">
        <v>69302130.856866181</v>
      </c>
      <c r="AJ478" s="81">
        <v>67486212.856268555</v>
      </c>
      <c r="AK478" s="81">
        <v>0</v>
      </c>
      <c r="AL478" s="81">
        <v>0</v>
      </c>
      <c r="AM478" s="81">
        <v>4776521.2270040195</v>
      </c>
      <c r="AN478" s="81">
        <v>0</v>
      </c>
      <c r="AO478" s="81">
        <v>0</v>
      </c>
      <c r="AP478" s="82"/>
      <c r="AQ478" s="81">
        <v>375</v>
      </c>
      <c r="AR478" s="81">
        <v>74</v>
      </c>
      <c r="AS478" s="81">
        <v>2</v>
      </c>
      <c r="AT478" s="81">
        <v>0</v>
      </c>
      <c r="AU478" s="81">
        <v>0</v>
      </c>
      <c r="AV478" s="81">
        <v>0</v>
      </c>
      <c r="AW478" s="81" t="s">
        <v>564</v>
      </c>
      <c r="AX478" s="82"/>
      <c r="AY478" s="81">
        <v>1650.5260000000001</v>
      </c>
      <c r="AZ478" s="81">
        <v>11610.838</v>
      </c>
      <c r="BA478" s="81">
        <v>44000</v>
      </c>
      <c r="BB478" s="81">
        <v>0</v>
      </c>
      <c r="BC478" s="81">
        <v>0</v>
      </c>
      <c r="BD478" s="81">
        <v>0</v>
      </c>
      <c r="BE478" s="81" t="s">
        <v>564</v>
      </c>
      <c r="BF478" s="82"/>
      <c r="BG478" s="81">
        <v>6.0839999999999996</v>
      </c>
      <c r="BH478" s="81">
        <v>0</v>
      </c>
      <c r="BI478" s="81">
        <v>70.680999999999997</v>
      </c>
      <c r="BJ478" s="81">
        <v>68.308000000000007</v>
      </c>
      <c r="BK478" s="81">
        <v>8.67</v>
      </c>
      <c r="BL478" s="81">
        <v>0</v>
      </c>
      <c r="BM478" s="82"/>
      <c r="BN478" s="81">
        <v>1</v>
      </c>
      <c r="BO478" s="81">
        <v>0</v>
      </c>
      <c r="BP478" s="81">
        <v>2</v>
      </c>
      <c r="BQ478" s="81">
        <v>1</v>
      </c>
      <c r="BR478" s="81">
        <v>2</v>
      </c>
      <c r="BS478" s="81">
        <v>0</v>
      </c>
      <c r="BT478"/>
      <c r="BU478" s="80">
        <v>153.74299999999999</v>
      </c>
      <c r="BV478" s="80">
        <v>0</v>
      </c>
      <c r="BW478" s="80">
        <v>0</v>
      </c>
      <c r="BX478" s="80">
        <v>0</v>
      </c>
      <c r="BY478" s="80">
        <v>0</v>
      </c>
      <c r="BZ478" s="80">
        <v>0</v>
      </c>
      <c r="CA478" s="80">
        <v>0</v>
      </c>
      <c r="CB478" s="80">
        <v>0</v>
      </c>
      <c r="CC478" s="80">
        <v>0</v>
      </c>
    </row>
    <row r="479" spans="1:81">
      <c r="A479" s="80" t="s">
        <v>2213</v>
      </c>
      <c r="B479" s="80">
        <v>202</v>
      </c>
      <c r="C479" s="80">
        <v>15</v>
      </c>
      <c r="D479" s="80">
        <v>12</v>
      </c>
      <c r="E479" s="80">
        <v>2018</v>
      </c>
      <c r="F479" s="80" t="s">
        <v>93</v>
      </c>
      <c r="G479" s="80" t="s">
        <v>1663</v>
      </c>
      <c r="H479" s="80" t="s">
        <v>1664</v>
      </c>
      <c r="I479" s="177"/>
      <c r="J479" s="81">
        <v>54.214228897648042</v>
      </c>
      <c r="K479" s="81">
        <v>3.0405853187799967</v>
      </c>
      <c r="L479" s="81">
        <v>11.046103212140013</v>
      </c>
      <c r="M479" s="81">
        <v>58.552789514868017</v>
      </c>
      <c r="N479" s="81">
        <v>85.873364317895735</v>
      </c>
      <c r="O479" s="81">
        <v>32.802776201720889</v>
      </c>
      <c r="P479" s="81">
        <v>24.286596540651992</v>
      </c>
      <c r="Q479" s="81">
        <v>2.1780387365936877</v>
      </c>
      <c r="R479" s="81">
        <v>0</v>
      </c>
      <c r="S479" s="81">
        <v>5.2770722740674145</v>
      </c>
      <c r="T479" s="82"/>
      <c r="U479" s="81">
        <v>2117347</v>
      </c>
      <c r="V479" s="81">
        <v>1048</v>
      </c>
      <c r="W479" s="81">
        <v>257</v>
      </c>
      <c r="X479" s="81">
        <v>11193</v>
      </c>
      <c r="Y479" s="81">
        <v>17924</v>
      </c>
      <c r="Z479" s="81">
        <v>19988</v>
      </c>
      <c r="AA479" s="81">
        <v>5081</v>
      </c>
      <c r="AB479" s="81">
        <v>34365</v>
      </c>
      <c r="AC479" s="81">
        <v>0</v>
      </c>
      <c r="AD479" s="81">
        <v>5.2770722740674154</v>
      </c>
      <c r="AE479" s="82"/>
      <c r="AF479" s="81">
        <v>17229431.966186751</v>
      </c>
      <c r="AG479" s="81">
        <v>1953009.4785120359</v>
      </c>
      <c r="AH479" s="81">
        <v>1565124.3980744861</v>
      </c>
      <c r="AI479" s="81">
        <v>70840933.702267826</v>
      </c>
      <c r="AJ479" s="81">
        <v>65402477.281121358</v>
      </c>
      <c r="AK479" s="81">
        <v>0</v>
      </c>
      <c r="AL479" s="81">
        <v>0</v>
      </c>
      <c r="AM479" s="81">
        <v>4730380.419605813</v>
      </c>
      <c r="AN479" s="81">
        <v>0</v>
      </c>
      <c r="AO479" s="81">
        <v>0</v>
      </c>
      <c r="AP479" s="82"/>
      <c r="AQ479" s="81">
        <v>389</v>
      </c>
      <c r="AR479" s="81">
        <v>89</v>
      </c>
      <c r="AS479" s="81">
        <v>2</v>
      </c>
      <c r="AT479" s="81">
        <v>0</v>
      </c>
      <c r="AU479" s="81">
        <v>0</v>
      </c>
      <c r="AV479" s="81">
        <v>0</v>
      </c>
      <c r="AW479" s="81" t="s">
        <v>564</v>
      </c>
      <c r="AX479" s="82"/>
      <c r="AY479" s="81">
        <v>1733.626</v>
      </c>
      <c r="AZ479" s="81">
        <v>13168.338</v>
      </c>
      <c r="BA479" s="81">
        <v>44000</v>
      </c>
      <c r="BB479" s="81">
        <v>0</v>
      </c>
      <c r="BC479" s="81">
        <v>0</v>
      </c>
      <c r="BD479" s="81">
        <v>0</v>
      </c>
      <c r="BE479" s="81" t="s">
        <v>564</v>
      </c>
      <c r="BF479" s="82"/>
      <c r="BG479" s="81">
        <v>5.5419999999999998</v>
      </c>
      <c r="BH479" s="81">
        <v>0</v>
      </c>
      <c r="BI479" s="81">
        <v>58.56</v>
      </c>
      <c r="BJ479" s="81">
        <v>72.879000000000005</v>
      </c>
      <c r="BK479" s="81">
        <v>8.8569999999999993</v>
      </c>
      <c r="BL479" s="81">
        <v>0</v>
      </c>
      <c r="BM479" s="82"/>
      <c r="BN479" s="81">
        <v>1</v>
      </c>
      <c r="BO479" s="81">
        <v>0</v>
      </c>
      <c r="BP479" s="81">
        <v>2</v>
      </c>
      <c r="BQ479" s="81">
        <v>1</v>
      </c>
      <c r="BR479" s="81">
        <v>2</v>
      </c>
      <c r="BS479" s="81">
        <v>0</v>
      </c>
      <c r="BT479"/>
      <c r="BU479" s="80">
        <v>145.83799999999999</v>
      </c>
      <c r="BV479" s="80">
        <v>0</v>
      </c>
      <c r="BW479" s="80">
        <v>0</v>
      </c>
      <c r="BX479" s="80">
        <v>0</v>
      </c>
      <c r="BY479" s="80">
        <v>0</v>
      </c>
      <c r="BZ479" s="80">
        <v>0</v>
      </c>
      <c r="CA479" s="80">
        <v>0</v>
      </c>
      <c r="CB479" s="80">
        <v>0</v>
      </c>
      <c r="CC479" s="80">
        <v>0</v>
      </c>
    </row>
    <row r="480" spans="1:81">
      <c r="A480" s="80" t="s">
        <v>2214</v>
      </c>
      <c r="B480" s="80">
        <v>203</v>
      </c>
      <c r="C480" s="80">
        <v>16</v>
      </c>
      <c r="D480" s="80">
        <v>12</v>
      </c>
      <c r="E480" s="80">
        <v>2019</v>
      </c>
      <c r="F480" s="80" t="s">
        <v>73</v>
      </c>
      <c r="G480" s="80" t="s">
        <v>1663</v>
      </c>
      <c r="H480" s="80" t="s">
        <v>1664</v>
      </c>
      <c r="I480" s="177"/>
      <c r="J480" s="81">
        <v>47.525248865454017</v>
      </c>
      <c r="K480" s="81">
        <v>2.8214392816717742</v>
      </c>
      <c r="L480" s="81">
        <v>11.095593523582922</v>
      </c>
      <c r="M480" s="81">
        <v>52.527168960814215</v>
      </c>
      <c r="N480" s="81">
        <v>86.764154519682407</v>
      </c>
      <c r="O480" s="81">
        <v>31.744129110631089</v>
      </c>
      <c r="P480" s="81">
        <v>23.169438008216527</v>
      </c>
      <c r="Q480" s="81">
        <v>2.0916811431551539</v>
      </c>
      <c r="R480" s="81">
        <v>0</v>
      </c>
      <c r="S480" s="81">
        <v>4.5558972059593552</v>
      </c>
      <c r="T480" s="82"/>
      <c r="U480" s="81">
        <v>1952532</v>
      </c>
      <c r="V480" s="81">
        <v>1048</v>
      </c>
      <c r="W480" s="81">
        <v>257</v>
      </c>
      <c r="X480" s="81">
        <v>11193</v>
      </c>
      <c r="Y480" s="81">
        <v>17889</v>
      </c>
      <c r="Z480" s="81">
        <v>19874</v>
      </c>
      <c r="AA480" s="81">
        <v>4811</v>
      </c>
      <c r="AB480" s="81">
        <v>33896</v>
      </c>
      <c r="AC480" s="81">
        <v>0</v>
      </c>
      <c r="AD480" s="81">
        <v>4.5558972059593552</v>
      </c>
      <c r="AE480" s="82"/>
      <c r="AF480" s="81">
        <v>15590636.297234621</v>
      </c>
      <c r="AG480" s="81">
        <v>1952431.137594678</v>
      </c>
      <c r="AH480" s="81">
        <v>1689866.843896016</v>
      </c>
      <c r="AI480" s="81">
        <v>69418234.151786819</v>
      </c>
      <c r="AJ480" s="81">
        <v>66387200.365881003</v>
      </c>
      <c r="AK480" s="81">
        <v>0</v>
      </c>
      <c r="AL480" s="81">
        <v>0</v>
      </c>
      <c r="AM480" s="81">
        <v>4616380.0310486164</v>
      </c>
      <c r="AN480" s="81">
        <v>0</v>
      </c>
      <c r="AO480" s="81">
        <v>0</v>
      </c>
      <c r="AP480" s="82"/>
      <c r="AQ480" s="81">
        <v>406</v>
      </c>
      <c r="AR480" s="81">
        <v>101</v>
      </c>
      <c r="AS480" s="81">
        <v>2</v>
      </c>
      <c r="AT480" s="81">
        <v>0</v>
      </c>
      <c r="AU480" s="81">
        <v>0</v>
      </c>
      <c r="AV480" s="81">
        <v>0</v>
      </c>
      <c r="AW480" s="81" t="s">
        <v>564</v>
      </c>
      <c r="AX480" s="82"/>
      <c r="AY480" s="81">
        <v>1826.7260000000001</v>
      </c>
      <c r="AZ480" s="81">
        <v>13723.737999999999</v>
      </c>
      <c r="BA480" s="81">
        <v>44000</v>
      </c>
      <c r="BB480" s="81">
        <v>0</v>
      </c>
      <c r="BC480" s="81">
        <v>0</v>
      </c>
      <c r="BD480" s="81">
        <v>0</v>
      </c>
      <c r="BE480" s="81" t="s">
        <v>564</v>
      </c>
      <c r="BF480" s="82"/>
      <c r="BG480" s="81">
        <v>0</v>
      </c>
      <c r="BH480" s="81">
        <v>0</v>
      </c>
      <c r="BI480" s="81">
        <v>81.375</v>
      </c>
      <c r="BJ480" s="81">
        <v>57.825000000000003</v>
      </c>
      <c r="BK480" s="81">
        <v>8.7530000000000001</v>
      </c>
      <c r="BL480" s="81">
        <v>0</v>
      </c>
      <c r="BM480" s="82"/>
      <c r="BN480" s="81">
        <v>0</v>
      </c>
      <c r="BO480" s="81">
        <v>0</v>
      </c>
      <c r="BP480" s="81">
        <v>3</v>
      </c>
      <c r="BQ480" s="81">
        <v>1</v>
      </c>
      <c r="BR480" s="81">
        <v>2</v>
      </c>
      <c r="BS480" s="81">
        <v>0</v>
      </c>
      <c r="BT480"/>
      <c r="BU480" s="80">
        <v>147.953</v>
      </c>
      <c r="BV480" s="80">
        <v>0</v>
      </c>
      <c r="BW480" s="80">
        <v>0</v>
      </c>
      <c r="BX480" s="80">
        <v>0</v>
      </c>
      <c r="BY480" s="80">
        <v>0</v>
      </c>
      <c r="BZ480" s="80">
        <v>0</v>
      </c>
      <c r="CA480" s="80">
        <v>0</v>
      </c>
      <c r="CB480" s="80">
        <v>0</v>
      </c>
      <c r="CC480" s="80">
        <v>0</v>
      </c>
    </row>
    <row r="481" spans="1:81">
      <c r="A481" s="80" t="s">
        <v>2215</v>
      </c>
      <c r="B481" s="80">
        <v>204</v>
      </c>
      <c r="C481" s="80">
        <v>17</v>
      </c>
      <c r="D481" s="80">
        <v>12</v>
      </c>
      <c r="E481" s="80">
        <v>2020</v>
      </c>
      <c r="F481" s="80" t="s">
        <v>218</v>
      </c>
      <c r="G481" s="80" t="s">
        <v>1663</v>
      </c>
      <c r="H481" s="80" t="s">
        <v>1664</v>
      </c>
      <c r="I481" s="177"/>
      <c r="J481" s="81">
        <v>46.003080559397667</v>
      </c>
      <c r="K481" s="81">
        <v>2.4588725543878773</v>
      </c>
      <c r="L481" s="81">
        <v>18.317604870358224</v>
      </c>
      <c r="M481" s="81">
        <v>47.934014865543624</v>
      </c>
      <c r="N481" s="81">
        <v>79.208620753870179</v>
      </c>
      <c r="O481" s="81">
        <v>27.815147811042447</v>
      </c>
      <c r="P481" s="81">
        <v>22.340233577378125</v>
      </c>
      <c r="Q481" s="81">
        <v>1.9697236921697279</v>
      </c>
      <c r="R481" s="81">
        <v>0</v>
      </c>
      <c r="S481" s="81">
        <v>4.0855207209504103</v>
      </c>
      <c r="T481" s="82"/>
      <c r="U481" s="81">
        <v>2142476</v>
      </c>
      <c r="V481" s="81">
        <v>845</v>
      </c>
      <c r="W481" s="81">
        <v>377</v>
      </c>
      <c r="X481" s="81">
        <v>10741</v>
      </c>
      <c r="Y481" s="81">
        <v>17818</v>
      </c>
      <c r="Z481" s="81">
        <v>19876</v>
      </c>
      <c r="AA481" s="81">
        <v>5040</v>
      </c>
      <c r="AB481" s="81">
        <v>33406</v>
      </c>
      <c r="AC481" s="81">
        <v>0</v>
      </c>
      <c r="AD481" s="81">
        <v>4.0855207209504103</v>
      </c>
      <c r="AE481" s="82"/>
      <c r="AF481" s="81">
        <v>16728254.28798967</v>
      </c>
      <c r="AG481" s="81">
        <v>1575401.1109334857</v>
      </c>
      <c r="AH481" s="81">
        <v>2686245.3959688242</v>
      </c>
      <c r="AI481" s="81">
        <v>61671402.689268976</v>
      </c>
      <c r="AJ481" s="81">
        <v>67505617.329640046</v>
      </c>
      <c r="AK481" s="81"/>
      <c r="AL481" s="81"/>
      <c r="AM481" s="81">
        <v>4359854.1484010601</v>
      </c>
      <c r="AN481" s="81"/>
      <c r="AO481" s="81"/>
      <c r="AP481" s="82"/>
      <c r="AQ481" s="81">
        <v>419</v>
      </c>
      <c r="AR481" s="81">
        <v>131</v>
      </c>
      <c r="AS481" s="81">
        <v>2</v>
      </c>
      <c r="AT481" s="81">
        <v>0</v>
      </c>
      <c r="AU481" s="81">
        <v>0</v>
      </c>
      <c r="AV481" s="81">
        <v>0</v>
      </c>
      <c r="AW481" s="81">
        <v>2</v>
      </c>
      <c r="AX481" s="82"/>
      <c r="AY481" s="81">
        <v>1913.7260000000001</v>
      </c>
      <c r="AZ481" s="81">
        <v>15120.737999999999</v>
      </c>
      <c r="BA481" s="81">
        <v>44000</v>
      </c>
      <c r="BB481" s="81">
        <v>0</v>
      </c>
      <c r="BC481" s="81">
        <v>0</v>
      </c>
      <c r="BD481" s="81">
        <v>0</v>
      </c>
      <c r="BE481" s="81">
        <v>44000</v>
      </c>
      <c r="BF481" s="82"/>
      <c r="BG481" s="81">
        <v>6.258</v>
      </c>
      <c r="BH481" s="81">
        <v>0</v>
      </c>
      <c r="BI481" s="81">
        <v>75.873000000000005</v>
      </c>
      <c r="BJ481" s="81">
        <v>53.11</v>
      </c>
      <c r="BK481" s="81">
        <v>7.4249999999999998</v>
      </c>
      <c r="BL481" s="81">
        <v>0</v>
      </c>
      <c r="BM481" s="82"/>
      <c r="BN481" s="81">
        <v>1</v>
      </c>
      <c r="BO481" s="81">
        <v>0</v>
      </c>
      <c r="BP481" s="81">
        <v>2</v>
      </c>
      <c r="BQ481" s="81">
        <v>1</v>
      </c>
      <c r="BR481" s="81">
        <v>2</v>
      </c>
      <c r="BS481" s="81">
        <v>0</v>
      </c>
      <c r="BT481"/>
      <c r="BU481" s="80">
        <v>142.666</v>
      </c>
      <c r="BV481" s="80">
        <v>0</v>
      </c>
      <c r="BW481" s="80">
        <v>0</v>
      </c>
      <c r="BX481" s="80">
        <v>0</v>
      </c>
      <c r="BY481" s="80">
        <v>0</v>
      </c>
      <c r="BZ481" s="80">
        <v>0</v>
      </c>
      <c r="CA481" s="80">
        <v>0</v>
      </c>
      <c r="CB481" s="80">
        <v>0</v>
      </c>
      <c r="CC481" s="80">
        <v>0</v>
      </c>
    </row>
    <row r="482" spans="1:81">
      <c r="A482" s="80" t="s">
        <v>1665</v>
      </c>
      <c r="B482" s="80">
        <v>204</v>
      </c>
      <c r="C482" s="80">
        <v>18</v>
      </c>
      <c r="D482" s="80">
        <v>12</v>
      </c>
      <c r="E482" s="80">
        <v>2021</v>
      </c>
      <c r="F482" s="80" t="s">
        <v>75</v>
      </c>
      <c r="G482" s="174" t="s">
        <v>1663</v>
      </c>
      <c r="H482" s="80" t="s">
        <v>1664</v>
      </c>
      <c r="I482" s="177"/>
      <c r="J482" s="81">
        <v>42.787745900087764</v>
      </c>
      <c r="K482" s="81">
        <v>2.3685768109320606</v>
      </c>
      <c r="L482" s="81">
        <v>16.716443680739072</v>
      </c>
      <c r="M482" s="81">
        <v>48.414879064120605</v>
      </c>
      <c r="N482" s="81">
        <v>74.79749650548392</v>
      </c>
      <c r="O482" s="81">
        <v>26.842006215165764</v>
      </c>
      <c r="P482" s="81">
        <v>22.912816527286083</v>
      </c>
      <c r="Q482" s="81">
        <v>1.9632282313766627</v>
      </c>
      <c r="R482" s="81">
        <v>0</v>
      </c>
      <c r="S482" s="81">
        <v>4.4064737630100073</v>
      </c>
      <c r="T482" s="82"/>
      <c r="U482" s="81">
        <v>2046397</v>
      </c>
      <c r="V482" s="81">
        <v>845</v>
      </c>
      <c r="W482" s="81">
        <v>377</v>
      </c>
      <c r="X482" s="81">
        <v>10741</v>
      </c>
      <c r="Y482" s="81">
        <v>17713</v>
      </c>
      <c r="Z482" s="81">
        <v>19750</v>
      </c>
      <c r="AA482" s="81">
        <v>5041</v>
      </c>
      <c r="AB482" s="81">
        <v>32901</v>
      </c>
      <c r="AC482" s="81">
        <v>0</v>
      </c>
      <c r="AD482" s="81">
        <v>4.4064737630100073</v>
      </c>
      <c r="AE482" s="82"/>
      <c r="AF482" s="81">
        <v>15674520.177960092</v>
      </c>
      <c r="AG482" s="81">
        <v>1602605.8152681855</v>
      </c>
      <c r="AH482" s="81">
        <v>2408375.3272463153</v>
      </c>
      <c r="AI482" s="81">
        <v>67292611.3366777</v>
      </c>
      <c r="AJ482" s="81">
        <v>65398144.287232466</v>
      </c>
      <c r="AK482" s="81">
        <v>0</v>
      </c>
      <c r="AL482" s="81">
        <v>0</v>
      </c>
      <c r="AM482" s="81">
        <v>4318713.1727645239</v>
      </c>
      <c r="AN482" s="81">
        <v>0</v>
      </c>
      <c r="AO482" s="81">
        <v>0</v>
      </c>
      <c r="AP482" s="82"/>
      <c r="AQ482" s="81">
        <v>441</v>
      </c>
      <c r="AR482" s="81">
        <v>144</v>
      </c>
      <c r="AS482" s="81">
        <v>2</v>
      </c>
      <c r="AT482" s="81">
        <v>0</v>
      </c>
      <c r="AU482" s="81">
        <v>0</v>
      </c>
      <c r="AV482" s="81">
        <v>0</v>
      </c>
      <c r="AW482" s="81"/>
      <c r="AX482" s="82"/>
      <c r="AY482" s="81">
        <v>2059.0480000000011</v>
      </c>
      <c r="AZ482" s="81">
        <v>15764.237999999999</v>
      </c>
      <c r="BA482" s="81">
        <v>44000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1662</v>
      </c>
      <c r="B483" s="80">
        <v>204</v>
      </c>
      <c r="C483" s="80">
        <v>19</v>
      </c>
      <c r="D483" s="80">
        <v>12</v>
      </c>
      <c r="E483" s="80">
        <v>2022</v>
      </c>
      <c r="F483" s="80" t="s">
        <v>568</v>
      </c>
      <c r="G483" s="174" t="s">
        <v>1663</v>
      </c>
      <c r="H483" s="80" t="s">
        <v>1664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465</v>
      </c>
      <c r="AR483" s="81">
        <v>149</v>
      </c>
      <c r="AS483" s="81">
        <v>2</v>
      </c>
      <c r="AT483" s="81">
        <v>0</v>
      </c>
      <c r="AU483" s="81">
        <v>0</v>
      </c>
      <c r="AV483" s="81">
        <v>0</v>
      </c>
      <c r="AW483" s="81"/>
      <c r="AX483" s="82"/>
      <c r="AY483" s="81">
        <v>2201.9580000000005</v>
      </c>
      <c r="AZ483" s="81">
        <v>15970.838000000003</v>
      </c>
      <c r="BA483" s="81">
        <v>44000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2216</v>
      </c>
      <c r="B484" s="80">
        <v>205</v>
      </c>
      <c r="C484" s="80">
        <v>1</v>
      </c>
      <c r="D484" s="80">
        <v>13</v>
      </c>
      <c r="E484" s="80">
        <v>1990</v>
      </c>
      <c r="F484" s="80" t="s">
        <v>562</v>
      </c>
      <c r="G484" s="80" t="s">
        <v>2217</v>
      </c>
      <c r="H484" s="80" t="s">
        <v>2218</v>
      </c>
      <c r="I484" s="177"/>
      <c r="J484" s="81">
        <v>596.70850057131111</v>
      </c>
      <c r="K484" s="81">
        <v>4.3341224701010637</v>
      </c>
      <c r="L484" s="81">
        <v>1.6210099880013888</v>
      </c>
      <c r="M484" s="81">
        <v>33.847433747921656</v>
      </c>
      <c r="N484" s="81">
        <v>27.237016993067034</v>
      </c>
      <c r="O484" s="81">
        <v>34.472640130908772</v>
      </c>
      <c r="P484" s="81">
        <v>54.523867973842876</v>
      </c>
      <c r="Q484" s="81">
        <v>2.814874480760416</v>
      </c>
      <c r="R484" s="81">
        <v>0.50605709670519072</v>
      </c>
      <c r="S484" s="81">
        <v>2.8955810737863876</v>
      </c>
      <c r="T484" s="82"/>
      <c r="U484" s="81">
        <v>15770728</v>
      </c>
      <c r="V484" s="81">
        <v>1053</v>
      </c>
      <c r="W484" s="81">
        <v>15</v>
      </c>
      <c r="X484" s="81">
        <v>12146</v>
      </c>
      <c r="Y484" s="81">
        <v>11942</v>
      </c>
      <c r="Z484" s="81">
        <v>14179</v>
      </c>
      <c r="AA484" s="81">
        <v>13239</v>
      </c>
      <c r="AB484" s="81">
        <v>45704</v>
      </c>
      <c r="AC484" s="81">
        <v>87650</v>
      </c>
      <c r="AD484" s="81">
        <v>2.8955810737863876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2219</v>
      </c>
      <c r="B485" s="80">
        <v>206</v>
      </c>
      <c r="C485" s="80">
        <v>2</v>
      </c>
      <c r="D485" s="80">
        <v>13</v>
      </c>
      <c r="E485" s="80">
        <v>2005</v>
      </c>
      <c r="F485" s="80" t="s">
        <v>565</v>
      </c>
      <c r="G485" s="80" t="s">
        <v>2217</v>
      </c>
      <c r="H485" s="80" t="s">
        <v>2218</v>
      </c>
      <c r="I485" s="177"/>
      <c r="J485" s="81">
        <v>157.88599435541167</v>
      </c>
      <c r="K485" s="81">
        <v>1.6995521632853838</v>
      </c>
      <c r="L485" s="81">
        <v>4.299973399577417</v>
      </c>
      <c r="M485" s="81">
        <v>48.41456399906837</v>
      </c>
      <c r="N485" s="81">
        <v>34.63207878277359</v>
      </c>
      <c r="O485" s="81">
        <v>43.904391501304161</v>
      </c>
      <c r="P485" s="81">
        <v>46.273761600930897</v>
      </c>
      <c r="Q485" s="81">
        <v>2.3598913447046592</v>
      </c>
      <c r="R485" s="81">
        <v>0.19183473060767289</v>
      </c>
      <c r="S485" s="81">
        <v>7.468101263485309</v>
      </c>
      <c r="T485" s="82"/>
      <c r="U485" s="81">
        <v>6090249</v>
      </c>
      <c r="V485" s="81">
        <v>818</v>
      </c>
      <c r="W485" s="81">
        <v>60</v>
      </c>
      <c r="X485" s="81">
        <v>10740</v>
      </c>
      <c r="Y485" s="81">
        <v>12591</v>
      </c>
      <c r="Z485" s="81">
        <v>20897</v>
      </c>
      <c r="AA485" s="81">
        <v>9202</v>
      </c>
      <c r="AB485" s="81">
        <v>40056</v>
      </c>
      <c r="AC485" s="81">
        <v>33922</v>
      </c>
      <c r="AD485" s="81">
        <v>7.468101263485309</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2220</v>
      </c>
      <c r="B486" s="80">
        <v>207</v>
      </c>
      <c r="C486" s="80">
        <v>3</v>
      </c>
      <c r="D486" s="80">
        <v>13</v>
      </c>
      <c r="E486" s="80">
        <v>2006</v>
      </c>
      <c r="F486" s="80" t="s">
        <v>566</v>
      </c>
      <c r="G486" s="80" t="s">
        <v>2217</v>
      </c>
      <c r="H486" s="80" t="s">
        <v>2218</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2221</v>
      </c>
      <c r="B487" s="80">
        <v>208</v>
      </c>
      <c r="C487" s="80">
        <v>4</v>
      </c>
      <c r="D487" s="80">
        <v>13</v>
      </c>
      <c r="E487" s="80">
        <v>2007</v>
      </c>
      <c r="F487" s="80" t="s">
        <v>567</v>
      </c>
      <c r="G487" s="80" t="s">
        <v>2217</v>
      </c>
      <c r="H487" s="80" t="s">
        <v>2218</v>
      </c>
      <c r="I487" s="177"/>
      <c r="J487" s="81">
        <v>134.99683104433669</v>
      </c>
      <c r="K487" s="81">
        <v>1.6043336249838251</v>
      </c>
      <c r="L487" s="81">
        <v>3.1998981819823458</v>
      </c>
      <c r="M487" s="81">
        <v>43.243000763366624</v>
      </c>
      <c r="N487" s="81">
        <v>34.915045802873436</v>
      </c>
      <c r="O487" s="81">
        <v>42.597759611342276</v>
      </c>
      <c r="P487" s="81">
        <v>44.268260726651704</v>
      </c>
      <c r="Q487" s="81">
        <v>2.4427709760755514</v>
      </c>
      <c r="R487" s="81">
        <v>0.17529124452580555</v>
      </c>
      <c r="S487" s="81">
        <v>7.6213630127253227</v>
      </c>
      <c r="T487" s="82"/>
      <c r="U487" s="81">
        <v>5767464</v>
      </c>
      <c r="V487" s="81">
        <v>718</v>
      </c>
      <c r="W487" s="81">
        <v>45</v>
      </c>
      <c r="X487" s="81">
        <v>11427</v>
      </c>
      <c r="Y487" s="81">
        <v>12858</v>
      </c>
      <c r="Z487" s="81">
        <v>21077</v>
      </c>
      <c r="AA487" s="81">
        <v>8669</v>
      </c>
      <c r="AB487" s="81">
        <v>39270</v>
      </c>
      <c r="AC487" s="81">
        <v>31886</v>
      </c>
      <c r="AD487" s="81">
        <v>7.6213630127253227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2222</v>
      </c>
      <c r="B488" s="80">
        <v>209</v>
      </c>
      <c r="C488" s="80">
        <v>5</v>
      </c>
      <c r="D488" s="80">
        <v>13</v>
      </c>
      <c r="E488" s="80">
        <v>2008</v>
      </c>
      <c r="F488" s="80" t="s">
        <v>84</v>
      </c>
      <c r="G488" s="80" t="s">
        <v>2217</v>
      </c>
      <c r="H488" s="80" t="s">
        <v>2218</v>
      </c>
      <c r="I488" s="177"/>
      <c r="J488" s="81">
        <v>117.34218265784428</v>
      </c>
      <c r="K488" s="81">
        <v>1.2530163361955036</v>
      </c>
      <c r="L488" s="81">
        <v>2.7784456539795697</v>
      </c>
      <c r="M488" s="81">
        <v>45.253440573051506</v>
      </c>
      <c r="N488" s="81">
        <v>32.948247891542941</v>
      </c>
      <c r="O488" s="81">
        <v>41.139681507521409</v>
      </c>
      <c r="P488" s="81">
        <v>43.024250950623056</v>
      </c>
      <c r="Q488" s="81">
        <v>2.3748224072922919</v>
      </c>
      <c r="R488" s="81">
        <v>0.22976263269937239</v>
      </c>
      <c r="S488" s="81">
        <v>7.0109776582979917</v>
      </c>
      <c r="T488" s="82"/>
      <c r="U488" s="81">
        <v>5178347</v>
      </c>
      <c r="V488" s="81">
        <v>718</v>
      </c>
      <c r="W488" s="81">
        <v>45</v>
      </c>
      <c r="X488" s="81">
        <v>11427</v>
      </c>
      <c r="Y488" s="81">
        <v>12963</v>
      </c>
      <c r="Z488" s="81">
        <v>21070</v>
      </c>
      <c r="AA488" s="81">
        <v>8435</v>
      </c>
      <c r="AB488" s="81">
        <v>38805</v>
      </c>
      <c r="AC488" s="81">
        <v>43399</v>
      </c>
      <c r="AD488" s="81">
        <v>7.0109776582979917</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2223</v>
      </c>
      <c r="B489" s="80">
        <v>210</v>
      </c>
      <c r="C489" s="80">
        <v>6</v>
      </c>
      <c r="D489" s="80">
        <v>13</v>
      </c>
      <c r="E489" s="80">
        <v>2009</v>
      </c>
      <c r="F489" s="80" t="s">
        <v>85</v>
      </c>
      <c r="G489" s="80" t="s">
        <v>2217</v>
      </c>
      <c r="H489" s="80" t="s">
        <v>2218</v>
      </c>
      <c r="I489" s="177"/>
      <c r="J489" s="81">
        <v>96.934587313161998</v>
      </c>
      <c r="K489" s="81">
        <v>1.0766127968354591</v>
      </c>
      <c r="L489" s="81">
        <v>3.9452205092083394</v>
      </c>
      <c r="M489" s="81">
        <v>45.044044801465532</v>
      </c>
      <c r="N489" s="81">
        <v>32.165461756200934</v>
      </c>
      <c r="O489" s="81">
        <v>41.978189359075081</v>
      </c>
      <c r="P489" s="81">
        <v>40.935116220964353</v>
      </c>
      <c r="Q489" s="81">
        <v>2.2371941026159385</v>
      </c>
      <c r="R489" s="81">
        <v>0.19398864931762799</v>
      </c>
      <c r="S489" s="81">
        <v>6.0481229423213421</v>
      </c>
      <c r="T489" s="82"/>
      <c r="U489" s="81">
        <v>4377700</v>
      </c>
      <c r="V489" s="81">
        <v>776</v>
      </c>
      <c r="W489" s="81">
        <v>93</v>
      </c>
      <c r="X489" s="81">
        <v>11994</v>
      </c>
      <c r="Y489" s="81">
        <v>13010</v>
      </c>
      <c r="Z489" s="81">
        <v>21221</v>
      </c>
      <c r="AA489" s="81">
        <v>8239</v>
      </c>
      <c r="AB489" s="81">
        <v>38375</v>
      </c>
      <c r="AC489" s="81">
        <v>35747</v>
      </c>
      <c r="AD489" s="81">
        <v>6.0481229423213421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6.2309999999999999</v>
      </c>
      <c r="BL489" s="81">
        <v>0</v>
      </c>
      <c r="BM489" s="82"/>
      <c r="BN489" s="81">
        <v>0</v>
      </c>
      <c r="BO489" s="81">
        <v>0</v>
      </c>
      <c r="BP489" s="81">
        <v>0</v>
      </c>
      <c r="BQ489" s="81">
        <v>0</v>
      </c>
      <c r="BR489" s="81">
        <v>2</v>
      </c>
      <c r="BS489" s="81">
        <v>0</v>
      </c>
      <c r="BT489"/>
      <c r="BU489" s="80"/>
      <c r="BV489" s="80"/>
      <c r="BW489" s="80"/>
      <c r="BX489" s="80"/>
      <c r="BY489" s="80"/>
      <c r="BZ489" s="80"/>
      <c r="CA489" s="80"/>
      <c r="CB489" s="80"/>
      <c r="CC489" s="80"/>
    </row>
    <row r="490" spans="1:81">
      <c r="A490" s="80" t="s">
        <v>2224</v>
      </c>
      <c r="B490" s="80">
        <v>211</v>
      </c>
      <c r="C490" s="80">
        <v>7</v>
      </c>
      <c r="D490" s="80">
        <v>13</v>
      </c>
      <c r="E490" s="80">
        <v>2010</v>
      </c>
      <c r="F490" s="80" t="s">
        <v>86</v>
      </c>
      <c r="G490" s="80" t="s">
        <v>2217</v>
      </c>
      <c r="H490" s="80" t="s">
        <v>2218</v>
      </c>
      <c r="I490" s="177"/>
      <c r="J490" s="81">
        <v>95.301994872749574</v>
      </c>
      <c r="K490" s="81">
        <v>1.2063497984415028</v>
      </c>
      <c r="L490" s="81">
        <v>3.7278524887121183</v>
      </c>
      <c r="M490" s="81">
        <v>47.378704788174289</v>
      </c>
      <c r="N490" s="81">
        <v>32.742477892359005</v>
      </c>
      <c r="O490" s="81">
        <v>41.902167016329763</v>
      </c>
      <c r="P490" s="81">
        <v>41.030702817065588</v>
      </c>
      <c r="Q490" s="81">
        <v>2.3085004434650243</v>
      </c>
      <c r="R490" s="81">
        <v>0.24040167646963301</v>
      </c>
      <c r="S490" s="81">
        <v>6.7960013664633871</v>
      </c>
      <c r="T490" s="82"/>
      <c r="U490" s="81">
        <v>3973160</v>
      </c>
      <c r="V490" s="81">
        <v>776</v>
      </c>
      <c r="W490" s="81">
        <v>93</v>
      </c>
      <c r="X490" s="81">
        <v>11994</v>
      </c>
      <c r="Y490" s="81">
        <v>13062</v>
      </c>
      <c r="Z490" s="81">
        <v>21281</v>
      </c>
      <c r="AA490" s="81">
        <v>8052</v>
      </c>
      <c r="AB490" s="81">
        <v>37943</v>
      </c>
      <c r="AC490" s="81">
        <v>41981</v>
      </c>
      <c r="AD490" s="81">
        <v>6.7960013664633871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5.883</v>
      </c>
      <c r="BL490" s="81">
        <v>0</v>
      </c>
      <c r="BM490" s="82"/>
      <c r="BN490" s="81">
        <v>0</v>
      </c>
      <c r="BO490" s="81">
        <v>0</v>
      </c>
      <c r="BP490" s="81">
        <v>0</v>
      </c>
      <c r="BQ490" s="81">
        <v>0</v>
      </c>
      <c r="BR490" s="81">
        <v>2</v>
      </c>
      <c r="BS490" s="81">
        <v>0</v>
      </c>
      <c r="BT490"/>
      <c r="BU490" s="80">
        <v>5.883</v>
      </c>
      <c r="BV490" s="80">
        <v>0</v>
      </c>
      <c r="BW490" s="80">
        <v>0</v>
      </c>
      <c r="BX490" s="80">
        <v>0</v>
      </c>
      <c r="BY490" s="80">
        <v>0</v>
      </c>
      <c r="BZ490" s="80">
        <v>0</v>
      </c>
      <c r="CA490" s="80">
        <v>0</v>
      </c>
      <c r="CB490" s="80">
        <v>0</v>
      </c>
      <c r="CC490" s="80">
        <v>0</v>
      </c>
    </row>
    <row r="491" spans="1:81">
      <c r="A491" s="80" t="s">
        <v>2225</v>
      </c>
      <c r="B491" s="80">
        <v>212</v>
      </c>
      <c r="C491" s="80">
        <v>8</v>
      </c>
      <c r="D491" s="80">
        <v>13</v>
      </c>
      <c r="E491" s="80">
        <v>2011</v>
      </c>
      <c r="F491" s="80" t="s">
        <v>87</v>
      </c>
      <c r="G491" s="80" t="s">
        <v>2217</v>
      </c>
      <c r="H491" s="80" t="s">
        <v>2218</v>
      </c>
      <c r="I491" s="177"/>
      <c r="J491" s="81">
        <v>124.24792639926322</v>
      </c>
      <c r="K491" s="81">
        <v>1.9555204467636287</v>
      </c>
      <c r="L491" s="81">
        <v>4.1922042439266649</v>
      </c>
      <c r="M491" s="81">
        <v>57.333517261469211</v>
      </c>
      <c r="N491" s="81">
        <v>40.158983637235096</v>
      </c>
      <c r="O491" s="81">
        <v>41.336883103208159</v>
      </c>
      <c r="P491" s="81">
        <v>39.18683481165413</v>
      </c>
      <c r="Q491" s="81">
        <v>2.6252304363650474</v>
      </c>
      <c r="R491" s="81">
        <v>0.16839532966175874</v>
      </c>
      <c r="S491" s="81">
        <v>6.3685021202835292</v>
      </c>
      <c r="T491" s="82"/>
      <c r="U491" s="81">
        <v>4891251</v>
      </c>
      <c r="V491" s="81">
        <v>776</v>
      </c>
      <c r="W491" s="81">
        <v>93</v>
      </c>
      <c r="X491" s="81">
        <v>11994</v>
      </c>
      <c r="Y491" s="81">
        <v>13130</v>
      </c>
      <c r="Z491" s="81">
        <v>21450</v>
      </c>
      <c r="AA491" s="81">
        <v>7919</v>
      </c>
      <c r="AB491" s="81">
        <v>37408</v>
      </c>
      <c r="AC491" s="81">
        <v>29358</v>
      </c>
      <c r="AD491" s="81">
        <v>6.3685021202835292</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5.7530000000000001</v>
      </c>
      <c r="BL491" s="81">
        <v>0</v>
      </c>
      <c r="BM491" s="82"/>
      <c r="BN491" s="81">
        <v>0</v>
      </c>
      <c r="BO491" s="81">
        <v>0</v>
      </c>
      <c r="BP491" s="81">
        <v>0</v>
      </c>
      <c r="BQ491" s="81">
        <v>0</v>
      </c>
      <c r="BR491" s="81">
        <v>2</v>
      </c>
      <c r="BS491" s="81">
        <v>0</v>
      </c>
      <c r="BT491"/>
      <c r="BU491" s="80">
        <v>5.7530000000000001</v>
      </c>
      <c r="BV491" s="80">
        <v>0</v>
      </c>
      <c r="BW491" s="80">
        <v>0</v>
      </c>
      <c r="BX491" s="80">
        <v>0</v>
      </c>
      <c r="BY491" s="80">
        <v>0</v>
      </c>
      <c r="BZ491" s="80">
        <v>0</v>
      </c>
      <c r="CA491" s="80">
        <v>0</v>
      </c>
      <c r="CB491" s="80">
        <v>0</v>
      </c>
      <c r="CC491" s="80">
        <v>0</v>
      </c>
    </row>
    <row r="492" spans="1:81">
      <c r="A492" s="80" t="s">
        <v>2226</v>
      </c>
      <c r="B492" s="80">
        <v>213</v>
      </c>
      <c r="C492" s="80">
        <v>9</v>
      </c>
      <c r="D492" s="80">
        <v>13</v>
      </c>
      <c r="E492" s="80">
        <v>2012</v>
      </c>
      <c r="F492" s="80" t="s">
        <v>88</v>
      </c>
      <c r="G492" s="80" t="s">
        <v>2217</v>
      </c>
      <c r="H492" s="80" t="s">
        <v>2218</v>
      </c>
      <c r="I492" s="177"/>
      <c r="J492" s="81">
        <v>108.56745388718728</v>
      </c>
      <c r="K492" s="81">
        <v>1.8267505588589596</v>
      </c>
      <c r="L492" s="81">
        <v>4.2909482240615322</v>
      </c>
      <c r="M492" s="81">
        <v>63.605246906985165</v>
      </c>
      <c r="N492" s="81">
        <v>46.937279262705701</v>
      </c>
      <c r="O492" s="81">
        <v>41.443698749251318</v>
      </c>
      <c r="P492" s="81">
        <v>38.723020696042276</v>
      </c>
      <c r="Q492" s="81">
        <v>2.8292235081757844</v>
      </c>
      <c r="R492" s="81">
        <v>0.1724135785531348</v>
      </c>
      <c r="S492" s="81">
        <v>5.7832802435414292</v>
      </c>
      <c r="T492" s="82"/>
      <c r="U492" s="81">
        <v>4111550</v>
      </c>
      <c r="V492" s="81">
        <v>776</v>
      </c>
      <c r="W492" s="81">
        <v>93</v>
      </c>
      <c r="X492" s="81">
        <v>11994</v>
      </c>
      <c r="Y492" s="81">
        <v>13277</v>
      </c>
      <c r="Z492" s="81">
        <v>21676</v>
      </c>
      <c r="AA492" s="81">
        <v>7781</v>
      </c>
      <c r="AB492" s="81">
        <v>37106</v>
      </c>
      <c r="AC492" s="81">
        <v>29280</v>
      </c>
      <c r="AD492" s="81">
        <v>5.7832802435414292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6.8819999999999997</v>
      </c>
      <c r="BL492" s="81">
        <v>0</v>
      </c>
      <c r="BM492" s="82"/>
      <c r="BN492" s="81">
        <v>0</v>
      </c>
      <c r="BO492" s="81">
        <v>0</v>
      </c>
      <c r="BP492" s="81">
        <v>0</v>
      </c>
      <c r="BQ492" s="81">
        <v>0</v>
      </c>
      <c r="BR492" s="81">
        <v>2</v>
      </c>
      <c r="BS492" s="81">
        <v>0</v>
      </c>
      <c r="BT492"/>
      <c r="BU492" s="80">
        <v>6.8819999999999997</v>
      </c>
      <c r="BV492" s="80">
        <v>0</v>
      </c>
      <c r="BW492" s="80">
        <v>0</v>
      </c>
      <c r="BX492" s="80">
        <v>0</v>
      </c>
      <c r="BY492" s="80">
        <v>0</v>
      </c>
      <c r="BZ492" s="80">
        <v>0</v>
      </c>
      <c r="CA492" s="80">
        <v>0</v>
      </c>
      <c r="CB492" s="80">
        <v>0</v>
      </c>
      <c r="CC492" s="80">
        <v>0</v>
      </c>
    </row>
    <row r="493" spans="1:81">
      <c r="A493" s="80" t="s">
        <v>2227</v>
      </c>
      <c r="B493" s="80">
        <v>214</v>
      </c>
      <c r="C493" s="80">
        <v>10</v>
      </c>
      <c r="D493" s="80">
        <v>13</v>
      </c>
      <c r="E493" s="80">
        <v>2013</v>
      </c>
      <c r="F493" s="80" t="s">
        <v>89</v>
      </c>
      <c r="G493" s="80" t="s">
        <v>2217</v>
      </c>
      <c r="H493" s="80" t="s">
        <v>2218</v>
      </c>
      <c r="I493" s="177"/>
      <c r="J493" s="81">
        <v>110.5950577570883</v>
      </c>
      <c r="K493" s="81">
        <v>1.521364538291698</v>
      </c>
      <c r="L493" s="81">
        <v>4.1235668643314174</v>
      </c>
      <c r="M493" s="81">
        <v>63.016671765410265</v>
      </c>
      <c r="N493" s="81">
        <v>44.876991494964386</v>
      </c>
      <c r="O493" s="81">
        <v>40.049429640861796</v>
      </c>
      <c r="P493" s="81">
        <v>38.194550774906737</v>
      </c>
      <c r="Q493" s="81">
        <v>2.8428409244330815</v>
      </c>
      <c r="R493" s="81">
        <v>0.19196267478951412</v>
      </c>
      <c r="S493" s="81">
        <v>5.9983402284847616</v>
      </c>
      <c r="T493" s="82"/>
      <c r="U493" s="81">
        <v>4206946</v>
      </c>
      <c r="V493" s="81">
        <v>776</v>
      </c>
      <c r="W493" s="81">
        <v>93</v>
      </c>
      <c r="X493" s="81">
        <v>11994</v>
      </c>
      <c r="Y493" s="81">
        <v>13321</v>
      </c>
      <c r="Z493" s="81">
        <v>21882</v>
      </c>
      <c r="AA493" s="81">
        <v>7646</v>
      </c>
      <c r="AB493" s="81">
        <v>36750</v>
      </c>
      <c r="AC493" s="81">
        <v>31822</v>
      </c>
      <c r="AD493" s="81">
        <v>5.9983402284847616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7.7539999999999996</v>
      </c>
      <c r="BL493" s="81">
        <v>0</v>
      </c>
      <c r="BM493" s="82"/>
      <c r="BN493" s="81">
        <v>0</v>
      </c>
      <c r="BO493" s="81">
        <v>0</v>
      </c>
      <c r="BP493" s="81">
        <v>0</v>
      </c>
      <c r="BQ493" s="81">
        <v>0</v>
      </c>
      <c r="BR493" s="81">
        <v>2</v>
      </c>
      <c r="BS493" s="81">
        <v>0</v>
      </c>
      <c r="BT493"/>
      <c r="BU493" s="80">
        <v>7.7539999999999996</v>
      </c>
      <c r="BV493" s="80">
        <v>0</v>
      </c>
      <c r="BW493" s="80">
        <v>0</v>
      </c>
      <c r="BX493" s="80">
        <v>0</v>
      </c>
      <c r="BY493" s="80">
        <v>0</v>
      </c>
      <c r="BZ493" s="80">
        <v>0</v>
      </c>
      <c r="CA493" s="80">
        <v>0</v>
      </c>
      <c r="CB493" s="80">
        <v>0</v>
      </c>
      <c r="CC493" s="80">
        <v>0</v>
      </c>
    </row>
    <row r="494" spans="1:81">
      <c r="A494" s="80" t="s">
        <v>2228</v>
      </c>
      <c r="B494" s="80">
        <v>215</v>
      </c>
      <c r="C494" s="80">
        <v>11</v>
      </c>
      <c r="D494" s="80">
        <v>13</v>
      </c>
      <c r="E494" s="80">
        <v>2014</v>
      </c>
      <c r="F494" s="80" t="s">
        <v>90</v>
      </c>
      <c r="G494" s="80" t="s">
        <v>2217</v>
      </c>
      <c r="H494" s="80" t="s">
        <v>2218</v>
      </c>
      <c r="I494" s="177"/>
      <c r="J494" s="81">
        <v>119.25673685640955</v>
      </c>
      <c r="K494" s="81">
        <v>1.6360653064380488</v>
      </c>
      <c r="L494" s="81">
        <v>3.5301274947000354</v>
      </c>
      <c r="M494" s="81">
        <v>58.974968883517391</v>
      </c>
      <c r="N494" s="81">
        <v>39.192323479457947</v>
      </c>
      <c r="O494" s="81">
        <v>38.140711984731716</v>
      </c>
      <c r="P494" s="81">
        <v>37.710300954926758</v>
      </c>
      <c r="Q494" s="81">
        <v>2.685049553326432</v>
      </c>
      <c r="R494" s="81">
        <v>0.18075318526154979</v>
      </c>
      <c r="S494" s="81">
        <v>5.7674994793349166</v>
      </c>
      <c r="T494" s="82"/>
      <c r="U494" s="81">
        <v>4627823</v>
      </c>
      <c r="V494" s="81">
        <v>640</v>
      </c>
      <c r="W494" s="81">
        <v>81</v>
      </c>
      <c r="X494" s="81">
        <v>11475</v>
      </c>
      <c r="Y494" s="81">
        <v>13305</v>
      </c>
      <c r="Z494" s="81">
        <v>21948</v>
      </c>
      <c r="AA494" s="81">
        <v>7510</v>
      </c>
      <c r="AB494" s="81">
        <v>36177</v>
      </c>
      <c r="AC494" s="81">
        <v>30058</v>
      </c>
      <c r="AD494" s="81">
        <v>5.7674994793349166</v>
      </c>
      <c r="AE494" s="82"/>
      <c r="AF494" s="81">
        <v>59562266.689491227</v>
      </c>
      <c r="AG494" s="81">
        <v>1359254.4718012472</v>
      </c>
      <c r="AH494" s="81">
        <v>768213.75636706699</v>
      </c>
      <c r="AI494" s="81">
        <v>72753823.218212038</v>
      </c>
      <c r="AJ494" s="81">
        <v>53308772.864943877</v>
      </c>
      <c r="AK494" s="81">
        <v>0</v>
      </c>
      <c r="AL494" s="81">
        <v>0</v>
      </c>
      <c r="AM494" s="81">
        <v>4966561.4993121196</v>
      </c>
      <c r="AN494" s="81">
        <v>0</v>
      </c>
      <c r="AO494" s="81">
        <v>0</v>
      </c>
      <c r="AP494" s="82"/>
      <c r="AQ494" s="81">
        <v>683</v>
      </c>
      <c r="AR494" s="81">
        <v>257</v>
      </c>
      <c r="AS494" s="81">
        <v>0</v>
      </c>
      <c r="AT494" s="81">
        <v>0</v>
      </c>
      <c r="AU494" s="81">
        <v>0</v>
      </c>
      <c r="AV494" s="81">
        <v>0</v>
      </c>
      <c r="AW494" s="81" t="s">
        <v>564</v>
      </c>
      <c r="AX494" s="82"/>
      <c r="AY494" s="81">
        <v>3234.38</v>
      </c>
      <c r="AZ494" s="81">
        <v>8919.86</v>
      </c>
      <c r="BA494" s="81">
        <v>0</v>
      </c>
      <c r="BB494" s="81">
        <v>0</v>
      </c>
      <c r="BC494" s="81">
        <v>0</v>
      </c>
      <c r="BD494" s="81">
        <v>0</v>
      </c>
      <c r="BE494" s="81" t="s">
        <v>564</v>
      </c>
      <c r="BF494" s="82"/>
      <c r="BG494" s="81">
        <v>0</v>
      </c>
      <c r="BH494" s="81">
        <v>0</v>
      </c>
      <c r="BI494" s="81">
        <v>0</v>
      </c>
      <c r="BJ494" s="81">
        <v>0</v>
      </c>
      <c r="BK494" s="81">
        <v>7.1750000000000007</v>
      </c>
      <c r="BL494" s="81">
        <v>0</v>
      </c>
      <c r="BM494" s="82"/>
      <c r="BN494" s="81">
        <v>0</v>
      </c>
      <c r="BO494" s="81">
        <v>0</v>
      </c>
      <c r="BP494" s="81">
        <v>0</v>
      </c>
      <c r="BQ494" s="81">
        <v>0</v>
      </c>
      <c r="BR494" s="81">
        <v>2</v>
      </c>
      <c r="BS494" s="81">
        <v>0</v>
      </c>
      <c r="BT494"/>
      <c r="BU494" s="80">
        <v>7.1749999999999998</v>
      </c>
      <c r="BV494" s="80">
        <v>0</v>
      </c>
      <c r="BW494" s="80">
        <v>0</v>
      </c>
      <c r="BX494" s="80">
        <v>0</v>
      </c>
      <c r="BY494" s="80">
        <v>0</v>
      </c>
      <c r="BZ494" s="80">
        <v>0</v>
      </c>
      <c r="CA494" s="80">
        <v>0</v>
      </c>
      <c r="CB494" s="80">
        <v>0</v>
      </c>
      <c r="CC494" s="80">
        <v>0</v>
      </c>
    </row>
    <row r="495" spans="1:81">
      <c r="A495" s="80" t="s">
        <v>2229</v>
      </c>
      <c r="B495" s="80">
        <v>216</v>
      </c>
      <c r="C495" s="80">
        <v>12</v>
      </c>
      <c r="D495" s="80">
        <v>13</v>
      </c>
      <c r="E495" s="80">
        <v>2015</v>
      </c>
      <c r="F495" s="80" t="s">
        <v>91</v>
      </c>
      <c r="G495" s="80" t="s">
        <v>2217</v>
      </c>
      <c r="H495" s="80" t="s">
        <v>2218</v>
      </c>
      <c r="I495" s="177"/>
      <c r="J495" s="81">
        <v>100.65867047010509</v>
      </c>
      <c r="K495" s="81">
        <v>1.468995633978087</v>
      </c>
      <c r="L495" s="81">
        <v>3.5309310663407194</v>
      </c>
      <c r="M495" s="81">
        <v>56.440017827478471</v>
      </c>
      <c r="N495" s="81">
        <v>35.049688853053155</v>
      </c>
      <c r="O495" s="81">
        <v>37.904110389364341</v>
      </c>
      <c r="P495" s="81">
        <v>37.061557108881438</v>
      </c>
      <c r="Q495" s="81">
        <v>2.5948897971157301</v>
      </c>
      <c r="R495" s="81">
        <v>0.15937860235015322</v>
      </c>
      <c r="S495" s="81">
        <v>4.9797867705124208</v>
      </c>
      <c r="T495" s="82"/>
      <c r="U495" s="81">
        <v>4458860</v>
      </c>
      <c r="V495" s="81">
        <v>640</v>
      </c>
      <c r="W495" s="81">
        <v>81</v>
      </c>
      <c r="X495" s="81">
        <v>11475</v>
      </c>
      <c r="Y495" s="81">
        <v>13424</v>
      </c>
      <c r="Z495" s="81">
        <v>22022</v>
      </c>
      <c r="AA495" s="81">
        <v>7375</v>
      </c>
      <c r="AB495" s="81">
        <v>35714</v>
      </c>
      <c r="AC495" s="81">
        <v>27302</v>
      </c>
      <c r="AD495" s="81">
        <v>4.9797867705124208</v>
      </c>
      <c r="AE495" s="82"/>
      <c r="AF495" s="81">
        <v>51162315.906398296</v>
      </c>
      <c r="AG495" s="81">
        <v>1178121.044437384</v>
      </c>
      <c r="AH495" s="81">
        <v>663200.98422817863</v>
      </c>
      <c r="AI495" s="81">
        <v>70932909.804607153</v>
      </c>
      <c r="AJ495" s="81">
        <v>52309404.976600923</v>
      </c>
      <c r="AK495" s="81">
        <v>0</v>
      </c>
      <c r="AL495" s="81">
        <v>0</v>
      </c>
      <c r="AM495" s="81">
        <v>4894453.8854046343</v>
      </c>
      <c r="AN495" s="81">
        <v>0</v>
      </c>
      <c r="AO495" s="81">
        <v>0</v>
      </c>
      <c r="AP495" s="82"/>
      <c r="AQ495" s="81">
        <v>724</v>
      </c>
      <c r="AR495" s="81">
        <v>299</v>
      </c>
      <c r="AS495" s="81">
        <v>2</v>
      </c>
      <c r="AT495" s="81">
        <v>0</v>
      </c>
      <c r="AU495" s="81">
        <v>0</v>
      </c>
      <c r="AV495" s="81">
        <v>0</v>
      </c>
      <c r="AW495" s="81" t="s">
        <v>564</v>
      </c>
      <c r="AX495" s="82"/>
      <c r="AY495" s="81">
        <v>3498.42</v>
      </c>
      <c r="AZ495" s="81">
        <v>10508.86</v>
      </c>
      <c r="BA495" s="81">
        <v>19</v>
      </c>
      <c r="BB495" s="81">
        <v>0</v>
      </c>
      <c r="BC495" s="81">
        <v>0</v>
      </c>
      <c r="BD495" s="81">
        <v>0</v>
      </c>
      <c r="BE495" s="81" t="s">
        <v>564</v>
      </c>
      <c r="BF495" s="82"/>
      <c r="BG495" s="81">
        <v>0</v>
      </c>
      <c r="BH495" s="81">
        <v>0</v>
      </c>
      <c r="BI495" s="81">
        <v>0</v>
      </c>
      <c r="BJ495" s="81">
        <v>0</v>
      </c>
      <c r="BK495" s="81">
        <v>3.6349999999999998</v>
      </c>
      <c r="BL495" s="81">
        <v>0</v>
      </c>
      <c r="BM495" s="82"/>
      <c r="BN495" s="81">
        <v>0</v>
      </c>
      <c r="BO495" s="81">
        <v>0</v>
      </c>
      <c r="BP495" s="81">
        <v>0</v>
      </c>
      <c r="BQ495" s="81">
        <v>0</v>
      </c>
      <c r="BR495" s="81">
        <v>1</v>
      </c>
      <c r="BS495" s="81">
        <v>0</v>
      </c>
      <c r="BT495"/>
      <c r="BU495" s="80">
        <v>3.6349999999999998</v>
      </c>
      <c r="BV495" s="80">
        <v>0</v>
      </c>
      <c r="BW495" s="80">
        <v>0</v>
      </c>
      <c r="BX495" s="80">
        <v>0</v>
      </c>
      <c r="BY495" s="80">
        <v>0</v>
      </c>
      <c r="BZ495" s="80">
        <v>0</v>
      </c>
      <c r="CA495" s="80">
        <v>0</v>
      </c>
      <c r="CB495" s="80">
        <v>0</v>
      </c>
      <c r="CC495" s="80">
        <v>0</v>
      </c>
    </row>
    <row r="496" spans="1:81">
      <c r="A496" s="80" t="s">
        <v>2230</v>
      </c>
      <c r="B496" s="80">
        <v>217</v>
      </c>
      <c r="C496" s="80">
        <v>13</v>
      </c>
      <c r="D496" s="80">
        <v>13</v>
      </c>
      <c r="E496" s="80">
        <v>2016</v>
      </c>
      <c r="F496" s="80" t="s">
        <v>92</v>
      </c>
      <c r="G496" s="80" t="s">
        <v>2217</v>
      </c>
      <c r="H496" s="80" t="s">
        <v>2218</v>
      </c>
      <c r="I496" s="177"/>
      <c r="J496" s="81">
        <v>95.849074363744933</v>
      </c>
      <c r="K496" s="81">
        <v>1.4289193405799587</v>
      </c>
      <c r="L496" s="81">
        <v>3.3333570022787162</v>
      </c>
      <c r="M496" s="81">
        <v>45.898456789027875</v>
      </c>
      <c r="N496" s="81">
        <v>35.05761803908927</v>
      </c>
      <c r="O496" s="81">
        <v>37.622354470639905</v>
      </c>
      <c r="P496" s="81">
        <v>35.420082899302635</v>
      </c>
      <c r="Q496" s="81">
        <v>2.4921098386776324</v>
      </c>
      <c r="R496" s="81">
        <v>0.16976354649549014</v>
      </c>
      <c r="S496" s="81">
        <v>4.8977809581319312</v>
      </c>
      <c r="T496" s="82"/>
      <c r="U496" s="81">
        <v>4490864</v>
      </c>
      <c r="V496" s="81">
        <v>640</v>
      </c>
      <c r="W496" s="81">
        <v>81</v>
      </c>
      <c r="X496" s="81">
        <v>11475</v>
      </c>
      <c r="Y496" s="81">
        <v>13503</v>
      </c>
      <c r="Z496" s="81">
        <v>22127</v>
      </c>
      <c r="AA496" s="81">
        <v>7290</v>
      </c>
      <c r="AB496" s="81">
        <v>35283</v>
      </c>
      <c r="AC496" s="81">
        <v>28993.942677347011</v>
      </c>
      <c r="AD496" s="81">
        <v>4.8977809581319312</v>
      </c>
      <c r="AE496" s="82"/>
      <c r="AF496" s="81">
        <v>50203539.256730027</v>
      </c>
      <c r="AG496" s="81">
        <v>1187126.8727375411</v>
      </c>
      <c r="AH496" s="81">
        <v>491887.095773365</v>
      </c>
      <c r="AI496" s="81">
        <v>73751277.075788155</v>
      </c>
      <c r="AJ496" s="81">
        <v>56841887.066155776</v>
      </c>
      <c r="AK496" s="81">
        <v>0</v>
      </c>
      <c r="AL496" s="81">
        <v>0</v>
      </c>
      <c r="AM496" s="81">
        <v>4839143.7647481104</v>
      </c>
      <c r="AN496" s="81">
        <v>0</v>
      </c>
      <c r="AO496" s="81">
        <v>0</v>
      </c>
      <c r="AP496" s="82"/>
      <c r="AQ496" s="81">
        <v>776</v>
      </c>
      <c r="AR496" s="81">
        <v>323</v>
      </c>
      <c r="AS496" s="81">
        <v>2</v>
      </c>
      <c r="AT496" s="81">
        <v>0</v>
      </c>
      <c r="AU496" s="81">
        <v>0</v>
      </c>
      <c r="AV496" s="81">
        <v>0</v>
      </c>
      <c r="AW496" s="81" t="s">
        <v>564</v>
      </c>
      <c r="AX496" s="82"/>
      <c r="AY496" s="81">
        <v>3787.4</v>
      </c>
      <c r="AZ496" s="81">
        <v>11652.16</v>
      </c>
      <c r="BA496" s="81">
        <v>19</v>
      </c>
      <c r="BB496" s="81">
        <v>0</v>
      </c>
      <c r="BC496" s="81">
        <v>0</v>
      </c>
      <c r="BD496" s="81">
        <v>0</v>
      </c>
      <c r="BE496" s="81" t="s">
        <v>564</v>
      </c>
      <c r="BF496" s="82"/>
      <c r="BG496" s="81">
        <v>0</v>
      </c>
      <c r="BH496" s="81">
        <v>0</v>
      </c>
      <c r="BI496" s="81">
        <v>0</v>
      </c>
      <c r="BJ496" s="81">
        <v>0</v>
      </c>
      <c r="BK496" s="81">
        <v>3.6030000000000002</v>
      </c>
      <c r="BL496" s="81">
        <v>0</v>
      </c>
      <c r="BM496" s="82"/>
      <c r="BN496" s="81">
        <v>0</v>
      </c>
      <c r="BO496" s="81">
        <v>0</v>
      </c>
      <c r="BP496" s="81">
        <v>0</v>
      </c>
      <c r="BQ496" s="81">
        <v>0</v>
      </c>
      <c r="BR496" s="81">
        <v>1</v>
      </c>
      <c r="BS496" s="81">
        <v>0</v>
      </c>
      <c r="BT496"/>
      <c r="BU496" s="80">
        <v>3.6030000000000002</v>
      </c>
      <c r="BV496" s="80">
        <v>0</v>
      </c>
      <c r="BW496" s="80">
        <v>0</v>
      </c>
      <c r="BX496" s="80">
        <v>0</v>
      </c>
      <c r="BY496" s="80">
        <v>0</v>
      </c>
      <c r="BZ496" s="80">
        <v>0</v>
      </c>
      <c r="CA496" s="80">
        <v>0</v>
      </c>
      <c r="CB496" s="80">
        <v>0</v>
      </c>
      <c r="CC496" s="80">
        <v>0</v>
      </c>
    </row>
    <row r="497" spans="1:81">
      <c r="A497" s="80" t="s">
        <v>2231</v>
      </c>
      <c r="B497" s="80">
        <v>218</v>
      </c>
      <c r="C497" s="80">
        <v>14</v>
      </c>
      <c r="D497" s="80">
        <v>13</v>
      </c>
      <c r="E497" s="80">
        <v>2017</v>
      </c>
      <c r="F497" s="80" t="s">
        <v>71</v>
      </c>
      <c r="G497" s="80" t="s">
        <v>2217</v>
      </c>
      <c r="H497" s="80" t="s">
        <v>2218</v>
      </c>
      <c r="I497" s="177"/>
      <c r="J497" s="81">
        <v>87.573440822024821</v>
      </c>
      <c r="K497" s="81">
        <v>1.4681066085134289</v>
      </c>
      <c r="L497" s="81">
        <v>3.3064379524426957</v>
      </c>
      <c r="M497" s="81">
        <v>42.734442092492927</v>
      </c>
      <c r="N497" s="81">
        <v>32.629699441808896</v>
      </c>
      <c r="O497" s="81">
        <v>37.09374718669946</v>
      </c>
      <c r="P497" s="81">
        <v>34.505313378009944</v>
      </c>
      <c r="Q497" s="81">
        <v>2.3798681575077292</v>
      </c>
      <c r="R497" s="81">
        <v>0.13749649231433009</v>
      </c>
      <c r="S497" s="81">
        <v>4.5870005236956564</v>
      </c>
      <c r="T497" s="82"/>
      <c r="U497" s="81">
        <v>4412940</v>
      </c>
      <c r="V497" s="81">
        <v>640</v>
      </c>
      <c r="W497" s="81">
        <v>81</v>
      </c>
      <c r="X497" s="81">
        <v>11475</v>
      </c>
      <c r="Y497" s="81">
        <v>13579</v>
      </c>
      <c r="Z497" s="81">
        <v>22178</v>
      </c>
      <c r="AA497" s="81">
        <v>7147</v>
      </c>
      <c r="AB497" s="81">
        <v>34844</v>
      </c>
      <c r="AC497" s="81">
        <v>23949</v>
      </c>
      <c r="AD497" s="81">
        <v>4.5870005236956564</v>
      </c>
      <c r="AE497" s="82"/>
      <c r="AF497" s="81">
        <v>46980048.103503212</v>
      </c>
      <c r="AG497" s="81">
        <v>1201778.9892367311</v>
      </c>
      <c r="AH497" s="81">
        <v>660069.26054090133</v>
      </c>
      <c r="AI497" s="81">
        <v>70074458.091605514</v>
      </c>
      <c r="AJ497" s="81">
        <v>56910670.304980591</v>
      </c>
      <c r="AK497" s="81">
        <v>0</v>
      </c>
      <c r="AL497" s="81">
        <v>0</v>
      </c>
      <c r="AM497" s="81">
        <v>4786411.6425206503</v>
      </c>
      <c r="AN497" s="81">
        <v>0</v>
      </c>
      <c r="AO497" s="81">
        <v>0</v>
      </c>
      <c r="AP497" s="82"/>
      <c r="AQ497" s="81">
        <v>825</v>
      </c>
      <c r="AR497" s="81">
        <v>340</v>
      </c>
      <c r="AS497" s="81">
        <v>2</v>
      </c>
      <c r="AT497" s="81">
        <v>0</v>
      </c>
      <c r="AU497" s="81">
        <v>0</v>
      </c>
      <c r="AV497" s="81">
        <v>0</v>
      </c>
      <c r="AW497" s="81" t="s">
        <v>564</v>
      </c>
      <c r="AX497" s="82"/>
      <c r="AY497" s="81">
        <v>4055.03</v>
      </c>
      <c r="AZ497" s="81">
        <v>12058.46</v>
      </c>
      <c r="BA497" s="81">
        <v>19</v>
      </c>
      <c r="BB497" s="81">
        <v>0</v>
      </c>
      <c r="BC497" s="81">
        <v>0</v>
      </c>
      <c r="BD497" s="81">
        <v>0</v>
      </c>
      <c r="BE497" s="81" t="s">
        <v>564</v>
      </c>
      <c r="BF497" s="82"/>
      <c r="BG497" s="81">
        <v>0</v>
      </c>
      <c r="BH497" s="81">
        <v>0</v>
      </c>
      <c r="BI497" s="81">
        <v>0</v>
      </c>
      <c r="BJ497" s="81">
        <v>0</v>
      </c>
      <c r="BK497" s="81">
        <v>3.3559999999999999</v>
      </c>
      <c r="BL497" s="81">
        <v>0</v>
      </c>
      <c r="BM497" s="82"/>
      <c r="BN497" s="81">
        <v>0</v>
      </c>
      <c r="BO497" s="81">
        <v>0</v>
      </c>
      <c r="BP497" s="81">
        <v>0</v>
      </c>
      <c r="BQ497" s="81">
        <v>0</v>
      </c>
      <c r="BR497" s="81">
        <v>1</v>
      </c>
      <c r="BS497" s="81">
        <v>0</v>
      </c>
      <c r="BT497"/>
      <c r="BU497" s="80">
        <v>3.3559999999999999</v>
      </c>
      <c r="BV497" s="80">
        <v>0</v>
      </c>
      <c r="BW497" s="80">
        <v>0</v>
      </c>
      <c r="BX497" s="80">
        <v>0</v>
      </c>
      <c r="BY497" s="80">
        <v>0</v>
      </c>
      <c r="BZ497" s="80">
        <v>0</v>
      </c>
      <c r="CA497" s="80">
        <v>0</v>
      </c>
      <c r="CB497" s="80">
        <v>0</v>
      </c>
      <c r="CC497" s="80">
        <v>0</v>
      </c>
    </row>
    <row r="498" spans="1:81">
      <c r="A498" s="80" t="s">
        <v>2232</v>
      </c>
      <c r="B498" s="80">
        <v>219</v>
      </c>
      <c r="C498" s="80">
        <v>15</v>
      </c>
      <c r="D498" s="80">
        <v>13</v>
      </c>
      <c r="E498" s="80">
        <v>2018</v>
      </c>
      <c r="F498" s="80" t="s">
        <v>93</v>
      </c>
      <c r="G498" s="80" t="s">
        <v>2217</v>
      </c>
      <c r="H498" s="80" t="s">
        <v>2218</v>
      </c>
      <c r="I498" s="177"/>
      <c r="J498" s="81">
        <v>81.956691246162734</v>
      </c>
      <c r="K498" s="81">
        <v>1.23893438272846</v>
      </c>
      <c r="L498" s="81">
        <v>2.9860860984086233</v>
      </c>
      <c r="M498" s="81">
        <v>38.990457234831204</v>
      </c>
      <c r="N498" s="81">
        <v>22.612224395177947</v>
      </c>
      <c r="O498" s="81">
        <v>36.190055073061288</v>
      </c>
      <c r="P498" s="81">
        <v>33.784228370267321</v>
      </c>
      <c r="Q498" s="81">
        <v>2.177911977464539</v>
      </c>
      <c r="R498" s="81">
        <v>0.13464259639140094</v>
      </c>
      <c r="S498" s="81">
        <v>6.0090523669326483</v>
      </c>
      <c r="T498" s="82"/>
      <c r="U498" s="81">
        <v>4557586</v>
      </c>
      <c r="V498" s="81">
        <v>640</v>
      </c>
      <c r="W498" s="81">
        <v>81</v>
      </c>
      <c r="X498" s="81">
        <v>11475</v>
      </c>
      <c r="Y498" s="81">
        <v>13613</v>
      </c>
      <c r="Z498" s="81">
        <v>22052</v>
      </c>
      <c r="AA498" s="81">
        <v>7068</v>
      </c>
      <c r="AB498" s="81">
        <v>34363</v>
      </c>
      <c r="AC498" s="81">
        <v>23360</v>
      </c>
      <c r="AD498" s="81">
        <v>6.0090523669326483</v>
      </c>
      <c r="AE498" s="82"/>
      <c r="AF498" s="81">
        <v>44524593.258023903</v>
      </c>
      <c r="AG498" s="81">
        <v>1087153.569794192</v>
      </c>
      <c r="AH498" s="81">
        <v>626894.45471629954</v>
      </c>
      <c r="AI498" s="81">
        <v>67304429.003359824</v>
      </c>
      <c r="AJ498" s="81">
        <v>48165624.804761797</v>
      </c>
      <c r="AK498" s="81">
        <v>0</v>
      </c>
      <c r="AL498" s="81">
        <v>0</v>
      </c>
      <c r="AM498" s="81">
        <v>4730105.11738439</v>
      </c>
      <c r="AN498" s="81">
        <v>0</v>
      </c>
      <c r="AO498" s="81">
        <v>0</v>
      </c>
      <c r="AP498" s="82"/>
      <c r="AQ498" s="81">
        <v>877</v>
      </c>
      <c r="AR498" s="81">
        <v>353</v>
      </c>
      <c r="AS498" s="81">
        <v>2</v>
      </c>
      <c r="AT498" s="81">
        <v>0</v>
      </c>
      <c r="AU498" s="81">
        <v>0</v>
      </c>
      <c r="AV498" s="81">
        <v>0</v>
      </c>
      <c r="AW498" s="81" t="s">
        <v>564</v>
      </c>
      <c r="AX498" s="82"/>
      <c r="AY498" s="81">
        <v>4343.51</v>
      </c>
      <c r="AZ498" s="81">
        <v>12538.86</v>
      </c>
      <c r="BA498" s="81">
        <v>19</v>
      </c>
      <c r="BB498" s="81">
        <v>0</v>
      </c>
      <c r="BC498" s="81">
        <v>0</v>
      </c>
      <c r="BD498" s="81">
        <v>0</v>
      </c>
      <c r="BE498" s="81" t="s">
        <v>564</v>
      </c>
      <c r="BF498" s="82"/>
      <c r="BG498" s="81">
        <v>0</v>
      </c>
      <c r="BH498" s="81">
        <v>0</v>
      </c>
      <c r="BI498" s="81">
        <v>0</v>
      </c>
      <c r="BJ498" s="81">
        <v>0</v>
      </c>
      <c r="BK498" s="81">
        <v>3.3439999999999999</v>
      </c>
      <c r="BL498" s="81">
        <v>0</v>
      </c>
      <c r="BM498" s="82"/>
      <c r="BN498" s="81">
        <v>0</v>
      </c>
      <c r="BO498" s="81">
        <v>0</v>
      </c>
      <c r="BP498" s="81">
        <v>0</v>
      </c>
      <c r="BQ498" s="81">
        <v>0</v>
      </c>
      <c r="BR498" s="81">
        <v>1</v>
      </c>
      <c r="BS498" s="81">
        <v>0</v>
      </c>
      <c r="BT498"/>
      <c r="BU498" s="80">
        <v>3.3439999999999999</v>
      </c>
      <c r="BV498" s="80">
        <v>0</v>
      </c>
      <c r="BW498" s="80">
        <v>0</v>
      </c>
      <c r="BX498" s="80">
        <v>0</v>
      </c>
      <c r="BY498" s="80">
        <v>0</v>
      </c>
      <c r="BZ498" s="80">
        <v>0</v>
      </c>
      <c r="CA498" s="80">
        <v>0</v>
      </c>
      <c r="CB498" s="80">
        <v>0</v>
      </c>
      <c r="CC498" s="80">
        <v>0</v>
      </c>
    </row>
    <row r="499" spans="1:81">
      <c r="A499" s="80" t="s">
        <v>2233</v>
      </c>
      <c r="B499" s="80">
        <v>220</v>
      </c>
      <c r="C499" s="80">
        <v>16</v>
      </c>
      <c r="D499" s="80">
        <v>13</v>
      </c>
      <c r="E499" s="80">
        <v>2019</v>
      </c>
      <c r="F499" s="80" t="s">
        <v>73</v>
      </c>
      <c r="G499" s="80" t="s">
        <v>2217</v>
      </c>
      <c r="H499" s="80" t="s">
        <v>2218</v>
      </c>
      <c r="I499" s="177"/>
      <c r="J499" s="81">
        <v>76.580877458983309</v>
      </c>
      <c r="K499" s="81">
        <v>1.1772112514355755</v>
      </c>
      <c r="L499" s="81">
        <v>3.0366182542296327</v>
      </c>
      <c r="M499" s="81">
        <v>40.945985863683781</v>
      </c>
      <c r="N499" s="81">
        <v>22.357670866547728</v>
      </c>
      <c r="O499" s="81">
        <v>34.89234680596438</v>
      </c>
      <c r="P499" s="81">
        <v>33.403288718559523</v>
      </c>
      <c r="Q499" s="81">
        <v>2.0943963299116684</v>
      </c>
      <c r="R499" s="81">
        <v>0.13247284919981259</v>
      </c>
      <c r="S499" s="81">
        <v>5.0823963775416718</v>
      </c>
      <c r="T499" s="82"/>
      <c r="U499" s="81">
        <v>4249722</v>
      </c>
      <c r="V499" s="81">
        <v>640</v>
      </c>
      <c r="W499" s="81">
        <v>81</v>
      </c>
      <c r="X499" s="81">
        <v>11475</v>
      </c>
      <c r="Y499" s="81">
        <v>13714</v>
      </c>
      <c r="Z499" s="81">
        <v>21845</v>
      </c>
      <c r="AA499" s="81">
        <v>6936</v>
      </c>
      <c r="AB499" s="81">
        <v>33940</v>
      </c>
      <c r="AC499" s="81">
        <v>23360</v>
      </c>
      <c r="AD499" s="81">
        <v>5.0823963775416718</v>
      </c>
      <c r="AE499" s="82"/>
      <c r="AF499" s="81">
        <v>42495395.540275961</v>
      </c>
      <c r="AG499" s="81">
        <v>1053582.487909002</v>
      </c>
      <c r="AH499" s="81">
        <v>666195.98578188149</v>
      </c>
      <c r="AI499" s="81">
        <v>68813270.450883776</v>
      </c>
      <c r="AJ499" s="81">
        <v>44459237.371719301</v>
      </c>
      <c r="AK499" s="81">
        <v>0</v>
      </c>
      <c r="AL499" s="81">
        <v>0</v>
      </c>
      <c r="AM499" s="81">
        <v>4622372.4998167939</v>
      </c>
      <c r="AN499" s="81">
        <v>0</v>
      </c>
      <c r="AO499" s="81">
        <v>0</v>
      </c>
      <c r="AP499" s="82"/>
      <c r="AQ499" s="81">
        <v>916</v>
      </c>
      <c r="AR499" s="81">
        <v>359</v>
      </c>
      <c r="AS499" s="81">
        <v>2</v>
      </c>
      <c r="AT499" s="81">
        <v>0</v>
      </c>
      <c r="AU499" s="81">
        <v>0</v>
      </c>
      <c r="AV499" s="81">
        <v>0</v>
      </c>
      <c r="AW499" s="81" t="s">
        <v>564</v>
      </c>
      <c r="AX499" s="82"/>
      <c r="AY499" s="81">
        <v>4556.6400000000003</v>
      </c>
      <c r="AZ499" s="81">
        <v>12692.26</v>
      </c>
      <c r="BA499" s="81">
        <v>19</v>
      </c>
      <c r="BB499" s="81">
        <v>0</v>
      </c>
      <c r="BC499" s="81">
        <v>0</v>
      </c>
      <c r="BD499" s="81">
        <v>0</v>
      </c>
      <c r="BE499" s="81" t="s">
        <v>564</v>
      </c>
      <c r="BF499" s="82"/>
      <c r="BG499" s="81">
        <v>0</v>
      </c>
      <c r="BH499" s="81">
        <v>0</v>
      </c>
      <c r="BI499" s="81">
        <v>0</v>
      </c>
      <c r="BJ499" s="81">
        <v>0</v>
      </c>
      <c r="BK499" s="81">
        <v>3.1320000000000001</v>
      </c>
      <c r="BL499" s="81">
        <v>0</v>
      </c>
      <c r="BM499" s="82"/>
      <c r="BN499" s="81">
        <v>0</v>
      </c>
      <c r="BO499" s="81">
        <v>0</v>
      </c>
      <c r="BP499" s="81">
        <v>0</v>
      </c>
      <c r="BQ499" s="81">
        <v>0</v>
      </c>
      <c r="BR499" s="81">
        <v>1</v>
      </c>
      <c r="BS499" s="81">
        <v>0</v>
      </c>
      <c r="BT499"/>
      <c r="BU499" s="80">
        <v>3.1320000000000001</v>
      </c>
      <c r="BV499" s="80">
        <v>0</v>
      </c>
      <c r="BW499" s="80">
        <v>0</v>
      </c>
      <c r="BX499" s="80">
        <v>0</v>
      </c>
      <c r="BY499" s="80">
        <v>0</v>
      </c>
      <c r="BZ499" s="80">
        <v>0</v>
      </c>
      <c r="CA499" s="80">
        <v>0</v>
      </c>
      <c r="CB499" s="80">
        <v>0</v>
      </c>
      <c r="CC499" s="80">
        <v>0</v>
      </c>
    </row>
    <row r="500" spans="1:81">
      <c r="A500" s="80" t="s">
        <v>2234</v>
      </c>
      <c r="B500" s="80">
        <v>221</v>
      </c>
      <c r="C500" s="80">
        <v>17</v>
      </c>
      <c r="D500" s="80">
        <v>13</v>
      </c>
      <c r="E500" s="80">
        <v>2020</v>
      </c>
      <c r="F500" s="80" t="s">
        <v>218</v>
      </c>
      <c r="G500" s="80" t="s">
        <v>2217</v>
      </c>
      <c r="H500" s="80" t="s">
        <v>2218</v>
      </c>
      <c r="I500" s="177"/>
      <c r="J500" s="81">
        <v>76.339706902740176</v>
      </c>
      <c r="K500" s="81">
        <v>1.2506730992283264</v>
      </c>
      <c r="L500" s="81">
        <v>9.2706781049753317</v>
      </c>
      <c r="M500" s="81">
        <v>42.445781202894487</v>
      </c>
      <c r="N500" s="81">
        <v>26.094547508925448</v>
      </c>
      <c r="O500" s="81">
        <v>30.527250671668337</v>
      </c>
      <c r="P500" s="81">
        <v>30.753281857112977</v>
      </c>
      <c r="Q500" s="81">
        <v>1.96789583386711</v>
      </c>
      <c r="R500" s="81">
        <v>0.1321463902684808</v>
      </c>
      <c r="S500" s="81">
        <v>5.992859290612679</v>
      </c>
      <c r="T500" s="82"/>
      <c r="U500" s="81">
        <v>4309494</v>
      </c>
      <c r="V500" s="81">
        <v>672</v>
      </c>
      <c r="W500" s="81">
        <v>327</v>
      </c>
      <c r="X500" s="81">
        <v>12526</v>
      </c>
      <c r="Y500" s="81">
        <v>13799</v>
      </c>
      <c r="Z500" s="81">
        <v>21814</v>
      </c>
      <c r="AA500" s="81">
        <v>6938</v>
      </c>
      <c r="AB500" s="81">
        <v>33375</v>
      </c>
      <c r="AC500" s="81">
        <v>23424.000000000004</v>
      </c>
      <c r="AD500" s="81">
        <v>5.992859290612679</v>
      </c>
      <c r="AE500" s="82"/>
      <c r="AF500" s="81">
        <v>43819531.01535406</v>
      </c>
      <c r="AG500" s="81">
        <v>1009915.6464671448</v>
      </c>
      <c r="AH500" s="81">
        <v>2109565.5957855368</v>
      </c>
      <c r="AI500" s="81">
        <v>70686100.601594582</v>
      </c>
      <c r="AJ500" s="81">
        <v>50479371.760809459</v>
      </c>
      <c r="AK500" s="81"/>
      <c r="AL500" s="81"/>
      <c r="AM500" s="81">
        <v>4355808.3039838756</v>
      </c>
      <c r="AN500" s="81"/>
      <c r="AO500" s="81"/>
      <c r="AP500" s="82"/>
      <c r="AQ500" s="81">
        <v>963</v>
      </c>
      <c r="AR500" s="81">
        <v>370</v>
      </c>
      <c r="AS500" s="81">
        <v>2</v>
      </c>
      <c r="AT500" s="81">
        <v>0</v>
      </c>
      <c r="AU500" s="81">
        <v>0</v>
      </c>
      <c r="AV500" s="81">
        <v>0</v>
      </c>
      <c r="AW500" s="81">
        <v>2</v>
      </c>
      <c r="AX500" s="82"/>
      <c r="AY500" s="81">
        <v>4822.0600000000013</v>
      </c>
      <c r="AZ500" s="81">
        <v>13085.46</v>
      </c>
      <c r="BA500" s="81">
        <v>19</v>
      </c>
      <c r="BB500" s="81">
        <v>0</v>
      </c>
      <c r="BC500" s="81">
        <v>0</v>
      </c>
      <c r="BD500" s="81">
        <v>0</v>
      </c>
      <c r="BE500" s="81">
        <v>19</v>
      </c>
      <c r="BF500" s="82"/>
      <c r="BG500" s="81">
        <v>0</v>
      </c>
      <c r="BH500" s="81">
        <v>0</v>
      </c>
      <c r="BI500" s="81">
        <v>0</v>
      </c>
      <c r="BJ500" s="81">
        <v>0</v>
      </c>
      <c r="BK500" s="81">
        <v>2.5</v>
      </c>
      <c r="BL500" s="81">
        <v>0</v>
      </c>
      <c r="BM500" s="82"/>
      <c r="BN500" s="81">
        <v>0</v>
      </c>
      <c r="BO500" s="81">
        <v>0</v>
      </c>
      <c r="BP500" s="81">
        <v>0</v>
      </c>
      <c r="BQ500" s="81">
        <v>0</v>
      </c>
      <c r="BR500" s="81">
        <v>1</v>
      </c>
      <c r="BS500" s="81">
        <v>0</v>
      </c>
      <c r="BT500"/>
      <c r="BU500" s="80">
        <v>2.5</v>
      </c>
      <c r="BV500" s="80">
        <v>0</v>
      </c>
      <c r="BW500" s="80">
        <v>0</v>
      </c>
      <c r="BX500" s="80">
        <v>0</v>
      </c>
      <c r="BY500" s="80">
        <v>0</v>
      </c>
      <c r="BZ500" s="80">
        <v>0</v>
      </c>
      <c r="CA500" s="80">
        <v>0</v>
      </c>
      <c r="CB500" s="80">
        <v>0</v>
      </c>
      <c r="CC500" s="80">
        <v>0</v>
      </c>
    </row>
    <row r="501" spans="1:81">
      <c r="A501" s="80" t="s">
        <v>2235</v>
      </c>
      <c r="B501" s="80">
        <v>221</v>
      </c>
      <c r="C501" s="80">
        <v>18</v>
      </c>
      <c r="D501" s="80">
        <v>13</v>
      </c>
      <c r="E501" s="80">
        <v>2021</v>
      </c>
      <c r="F501" s="80" t="s">
        <v>75</v>
      </c>
      <c r="G501" s="174" t="s">
        <v>2217</v>
      </c>
      <c r="H501" s="80" t="s">
        <v>2218</v>
      </c>
      <c r="I501" s="177"/>
      <c r="J501" s="81">
        <v>80.415296590399649</v>
      </c>
      <c r="K501" s="81">
        <v>1.3517879599580536</v>
      </c>
      <c r="L501" s="81">
        <v>8.4239037274517123</v>
      </c>
      <c r="M501" s="81">
        <v>38.85346337515471</v>
      </c>
      <c r="N501" s="81">
        <v>23.752570421981826</v>
      </c>
      <c r="O501" s="81">
        <v>29.276134474981554</v>
      </c>
      <c r="P501" s="81">
        <v>31.530689992022129</v>
      </c>
      <c r="Q501" s="81">
        <v>1.9603043633076842</v>
      </c>
      <c r="R501" s="81">
        <v>0.13596436483475313</v>
      </c>
      <c r="S501" s="81">
        <v>6.200389105300423</v>
      </c>
      <c r="T501" s="82"/>
      <c r="U501" s="81">
        <v>4949116</v>
      </c>
      <c r="V501" s="81">
        <v>672</v>
      </c>
      <c r="W501" s="81">
        <v>327</v>
      </c>
      <c r="X501" s="81">
        <v>12526</v>
      </c>
      <c r="Y501" s="81">
        <v>13898</v>
      </c>
      <c r="Z501" s="81">
        <v>21541</v>
      </c>
      <c r="AA501" s="81">
        <v>6937</v>
      </c>
      <c r="AB501" s="81">
        <v>32852</v>
      </c>
      <c r="AC501" s="81">
        <v>23360</v>
      </c>
      <c r="AD501" s="81">
        <v>6.200389105300423</v>
      </c>
      <c r="AE501" s="82"/>
      <c r="AF501" s="81">
        <v>47999099.569285013</v>
      </c>
      <c r="AG501" s="81">
        <v>1126089.4723344217</v>
      </c>
      <c r="AH501" s="81">
        <v>1888070.4828506426</v>
      </c>
      <c r="AI501" s="81">
        <v>74727853.161289319</v>
      </c>
      <c r="AJ501" s="81">
        <v>53007269.000903867</v>
      </c>
      <c r="AK501" s="81">
        <v>0</v>
      </c>
      <c r="AL501" s="81">
        <v>0</v>
      </c>
      <c r="AM501" s="81">
        <v>4312281.2422619415</v>
      </c>
      <c r="AN501" s="81">
        <v>0</v>
      </c>
      <c r="AO501" s="81">
        <v>0</v>
      </c>
      <c r="AP501" s="82"/>
      <c r="AQ501" s="81">
        <v>997</v>
      </c>
      <c r="AR501" s="81">
        <v>372</v>
      </c>
      <c r="AS501" s="81">
        <v>2</v>
      </c>
      <c r="AT501" s="81">
        <v>0</v>
      </c>
      <c r="AU501" s="81">
        <v>0</v>
      </c>
      <c r="AV501" s="81">
        <v>0</v>
      </c>
      <c r="AW501" s="81"/>
      <c r="AX501" s="82"/>
      <c r="AY501" s="81">
        <v>5019.0400000000018</v>
      </c>
      <c r="AZ501" s="81">
        <v>13107.46</v>
      </c>
      <c r="BA501" s="81">
        <v>19</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2236</v>
      </c>
      <c r="B502" s="80">
        <v>221</v>
      </c>
      <c r="C502" s="80">
        <v>19</v>
      </c>
      <c r="D502" s="80">
        <v>13</v>
      </c>
      <c r="E502" s="80">
        <v>2022</v>
      </c>
      <c r="F502" s="80" t="s">
        <v>568</v>
      </c>
      <c r="G502" s="174" t="s">
        <v>2217</v>
      </c>
      <c r="H502" s="80" t="s">
        <v>2218</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1052</v>
      </c>
      <c r="AR502" s="81">
        <v>372</v>
      </c>
      <c r="AS502" s="81">
        <v>2</v>
      </c>
      <c r="AT502" s="81">
        <v>0</v>
      </c>
      <c r="AU502" s="81">
        <v>0</v>
      </c>
      <c r="AV502" s="81">
        <v>0</v>
      </c>
      <c r="AW502" s="81"/>
      <c r="AX502" s="82"/>
      <c r="AY502" s="81">
        <v>5345.1000000000031</v>
      </c>
      <c r="AZ502" s="81">
        <v>13107.46</v>
      </c>
      <c r="BA502" s="81">
        <v>19</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2237</v>
      </c>
      <c r="B503" s="80">
        <v>171</v>
      </c>
      <c r="C503" s="80">
        <v>1</v>
      </c>
      <c r="D503" s="80">
        <v>11</v>
      </c>
      <c r="E503" s="80">
        <v>1990</v>
      </c>
      <c r="F503" s="80" t="s">
        <v>562</v>
      </c>
      <c r="G503" s="80" t="s">
        <v>2238</v>
      </c>
      <c r="H503" s="80" t="s">
        <v>2239</v>
      </c>
      <c r="I503" s="177"/>
      <c r="J503" s="81">
        <v>28.796608640542754</v>
      </c>
      <c r="K503" s="81">
        <v>6.5756706573309032</v>
      </c>
      <c r="L503" s="81">
        <v>20.03497249276905</v>
      </c>
      <c r="M503" s="81">
        <v>27.308122881971972</v>
      </c>
      <c r="N503" s="81">
        <v>38.027232197790518</v>
      </c>
      <c r="O503" s="81">
        <v>27.776988045393381</v>
      </c>
      <c r="P503" s="81">
        <v>51.760402801968219</v>
      </c>
      <c r="Q503" s="81">
        <v>2.9632429523198387</v>
      </c>
      <c r="R503" s="81">
        <v>0</v>
      </c>
      <c r="S503" s="81">
        <v>2.3670988293125466</v>
      </c>
      <c r="T503" s="82"/>
      <c r="U503" s="81">
        <v>3009467</v>
      </c>
      <c r="V503" s="81">
        <v>1636</v>
      </c>
      <c r="W503" s="81">
        <v>221</v>
      </c>
      <c r="X503" s="81">
        <v>10199</v>
      </c>
      <c r="Y503" s="81">
        <v>18020</v>
      </c>
      <c r="Z503" s="81">
        <v>11425</v>
      </c>
      <c r="AA503" s="81">
        <v>12568</v>
      </c>
      <c r="AB503" s="81">
        <v>48113</v>
      </c>
      <c r="AC503" s="81">
        <v>0</v>
      </c>
      <c r="AD503" s="81">
        <v>2.3670988293125466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2240</v>
      </c>
      <c r="B504" s="80">
        <v>172</v>
      </c>
      <c r="C504" s="80">
        <v>2</v>
      </c>
      <c r="D504" s="80">
        <v>11</v>
      </c>
      <c r="E504" s="80">
        <v>2005</v>
      </c>
      <c r="F504" s="80" t="s">
        <v>565</v>
      </c>
      <c r="G504" s="80" t="s">
        <v>2238</v>
      </c>
      <c r="H504" s="80" t="s">
        <v>2239</v>
      </c>
      <c r="I504" s="177"/>
      <c r="J504" s="81">
        <v>32.666066685957716</v>
      </c>
      <c r="K504" s="81">
        <v>3.7382629561664178</v>
      </c>
      <c r="L504" s="81">
        <v>12.598936077059706</v>
      </c>
      <c r="M504" s="81">
        <v>41.787186988659784</v>
      </c>
      <c r="N504" s="81">
        <v>47.647164733674103</v>
      </c>
      <c r="O504" s="81">
        <v>41.900046882830488</v>
      </c>
      <c r="P504" s="81">
        <v>50.075431213004769</v>
      </c>
      <c r="Q504" s="81">
        <v>2.4793705649728097</v>
      </c>
      <c r="R504" s="81">
        <v>0</v>
      </c>
      <c r="S504" s="81">
        <v>0.84850897337075537</v>
      </c>
      <c r="T504" s="82"/>
      <c r="U504" s="81">
        <v>3527339</v>
      </c>
      <c r="V504" s="81">
        <v>1389</v>
      </c>
      <c r="W504" s="81">
        <v>134</v>
      </c>
      <c r="X504" s="81">
        <v>8958</v>
      </c>
      <c r="Y504" s="81">
        <v>19085</v>
      </c>
      <c r="Z504" s="81">
        <v>19943</v>
      </c>
      <c r="AA504" s="81">
        <v>9958</v>
      </c>
      <c r="AB504" s="81">
        <v>42084</v>
      </c>
      <c r="AC504" s="81">
        <v>0</v>
      </c>
      <c r="AD504" s="81">
        <v>0.84850897337075537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2241</v>
      </c>
      <c r="B505" s="80">
        <v>173</v>
      </c>
      <c r="C505" s="80">
        <v>3</v>
      </c>
      <c r="D505" s="80">
        <v>11</v>
      </c>
      <c r="E505" s="80">
        <v>2006</v>
      </c>
      <c r="F505" s="80" t="s">
        <v>566</v>
      </c>
      <c r="G505" s="80" t="s">
        <v>2238</v>
      </c>
      <c r="H505" s="80" t="s">
        <v>2239</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2242</v>
      </c>
      <c r="B506" s="80">
        <v>174</v>
      </c>
      <c r="C506" s="80">
        <v>4</v>
      </c>
      <c r="D506" s="80">
        <v>11</v>
      </c>
      <c r="E506" s="80">
        <v>2007</v>
      </c>
      <c r="F506" s="80" t="s">
        <v>567</v>
      </c>
      <c r="G506" s="80" t="s">
        <v>2238</v>
      </c>
      <c r="H506" s="80" t="s">
        <v>2239</v>
      </c>
      <c r="I506" s="177"/>
      <c r="J506" s="81">
        <v>27.69309714252169</v>
      </c>
      <c r="K506" s="81">
        <v>3.2779837930303271</v>
      </c>
      <c r="L506" s="81">
        <v>66.954843625072201</v>
      </c>
      <c r="M506" s="81">
        <v>45.60346113962914</v>
      </c>
      <c r="N506" s="81">
        <v>47.033171466929957</v>
      </c>
      <c r="O506" s="81">
        <v>40.847526664365837</v>
      </c>
      <c r="P506" s="81">
        <v>48.424952874707358</v>
      </c>
      <c r="Q506" s="81">
        <v>2.5348958504215635</v>
      </c>
      <c r="R506" s="81">
        <v>0</v>
      </c>
      <c r="S506" s="81">
        <v>3.9468136489490169</v>
      </c>
      <c r="T506" s="82"/>
      <c r="U506" s="81">
        <v>3735754</v>
      </c>
      <c r="V506" s="81">
        <v>1257</v>
      </c>
      <c r="W506" s="81">
        <v>957</v>
      </c>
      <c r="X506" s="81">
        <v>11446</v>
      </c>
      <c r="Y506" s="81">
        <v>18961</v>
      </c>
      <c r="Z506" s="81">
        <v>20211</v>
      </c>
      <c r="AA506" s="81">
        <v>9483</v>
      </c>
      <c r="AB506" s="81">
        <v>40751</v>
      </c>
      <c r="AC506" s="81">
        <v>0</v>
      </c>
      <c r="AD506" s="81">
        <v>3.9468136489490169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2243</v>
      </c>
      <c r="B507" s="80">
        <v>175</v>
      </c>
      <c r="C507" s="80">
        <v>5</v>
      </c>
      <c r="D507" s="80">
        <v>11</v>
      </c>
      <c r="E507" s="80">
        <v>2008</v>
      </c>
      <c r="F507" s="80" t="s">
        <v>84</v>
      </c>
      <c r="G507" s="80" t="s">
        <v>2238</v>
      </c>
      <c r="H507" s="80" t="s">
        <v>2239</v>
      </c>
      <c r="I507" s="177"/>
      <c r="J507" s="81">
        <v>24.653866548433456</v>
      </c>
      <c r="K507" s="81">
        <v>2.5569781441620165</v>
      </c>
      <c r="L507" s="81">
        <v>8.1641672032957082</v>
      </c>
      <c r="M507" s="81">
        <v>48.546061953953682</v>
      </c>
      <c r="N507" s="81">
        <v>42.071671547342525</v>
      </c>
      <c r="O507" s="81">
        <v>39.483941122216322</v>
      </c>
      <c r="P507" s="81">
        <v>46.99768206983294</v>
      </c>
      <c r="Q507" s="81">
        <v>2.4558497199389868</v>
      </c>
      <c r="R507" s="81">
        <v>0</v>
      </c>
      <c r="S507" s="81">
        <v>3.1350557051886407</v>
      </c>
      <c r="T507" s="82"/>
      <c r="U507" s="81">
        <v>3596979</v>
      </c>
      <c r="V507" s="81">
        <v>1257</v>
      </c>
      <c r="W507" s="81">
        <v>135</v>
      </c>
      <c r="X507" s="81">
        <v>11446</v>
      </c>
      <c r="Y507" s="81">
        <v>18839</v>
      </c>
      <c r="Z507" s="81">
        <v>20222</v>
      </c>
      <c r="AA507" s="81">
        <v>9214</v>
      </c>
      <c r="AB507" s="81">
        <v>40129</v>
      </c>
      <c r="AC507" s="81">
        <v>0</v>
      </c>
      <c r="AD507" s="81">
        <v>3.1350557051886407</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2244</v>
      </c>
      <c r="B508" s="80">
        <v>176</v>
      </c>
      <c r="C508" s="80">
        <v>6</v>
      </c>
      <c r="D508" s="80">
        <v>11</v>
      </c>
      <c r="E508" s="80">
        <v>2009</v>
      </c>
      <c r="F508" s="80" t="s">
        <v>85</v>
      </c>
      <c r="G508" s="80" t="s">
        <v>2238</v>
      </c>
      <c r="H508" s="80" t="s">
        <v>2239</v>
      </c>
      <c r="I508" s="177"/>
      <c r="J508" s="81">
        <v>23.963265068179997</v>
      </c>
      <c r="K508" s="81">
        <v>2.2039521906339274</v>
      </c>
      <c r="L508" s="81">
        <v>12.394110560681106</v>
      </c>
      <c r="M508" s="81">
        <v>45.802646325250535</v>
      </c>
      <c r="N508" s="81">
        <v>39.266179437576092</v>
      </c>
      <c r="O508" s="81">
        <v>40.352155164024907</v>
      </c>
      <c r="P508" s="81">
        <v>44.865165611762123</v>
      </c>
      <c r="Q508" s="81">
        <v>2.3076766477641515</v>
      </c>
      <c r="R508" s="81">
        <v>0</v>
      </c>
      <c r="S508" s="81">
        <v>4.8129312023144504</v>
      </c>
      <c r="T508" s="82"/>
      <c r="U508" s="81">
        <v>3323463</v>
      </c>
      <c r="V508" s="81">
        <v>1022</v>
      </c>
      <c r="W508" s="81">
        <v>303</v>
      </c>
      <c r="X508" s="81">
        <v>12036</v>
      </c>
      <c r="Y508" s="81">
        <v>18721</v>
      </c>
      <c r="Z508" s="81">
        <v>20399</v>
      </c>
      <c r="AA508" s="81">
        <v>9030</v>
      </c>
      <c r="AB508" s="81">
        <v>39584</v>
      </c>
      <c r="AC508" s="81">
        <v>0</v>
      </c>
      <c r="AD508" s="81">
        <v>4.8129312023144504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2245</v>
      </c>
      <c r="B509" s="80">
        <v>177</v>
      </c>
      <c r="C509" s="80">
        <v>7</v>
      </c>
      <c r="D509" s="80">
        <v>11</v>
      </c>
      <c r="E509" s="80">
        <v>2010</v>
      </c>
      <c r="F509" s="80" t="s">
        <v>86</v>
      </c>
      <c r="G509" s="80" t="s">
        <v>2238</v>
      </c>
      <c r="H509" s="80" t="s">
        <v>2239</v>
      </c>
      <c r="I509" s="177"/>
      <c r="J509" s="81">
        <v>22.871203688785538</v>
      </c>
      <c r="K509" s="81">
        <v>2.3418797231836268</v>
      </c>
      <c r="L509" s="81">
        <v>11.410406891464362</v>
      </c>
      <c r="M509" s="81">
        <v>49.365651616273176</v>
      </c>
      <c r="N509" s="81">
        <v>45.822241487483879</v>
      </c>
      <c r="O509" s="81">
        <v>40.346661544646075</v>
      </c>
      <c r="P509" s="81">
        <v>44.78114957232642</v>
      </c>
      <c r="Q509" s="81">
        <v>2.3669689073758877</v>
      </c>
      <c r="R509" s="81">
        <v>0</v>
      </c>
      <c r="S509" s="81">
        <v>3.6737075730485245</v>
      </c>
      <c r="T509" s="82"/>
      <c r="U509" s="81">
        <v>3338453</v>
      </c>
      <c r="V509" s="81">
        <v>1022</v>
      </c>
      <c r="W509" s="81">
        <v>303</v>
      </c>
      <c r="X509" s="81">
        <v>12036</v>
      </c>
      <c r="Y509" s="81">
        <v>18537</v>
      </c>
      <c r="Z509" s="81">
        <v>20491</v>
      </c>
      <c r="AA509" s="81">
        <v>8788</v>
      </c>
      <c r="AB509" s="81">
        <v>38904</v>
      </c>
      <c r="AC509" s="81">
        <v>0</v>
      </c>
      <c r="AD509" s="81">
        <v>3.6737075730485245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2246</v>
      </c>
      <c r="B510" s="80">
        <v>178</v>
      </c>
      <c r="C510" s="80">
        <v>8</v>
      </c>
      <c r="D510" s="80">
        <v>11</v>
      </c>
      <c r="E510" s="80">
        <v>2011</v>
      </c>
      <c r="F510" s="80" t="s">
        <v>87</v>
      </c>
      <c r="G510" s="80" t="s">
        <v>2238</v>
      </c>
      <c r="H510" s="80" t="s">
        <v>2239</v>
      </c>
      <c r="I510" s="177"/>
      <c r="J510" s="81">
        <v>26.223181381248192</v>
      </c>
      <c r="K510" s="81">
        <v>3.0980997894031708</v>
      </c>
      <c r="L510" s="81">
        <v>15.352822704220406</v>
      </c>
      <c r="M510" s="81">
        <v>58.759353014250685</v>
      </c>
      <c r="N510" s="81">
        <v>55.919793831404597</v>
      </c>
      <c r="O510" s="81">
        <v>39.504184929261726</v>
      </c>
      <c r="P510" s="81">
        <v>42.690342709955829</v>
      </c>
      <c r="Q510" s="81">
        <v>2.6829170119288857</v>
      </c>
      <c r="R510" s="81">
        <v>0</v>
      </c>
      <c r="S510" s="81">
        <v>3.4348474098989397</v>
      </c>
      <c r="T510" s="82"/>
      <c r="U510" s="81">
        <v>3225857</v>
      </c>
      <c r="V510" s="81">
        <v>1022</v>
      </c>
      <c r="W510" s="81">
        <v>303</v>
      </c>
      <c r="X510" s="81">
        <v>12036</v>
      </c>
      <c r="Y510" s="81">
        <v>18372</v>
      </c>
      <c r="Z510" s="81">
        <v>20499</v>
      </c>
      <c r="AA510" s="81">
        <v>8627</v>
      </c>
      <c r="AB510" s="81">
        <v>38230</v>
      </c>
      <c r="AC510" s="81">
        <v>0</v>
      </c>
      <c r="AD510" s="81">
        <v>3.4348474098989397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2247</v>
      </c>
      <c r="B511" s="80">
        <v>179</v>
      </c>
      <c r="C511" s="80">
        <v>9</v>
      </c>
      <c r="D511" s="80">
        <v>11</v>
      </c>
      <c r="E511" s="80">
        <v>2012</v>
      </c>
      <c r="F511" s="80" t="s">
        <v>88</v>
      </c>
      <c r="G511" s="80" t="s">
        <v>2238</v>
      </c>
      <c r="H511" s="80" t="s">
        <v>2239</v>
      </c>
      <c r="I511" s="177"/>
      <c r="J511" s="81">
        <v>20.049455590485447</v>
      </c>
      <c r="K511" s="81">
        <v>3.1728772701043404</v>
      </c>
      <c r="L511" s="81">
        <v>15.558595049369034</v>
      </c>
      <c r="M511" s="81">
        <v>65.726230100856881</v>
      </c>
      <c r="N511" s="81">
        <v>57.164887406958975</v>
      </c>
      <c r="O511" s="81">
        <v>39.516440567887351</v>
      </c>
      <c r="P511" s="81">
        <v>41.91302921244931</v>
      </c>
      <c r="Q511" s="81">
        <v>2.8671945453954133</v>
      </c>
      <c r="R511" s="81">
        <v>0</v>
      </c>
      <c r="S511" s="81">
        <v>2.4508670195515219</v>
      </c>
      <c r="T511" s="82"/>
      <c r="U511" s="81">
        <v>2394256</v>
      </c>
      <c r="V511" s="81">
        <v>1022</v>
      </c>
      <c r="W511" s="81">
        <v>303</v>
      </c>
      <c r="X511" s="81">
        <v>12036</v>
      </c>
      <c r="Y511" s="81">
        <v>18221</v>
      </c>
      <c r="Z511" s="81">
        <v>20668</v>
      </c>
      <c r="AA511" s="81">
        <v>8422</v>
      </c>
      <c r="AB511" s="81">
        <v>37604</v>
      </c>
      <c r="AC511" s="81">
        <v>0</v>
      </c>
      <c r="AD511" s="81">
        <v>2.4508670195515219</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2248</v>
      </c>
      <c r="B512" s="80">
        <v>180</v>
      </c>
      <c r="C512" s="80">
        <v>10</v>
      </c>
      <c r="D512" s="80">
        <v>11</v>
      </c>
      <c r="E512" s="80">
        <v>2013</v>
      </c>
      <c r="F512" s="80" t="s">
        <v>89</v>
      </c>
      <c r="G512" s="80" t="s">
        <v>2238</v>
      </c>
      <c r="H512" s="80" t="s">
        <v>2239</v>
      </c>
      <c r="I512" s="177"/>
      <c r="J512" s="81">
        <v>38.833433479478551</v>
      </c>
      <c r="K512" s="81">
        <v>2.7938968974604061</v>
      </c>
      <c r="L512" s="81">
        <v>14.240522278501118</v>
      </c>
      <c r="M512" s="81">
        <v>65.832857284526895</v>
      </c>
      <c r="N512" s="81">
        <v>61.736995543597942</v>
      </c>
      <c r="O512" s="81">
        <v>38.080085600391669</v>
      </c>
      <c r="P512" s="81">
        <v>41.276690171730891</v>
      </c>
      <c r="Q512" s="81">
        <v>2.8966808505121406</v>
      </c>
      <c r="R512" s="81">
        <v>0</v>
      </c>
      <c r="S512" s="81">
        <v>3.89922607111856</v>
      </c>
      <c r="T512" s="82"/>
      <c r="U512" s="81">
        <v>4167454</v>
      </c>
      <c r="V512" s="81">
        <v>1022</v>
      </c>
      <c r="W512" s="81">
        <v>303</v>
      </c>
      <c r="X512" s="81">
        <v>12036</v>
      </c>
      <c r="Y512" s="81">
        <v>18337</v>
      </c>
      <c r="Z512" s="81">
        <v>20806</v>
      </c>
      <c r="AA512" s="81">
        <v>8263</v>
      </c>
      <c r="AB512" s="81">
        <v>37446</v>
      </c>
      <c r="AC512" s="81">
        <v>0</v>
      </c>
      <c r="AD512" s="81">
        <v>3.89922607111856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2249</v>
      </c>
      <c r="B513" s="80">
        <v>181</v>
      </c>
      <c r="C513" s="80">
        <v>11</v>
      </c>
      <c r="D513" s="80">
        <v>11</v>
      </c>
      <c r="E513" s="80">
        <v>2014</v>
      </c>
      <c r="F513" s="80" t="s">
        <v>90</v>
      </c>
      <c r="G513" s="80" t="s">
        <v>2238</v>
      </c>
      <c r="H513" s="80" t="s">
        <v>2239</v>
      </c>
      <c r="I513" s="177"/>
      <c r="J513" s="81">
        <v>32.285737633894001</v>
      </c>
      <c r="K513" s="81">
        <v>2.8556476847363754</v>
      </c>
      <c r="L513" s="81">
        <v>15.229675641279034</v>
      </c>
      <c r="M513" s="81">
        <v>57.258107427501329</v>
      </c>
      <c r="N513" s="81">
        <v>58.525707590096033</v>
      </c>
      <c r="O513" s="81">
        <v>36.253487034147668</v>
      </c>
      <c r="P513" s="81">
        <v>40.903876375343998</v>
      </c>
      <c r="Q513" s="81">
        <v>2.7299525297966341</v>
      </c>
      <c r="R513" s="81">
        <v>0</v>
      </c>
      <c r="S513" s="81">
        <v>2.9482737017335077</v>
      </c>
      <c r="T513" s="82"/>
      <c r="U513" s="81">
        <v>4022786</v>
      </c>
      <c r="V513" s="81">
        <v>912</v>
      </c>
      <c r="W513" s="81">
        <v>326</v>
      </c>
      <c r="X513" s="81">
        <v>11278</v>
      </c>
      <c r="Y513" s="81">
        <v>18137</v>
      </c>
      <c r="Z513" s="81">
        <v>20862</v>
      </c>
      <c r="AA513" s="81">
        <v>8146</v>
      </c>
      <c r="AB513" s="81">
        <v>36782</v>
      </c>
      <c r="AC513" s="81">
        <v>0</v>
      </c>
      <c r="AD513" s="81">
        <v>2.9482737017335077</v>
      </c>
      <c r="AE513" s="82"/>
      <c r="AF513" s="81">
        <v>38784942.265082076</v>
      </c>
      <c r="AG513" s="81">
        <v>2331791.331832903</v>
      </c>
      <c r="AH513" s="81">
        <v>3204992.8598739477</v>
      </c>
      <c r="AI513" s="81">
        <v>66799515.102317177</v>
      </c>
      <c r="AJ513" s="81">
        <v>80976782.837660074</v>
      </c>
      <c r="AK513" s="81">
        <v>0</v>
      </c>
      <c r="AL513" s="81">
        <v>0</v>
      </c>
      <c r="AM513" s="81">
        <v>5049618.958667065</v>
      </c>
      <c r="AN513" s="81">
        <v>0</v>
      </c>
      <c r="AO513" s="81">
        <v>0</v>
      </c>
      <c r="AP513" s="82"/>
      <c r="AQ513" s="81">
        <v>972</v>
      </c>
      <c r="AR513" s="81">
        <v>286</v>
      </c>
      <c r="AS513" s="81">
        <v>3</v>
      </c>
      <c r="AT513" s="81">
        <v>1</v>
      </c>
      <c r="AU513" s="81">
        <v>0</v>
      </c>
      <c r="AV513" s="81">
        <v>0</v>
      </c>
      <c r="AW513" s="81" t="s">
        <v>564</v>
      </c>
      <c r="AX513" s="82"/>
      <c r="AY513" s="81">
        <v>4452.2330000000002</v>
      </c>
      <c r="AZ513" s="81">
        <v>18493.600000000002</v>
      </c>
      <c r="BA513" s="81">
        <v>29440</v>
      </c>
      <c r="BB513" s="81">
        <v>170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2250</v>
      </c>
      <c r="B514" s="80">
        <v>182</v>
      </c>
      <c r="C514" s="80">
        <v>12</v>
      </c>
      <c r="D514" s="80">
        <v>11</v>
      </c>
      <c r="E514" s="80">
        <v>2015</v>
      </c>
      <c r="F514" s="80" t="s">
        <v>91</v>
      </c>
      <c r="G514" s="80" t="s">
        <v>2238</v>
      </c>
      <c r="H514" s="80" t="s">
        <v>2239</v>
      </c>
      <c r="I514" s="177"/>
      <c r="J514" s="81">
        <v>30.299660727866236</v>
      </c>
      <c r="K514" s="81">
        <v>2.387772193968813</v>
      </c>
      <c r="L514" s="81">
        <v>16.35429977271362</v>
      </c>
      <c r="M514" s="81">
        <v>57.311194643636284</v>
      </c>
      <c r="N514" s="81">
        <v>50.384007519843074</v>
      </c>
      <c r="O514" s="81">
        <v>35.793927874726222</v>
      </c>
      <c r="P514" s="81">
        <v>39.895823984733525</v>
      </c>
      <c r="Q514" s="81">
        <v>2.6172683057541253</v>
      </c>
      <c r="R514" s="81">
        <v>0</v>
      </c>
      <c r="S514" s="81">
        <v>2.9820730930433093</v>
      </c>
      <c r="T514" s="82"/>
      <c r="U514" s="81">
        <v>4338412</v>
      </c>
      <c r="V514" s="81">
        <v>912</v>
      </c>
      <c r="W514" s="81">
        <v>326</v>
      </c>
      <c r="X514" s="81">
        <v>11278</v>
      </c>
      <c r="Y514" s="81">
        <v>17894</v>
      </c>
      <c r="Z514" s="81">
        <v>20796</v>
      </c>
      <c r="AA514" s="81">
        <v>7939</v>
      </c>
      <c r="AB514" s="81">
        <v>36022</v>
      </c>
      <c r="AC514" s="81">
        <v>0</v>
      </c>
      <c r="AD514" s="81">
        <v>2.9820730930433093</v>
      </c>
      <c r="AE514" s="82"/>
      <c r="AF514" s="81">
        <v>41008993.025287919</v>
      </c>
      <c r="AG514" s="81">
        <v>2049550.8470685936</v>
      </c>
      <c r="AH514" s="81">
        <v>2735066.2781534535</v>
      </c>
      <c r="AI514" s="81">
        <v>69275129.205738038</v>
      </c>
      <c r="AJ514" s="81">
        <v>73846959.133039251</v>
      </c>
      <c r="AK514" s="81">
        <v>0</v>
      </c>
      <c r="AL514" s="81">
        <v>0</v>
      </c>
      <c r="AM514" s="81">
        <v>4936663.9933932275</v>
      </c>
      <c r="AN514" s="81">
        <v>0</v>
      </c>
      <c r="AO514" s="81">
        <v>0</v>
      </c>
      <c r="AP514" s="82"/>
      <c r="AQ514" s="81">
        <v>1053</v>
      </c>
      <c r="AR514" s="81">
        <v>346</v>
      </c>
      <c r="AS514" s="81">
        <v>3</v>
      </c>
      <c r="AT514" s="81">
        <v>1</v>
      </c>
      <c r="AU514" s="81">
        <v>0</v>
      </c>
      <c r="AV514" s="81">
        <v>0</v>
      </c>
      <c r="AW514" s="81" t="s">
        <v>564</v>
      </c>
      <c r="AX514" s="82"/>
      <c r="AY514" s="81">
        <v>4934.5630000000001</v>
      </c>
      <c r="AZ514" s="81">
        <v>34268.5</v>
      </c>
      <c r="BA514" s="81">
        <v>29440</v>
      </c>
      <c r="BB514" s="81">
        <v>170</v>
      </c>
      <c r="BC514" s="81">
        <v>0</v>
      </c>
      <c r="BD514" s="81">
        <v>0</v>
      </c>
      <c r="BE514" s="81" t="s">
        <v>564</v>
      </c>
      <c r="BF514" s="82"/>
      <c r="BG514" s="81">
        <v>0</v>
      </c>
      <c r="BH514" s="81">
        <v>0</v>
      </c>
      <c r="BI514" s="81">
        <v>4.3239999999999998</v>
      </c>
      <c r="BJ514" s="81">
        <v>0</v>
      </c>
      <c r="BK514" s="81">
        <v>0</v>
      </c>
      <c r="BL514" s="81">
        <v>0</v>
      </c>
      <c r="BM514" s="82"/>
      <c r="BN514" s="81">
        <v>0</v>
      </c>
      <c r="BO514" s="81">
        <v>0</v>
      </c>
      <c r="BP514" s="81">
        <v>1</v>
      </c>
      <c r="BQ514" s="81">
        <v>0</v>
      </c>
      <c r="BR514" s="81">
        <v>0</v>
      </c>
      <c r="BS514" s="81">
        <v>0</v>
      </c>
      <c r="BT514"/>
      <c r="BU514" s="80">
        <v>4.3239999999999998</v>
      </c>
      <c r="BV514" s="80">
        <v>0</v>
      </c>
      <c r="BW514" s="80">
        <v>0</v>
      </c>
      <c r="BX514" s="80">
        <v>0</v>
      </c>
      <c r="BY514" s="80">
        <v>0</v>
      </c>
      <c r="BZ514" s="80">
        <v>0</v>
      </c>
      <c r="CA514" s="80">
        <v>0</v>
      </c>
      <c r="CB514" s="80">
        <v>0</v>
      </c>
      <c r="CC514" s="80">
        <v>0</v>
      </c>
    </row>
    <row r="515" spans="1:81">
      <c r="A515" s="80" t="s">
        <v>2251</v>
      </c>
      <c r="B515" s="80">
        <v>183</v>
      </c>
      <c r="C515" s="80">
        <v>13</v>
      </c>
      <c r="D515" s="80">
        <v>11</v>
      </c>
      <c r="E515" s="80">
        <v>2016</v>
      </c>
      <c r="F515" s="80" t="s">
        <v>92</v>
      </c>
      <c r="G515" s="80" t="s">
        <v>2238</v>
      </c>
      <c r="H515" s="80" t="s">
        <v>2239</v>
      </c>
      <c r="I515" s="177"/>
      <c r="J515" s="81">
        <v>29.380335192910081</v>
      </c>
      <c r="K515" s="81">
        <v>2.3098766272155844</v>
      </c>
      <c r="L515" s="81">
        <v>14.438154792427046</v>
      </c>
      <c r="M515" s="81">
        <v>44.539622753431026</v>
      </c>
      <c r="N515" s="81">
        <v>45.878767299168913</v>
      </c>
      <c r="O515" s="81">
        <v>35.369467966658441</v>
      </c>
      <c r="P515" s="81">
        <v>38.767742311870471</v>
      </c>
      <c r="Q515" s="81">
        <v>2.5055299239693802</v>
      </c>
      <c r="R515" s="81">
        <v>0</v>
      </c>
      <c r="S515" s="81">
        <v>2.6495430886348932</v>
      </c>
      <c r="T515" s="82"/>
      <c r="U515" s="81">
        <v>4509208</v>
      </c>
      <c r="V515" s="81">
        <v>912</v>
      </c>
      <c r="W515" s="81">
        <v>326</v>
      </c>
      <c r="X515" s="81">
        <v>11278</v>
      </c>
      <c r="Y515" s="81">
        <v>17725</v>
      </c>
      <c r="Z515" s="81">
        <v>20802</v>
      </c>
      <c r="AA515" s="81">
        <v>7979</v>
      </c>
      <c r="AB515" s="81">
        <v>35473</v>
      </c>
      <c r="AC515" s="81">
        <v>0</v>
      </c>
      <c r="AD515" s="81">
        <v>2.6495430886348932</v>
      </c>
      <c r="AE515" s="82"/>
      <c r="AF515" s="81">
        <v>41003863.003394566</v>
      </c>
      <c r="AG515" s="81">
        <v>1975093.294486447</v>
      </c>
      <c r="AH515" s="81">
        <v>2304938.056912194</v>
      </c>
      <c r="AI515" s="81">
        <v>69724844.051377207</v>
      </c>
      <c r="AJ515" s="81">
        <v>74403371.923295721</v>
      </c>
      <c r="AK515" s="81">
        <v>0</v>
      </c>
      <c r="AL515" s="81">
        <v>0</v>
      </c>
      <c r="AM515" s="81">
        <v>4865202.697245406</v>
      </c>
      <c r="AN515" s="81">
        <v>0</v>
      </c>
      <c r="AO515" s="81">
        <v>0</v>
      </c>
      <c r="AP515" s="82"/>
      <c r="AQ515" s="81">
        <v>1116</v>
      </c>
      <c r="AR515" s="81">
        <v>435</v>
      </c>
      <c r="AS515" s="81">
        <v>3</v>
      </c>
      <c r="AT515" s="81">
        <v>1</v>
      </c>
      <c r="AU515" s="81">
        <v>0</v>
      </c>
      <c r="AV515" s="81">
        <v>0</v>
      </c>
      <c r="AW515" s="81" t="s">
        <v>564</v>
      </c>
      <c r="AX515" s="82"/>
      <c r="AY515" s="81">
        <v>5320.4229999999998</v>
      </c>
      <c r="AZ515" s="81">
        <v>40817</v>
      </c>
      <c r="BA515" s="81">
        <v>29440</v>
      </c>
      <c r="BB515" s="81">
        <v>170</v>
      </c>
      <c r="BC515" s="81">
        <v>0</v>
      </c>
      <c r="BD515" s="81">
        <v>0</v>
      </c>
      <c r="BE515" s="81" t="s">
        <v>564</v>
      </c>
      <c r="BF515" s="82"/>
      <c r="BG515" s="81">
        <v>0</v>
      </c>
      <c r="BH515" s="81">
        <v>0</v>
      </c>
      <c r="BI515" s="81">
        <v>4.2789999999999999</v>
      </c>
      <c r="BJ515" s="81">
        <v>0</v>
      </c>
      <c r="BK515" s="81">
        <v>0</v>
      </c>
      <c r="BL515" s="81">
        <v>0</v>
      </c>
      <c r="BM515" s="82"/>
      <c r="BN515" s="81">
        <v>0</v>
      </c>
      <c r="BO515" s="81">
        <v>0</v>
      </c>
      <c r="BP515" s="81">
        <v>1</v>
      </c>
      <c r="BQ515" s="81">
        <v>0</v>
      </c>
      <c r="BR515" s="81">
        <v>0</v>
      </c>
      <c r="BS515" s="81">
        <v>0</v>
      </c>
      <c r="BT515"/>
      <c r="BU515" s="80">
        <v>4.2789999999999999</v>
      </c>
      <c r="BV515" s="80">
        <v>0</v>
      </c>
      <c r="BW515" s="80">
        <v>0</v>
      </c>
      <c r="BX515" s="80">
        <v>0</v>
      </c>
      <c r="BY515" s="80">
        <v>0</v>
      </c>
      <c r="BZ515" s="80">
        <v>0</v>
      </c>
      <c r="CA515" s="80">
        <v>0</v>
      </c>
      <c r="CB515" s="80">
        <v>0</v>
      </c>
      <c r="CC515" s="80">
        <v>0</v>
      </c>
    </row>
    <row r="516" spans="1:81">
      <c r="A516" s="80" t="s">
        <v>2252</v>
      </c>
      <c r="B516" s="80">
        <v>184</v>
      </c>
      <c r="C516" s="80">
        <v>14</v>
      </c>
      <c r="D516" s="80">
        <v>11</v>
      </c>
      <c r="E516" s="80">
        <v>2017</v>
      </c>
      <c r="F516" s="80" t="s">
        <v>71</v>
      </c>
      <c r="G516" s="80" t="s">
        <v>2238</v>
      </c>
      <c r="H516" s="80" t="s">
        <v>2239</v>
      </c>
      <c r="I516" s="177"/>
      <c r="J516" s="81">
        <v>27.573584763601026</v>
      </c>
      <c r="K516" s="81">
        <v>2.3964979732659728</v>
      </c>
      <c r="L516" s="81">
        <v>13.174064972772086</v>
      </c>
      <c r="M516" s="81">
        <v>40.341345239688714</v>
      </c>
      <c r="N516" s="81">
        <v>47.106961932906643</v>
      </c>
      <c r="O516" s="81">
        <v>34.671899142405984</v>
      </c>
      <c r="P516" s="81">
        <v>38.082819634216094</v>
      </c>
      <c r="Q516" s="81">
        <v>2.3869031253708703</v>
      </c>
      <c r="R516" s="81">
        <v>0</v>
      </c>
      <c r="S516" s="81">
        <v>3.0892185565009718</v>
      </c>
      <c r="T516" s="82"/>
      <c r="U516" s="81">
        <v>4879279</v>
      </c>
      <c r="V516" s="81">
        <v>912</v>
      </c>
      <c r="W516" s="81">
        <v>326</v>
      </c>
      <c r="X516" s="81">
        <v>11278</v>
      </c>
      <c r="Y516" s="81">
        <v>17647</v>
      </c>
      <c r="Z516" s="81">
        <v>20730</v>
      </c>
      <c r="AA516" s="81">
        <v>7888</v>
      </c>
      <c r="AB516" s="81">
        <v>34947</v>
      </c>
      <c r="AC516" s="81">
        <v>0</v>
      </c>
      <c r="AD516" s="81">
        <v>3.0892185565009722</v>
      </c>
      <c r="AE516" s="82"/>
      <c r="AF516" s="81">
        <v>41275985.348745868</v>
      </c>
      <c r="AG516" s="81">
        <v>2053857.770951804</v>
      </c>
      <c r="AH516" s="81">
        <v>2710879.5313469958</v>
      </c>
      <c r="AI516" s="81">
        <v>66633665.412196599</v>
      </c>
      <c r="AJ516" s="81">
        <v>82839105.080501691</v>
      </c>
      <c r="AK516" s="81">
        <v>0</v>
      </c>
      <c r="AL516" s="81">
        <v>0</v>
      </c>
      <c r="AM516" s="81">
        <v>4800560.4313847199</v>
      </c>
      <c r="AN516" s="81">
        <v>0</v>
      </c>
      <c r="AO516" s="81">
        <v>0</v>
      </c>
      <c r="AP516" s="82"/>
      <c r="AQ516" s="81">
        <v>1166</v>
      </c>
      <c r="AR516" s="81">
        <v>478</v>
      </c>
      <c r="AS516" s="81">
        <v>3</v>
      </c>
      <c r="AT516" s="81">
        <v>1</v>
      </c>
      <c r="AU516" s="81">
        <v>0</v>
      </c>
      <c r="AV516" s="81">
        <v>0</v>
      </c>
      <c r="AW516" s="81" t="s">
        <v>564</v>
      </c>
      <c r="AX516" s="82"/>
      <c r="AY516" s="81">
        <v>5575.2430000000004</v>
      </c>
      <c r="AZ516" s="81">
        <v>50959.599999999977</v>
      </c>
      <c r="BA516" s="81">
        <v>29440</v>
      </c>
      <c r="BB516" s="81">
        <v>170</v>
      </c>
      <c r="BC516" s="81">
        <v>0</v>
      </c>
      <c r="BD516" s="81">
        <v>0</v>
      </c>
      <c r="BE516" s="81" t="s">
        <v>564</v>
      </c>
      <c r="BF516" s="82"/>
      <c r="BG516" s="81">
        <v>0</v>
      </c>
      <c r="BH516" s="81">
        <v>0</v>
      </c>
      <c r="BI516" s="81">
        <v>4.1639999999999997</v>
      </c>
      <c r="BJ516" s="81">
        <v>0</v>
      </c>
      <c r="BK516" s="81">
        <v>0</v>
      </c>
      <c r="BL516" s="81">
        <v>0</v>
      </c>
      <c r="BM516" s="82"/>
      <c r="BN516" s="81">
        <v>0</v>
      </c>
      <c r="BO516" s="81">
        <v>0</v>
      </c>
      <c r="BP516" s="81">
        <v>1</v>
      </c>
      <c r="BQ516" s="81">
        <v>0</v>
      </c>
      <c r="BR516" s="81">
        <v>0</v>
      </c>
      <c r="BS516" s="81">
        <v>0</v>
      </c>
      <c r="BT516"/>
      <c r="BU516" s="80">
        <v>4.1639999999999997</v>
      </c>
      <c r="BV516" s="80">
        <v>0</v>
      </c>
      <c r="BW516" s="80">
        <v>0</v>
      </c>
      <c r="BX516" s="80">
        <v>0</v>
      </c>
      <c r="BY516" s="80">
        <v>0</v>
      </c>
      <c r="BZ516" s="80">
        <v>0</v>
      </c>
      <c r="CA516" s="80">
        <v>0</v>
      </c>
      <c r="CB516" s="80">
        <v>0</v>
      </c>
      <c r="CC516" s="80">
        <v>0</v>
      </c>
    </row>
    <row r="517" spans="1:81">
      <c r="A517" s="80" t="s">
        <v>2253</v>
      </c>
      <c r="B517" s="80">
        <v>185</v>
      </c>
      <c r="C517" s="80">
        <v>15</v>
      </c>
      <c r="D517" s="80">
        <v>11</v>
      </c>
      <c r="E517" s="80">
        <v>2018</v>
      </c>
      <c r="F517" s="80" t="s">
        <v>93</v>
      </c>
      <c r="G517" s="80" t="s">
        <v>2238</v>
      </c>
      <c r="H517" s="80" t="s">
        <v>2239</v>
      </c>
      <c r="I517" s="177"/>
      <c r="J517" s="81">
        <v>22.895941141149883</v>
      </c>
      <c r="K517" s="81">
        <v>2.0810775325855491</v>
      </c>
      <c r="L517" s="81">
        <v>11.713518224649668</v>
      </c>
      <c r="M517" s="81">
        <v>36.06323208548968</v>
      </c>
      <c r="N517" s="81">
        <v>33.031804428560271</v>
      </c>
      <c r="O517" s="81">
        <v>33.759551192995815</v>
      </c>
      <c r="P517" s="81">
        <v>37.259204887695788</v>
      </c>
      <c r="Q517" s="81">
        <v>2.179433087014321</v>
      </c>
      <c r="R517" s="81">
        <v>0</v>
      </c>
      <c r="S517" s="81">
        <v>2.7294156579657449</v>
      </c>
      <c r="T517" s="82"/>
      <c r="U517" s="81">
        <v>4718858</v>
      </c>
      <c r="V517" s="81">
        <v>912</v>
      </c>
      <c r="W517" s="81">
        <v>326</v>
      </c>
      <c r="X517" s="81">
        <v>11278</v>
      </c>
      <c r="Y517" s="81">
        <v>17515</v>
      </c>
      <c r="Z517" s="81">
        <v>20571</v>
      </c>
      <c r="AA517" s="81">
        <v>7795</v>
      </c>
      <c r="AB517" s="81">
        <v>34387</v>
      </c>
      <c r="AC517" s="81">
        <v>0</v>
      </c>
      <c r="AD517" s="81">
        <v>2.7294156579657449</v>
      </c>
      <c r="AE517" s="82"/>
      <c r="AF517" s="81">
        <v>40693841.901470631</v>
      </c>
      <c r="AG517" s="81">
        <v>1882894.882097688</v>
      </c>
      <c r="AH517" s="81">
        <v>2406021.4812680949</v>
      </c>
      <c r="AI517" s="81">
        <v>63775014.508182153</v>
      </c>
      <c r="AJ517" s="81">
        <v>78443460.582641974</v>
      </c>
      <c r="AK517" s="81">
        <v>0</v>
      </c>
      <c r="AL517" s="81">
        <v>0</v>
      </c>
      <c r="AM517" s="81">
        <v>4733408.7440414699</v>
      </c>
      <c r="AN517" s="81">
        <v>0</v>
      </c>
      <c r="AO517" s="81">
        <v>0</v>
      </c>
      <c r="AP517" s="82"/>
      <c r="AQ517" s="81">
        <v>1230</v>
      </c>
      <c r="AR517" s="81">
        <v>510</v>
      </c>
      <c r="AS517" s="81">
        <v>3</v>
      </c>
      <c r="AT517" s="81">
        <v>1</v>
      </c>
      <c r="AU517" s="81">
        <v>0</v>
      </c>
      <c r="AV517" s="81">
        <v>0</v>
      </c>
      <c r="AW517" s="81" t="s">
        <v>564</v>
      </c>
      <c r="AX517" s="82"/>
      <c r="AY517" s="81">
        <v>5899.7030000000004</v>
      </c>
      <c r="AZ517" s="81">
        <v>52322</v>
      </c>
      <c r="BA517" s="81">
        <v>29440</v>
      </c>
      <c r="BB517" s="81">
        <v>170</v>
      </c>
      <c r="BC517" s="81">
        <v>0</v>
      </c>
      <c r="BD517" s="81">
        <v>0</v>
      </c>
      <c r="BE517" s="81" t="s">
        <v>564</v>
      </c>
      <c r="BF517" s="82"/>
      <c r="BG517" s="81">
        <v>0</v>
      </c>
      <c r="BH517" s="81">
        <v>0</v>
      </c>
      <c r="BI517" s="81">
        <v>4.0339999999999998</v>
      </c>
      <c r="BJ517" s="81">
        <v>0</v>
      </c>
      <c r="BK517" s="81">
        <v>0</v>
      </c>
      <c r="BL517" s="81">
        <v>0</v>
      </c>
      <c r="BM517" s="82"/>
      <c r="BN517" s="81">
        <v>0</v>
      </c>
      <c r="BO517" s="81">
        <v>0</v>
      </c>
      <c r="BP517" s="81">
        <v>1</v>
      </c>
      <c r="BQ517" s="81">
        <v>0</v>
      </c>
      <c r="BR517" s="81">
        <v>0</v>
      </c>
      <c r="BS517" s="81">
        <v>0</v>
      </c>
      <c r="BT517"/>
      <c r="BU517" s="80">
        <v>4.0339999999999998</v>
      </c>
      <c r="BV517" s="80">
        <v>0</v>
      </c>
      <c r="BW517" s="80">
        <v>0</v>
      </c>
      <c r="BX517" s="80">
        <v>0</v>
      </c>
      <c r="BY517" s="80">
        <v>0</v>
      </c>
      <c r="BZ517" s="80">
        <v>0</v>
      </c>
      <c r="CA517" s="80">
        <v>0</v>
      </c>
      <c r="CB517" s="80">
        <v>0</v>
      </c>
      <c r="CC517" s="80">
        <v>0</v>
      </c>
    </row>
    <row r="518" spans="1:81">
      <c r="A518" s="80" t="s">
        <v>2254</v>
      </c>
      <c r="B518" s="80">
        <v>186</v>
      </c>
      <c r="C518" s="80">
        <v>16</v>
      </c>
      <c r="D518" s="80">
        <v>11</v>
      </c>
      <c r="E518" s="80">
        <v>2019</v>
      </c>
      <c r="F518" s="80" t="s">
        <v>73</v>
      </c>
      <c r="G518" s="80" t="s">
        <v>2238</v>
      </c>
      <c r="H518" s="80" t="s">
        <v>2239</v>
      </c>
      <c r="I518" s="177"/>
      <c r="J518" s="81">
        <v>22.951022216903979</v>
      </c>
      <c r="K518" s="81">
        <v>1.9886030934428214</v>
      </c>
      <c r="L518" s="81">
        <v>11.964080098309342</v>
      </c>
      <c r="M518" s="81">
        <v>38.939705275020145</v>
      </c>
      <c r="N518" s="81">
        <v>36.029567589476308</v>
      </c>
      <c r="O518" s="81">
        <v>32.723255161995525</v>
      </c>
      <c r="P518" s="81">
        <v>36.220607619995114</v>
      </c>
      <c r="Q518" s="81">
        <v>2.0902618409869755</v>
      </c>
      <c r="R518" s="81">
        <v>0</v>
      </c>
      <c r="S518" s="81">
        <v>3.1648561414615175</v>
      </c>
      <c r="T518" s="82"/>
      <c r="U518" s="81">
        <v>4443981</v>
      </c>
      <c r="V518" s="81">
        <v>912</v>
      </c>
      <c r="W518" s="81">
        <v>326</v>
      </c>
      <c r="X518" s="81">
        <v>11278</v>
      </c>
      <c r="Y518" s="81">
        <v>17355</v>
      </c>
      <c r="Z518" s="81">
        <v>20487</v>
      </c>
      <c r="AA518" s="81">
        <v>7521</v>
      </c>
      <c r="AB518" s="81">
        <v>33873</v>
      </c>
      <c r="AC518" s="81">
        <v>0</v>
      </c>
      <c r="AD518" s="81">
        <v>3.1648561414615179</v>
      </c>
      <c r="AE518" s="82"/>
      <c r="AF518" s="81">
        <v>39816180.109502994</v>
      </c>
      <c r="AG518" s="81">
        <v>1835909.8973554</v>
      </c>
      <c r="AH518" s="81">
        <v>2783029.3619190622</v>
      </c>
      <c r="AI518" s="81">
        <v>64431945.743260957</v>
      </c>
      <c r="AJ518" s="81">
        <v>78403802.446133956</v>
      </c>
      <c r="AK518" s="81">
        <v>0</v>
      </c>
      <c r="AL518" s="81">
        <v>0</v>
      </c>
      <c r="AM518" s="81">
        <v>4613247.6041925242</v>
      </c>
      <c r="AN518" s="81">
        <v>0</v>
      </c>
      <c r="AO518" s="81">
        <v>0</v>
      </c>
      <c r="AP518" s="82"/>
      <c r="AQ518" s="81">
        <v>1293</v>
      </c>
      <c r="AR518" s="81">
        <v>618</v>
      </c>
      <c r="AS518" s="81">
        <v>3</v>
      </c>
      <c r="AT518" s="81">
        <v>1</v>
      </c>
      <c r="AU518" s="81">
        <v>0</v>
      </c>
      <c r="AV518" s="81">
        <v>0</v>
      </c>
      <c r="AW518" s="81" t="s">
        <v>564</v>
      </c>
      <c r="AX518" s="82"/>
      <c r="AY518" s="81">
        <v>6262.6830000000009</v>
      </c>
      <c r="AZ518" s="81">
        <v>82353.800000000017</v>
      </c>
      <c r="BA518" s="81">
        <v>29440</v>
      </c>
      <c r="BB518" s="81">
        <v>170</v>
      </c>
      <c r="BC518" s="81">
        <v>0</v>
      </c>
      <c r="BD518" s="81">
        <v>0</v>
      </c>
      <c r="BE518" s="81" t="s">
        <v>564</v>
      </c>
      <c r="BF518" s="82"/>
      <c r="BG518" s="81">
        <v>0</v>
      </c>
      <c r="BH518" s="81">
        <v>0</v>
      </c>
      <c r="BI518" s="81">
        <v>3.46</v>
      </c>
      <c r="BJ518" s="81">
        <v>0</v>
      </c>
      <c r="BK518" s="81">
        <v>0</v>
      </c>
      <c r="BL518" s="81">
        <v>0</v>
      </c>
      <c r="BM518" s="82"/>
      <c r="BN518" s="81">
        <v>0</v>
      </c>
      <c r="BO518" s="81">
        <v>0</v>
      </c>
      <c r="BP518" s="81">
        <v>1</v>
      </c>
      <c r="BQ518" s="81">
        <v>0</v>
      </c>
      <c r="BR518" s="81">
        <v>0</v>
      </c>
      <c r="BS518" s="81">
        <v>0</v>
      </c>
      <c r="BT518"/>
      <c r="BU518" s="80">
        <v>3.46</v>
      </c>
      <c r="BV518" s="80">
        <v>0</v>
      </c>
      <c r="BW518" s="80">
        <v>0</v>
      </c>
      <c r="BX518" s="80">
        <v>0</v>
      </c>
      <c r="BY518" s="80">
        <v>0</v>
      </c>
      <c r="BZ518" s="80">
        <v>0</v>
      </c>
      <c r="CA518" s="80">
        <v>0</v>
      </c>
      <c r="CB518" s="80">
        <v>0</v>
      </c>
      <c r="CC518" s="80">
        <v>0</v>
      </c>
    </row>
    <row r="519" spans="1:81">
      <c r="A519" s="80" t="s">
        <v>2255</v>
      </c>
      <c r="B519" s="80">
        <v>187</v>
      </c>
      <c r="C519" s="80">
        <v>17</v>
      </c>
      <c r="D519" s="80">
        <v>11</v>
      </c>
      <c r="E519" s="80">
        <v>2020</v>
      </c>
      <c r="F519" s="80" t="s">
        <v>218</v>
      </c>
      <c r="G519" s="80" t="s">
        <v>2238</v>
      </c>
      <c r="H519" s="80" t="s">
        <v>2239</v>
      </c>
      <c r="I519" s="177"/>
      <c r="J519" s="81">
        <v>23.063418669247788</v>
      </c>
      <c r="K519" s="81">
        <v>2.0478909178524205</v>
      </c>
      <c r="L519" s="81">
        <v>14.673100970441268</v>
      </c>
      <c r="M519" s="81">
        <v>35.49777717524001</v>
      </c>
      <c r="N519" s="81">
        <v>34.905131191627191</v>
      </c>
      <c r="O519" s="81">
        <v>28.423901549108628</v>
      </c>
      <c r="P519" s="81">
        <v>33.913715694547626</v>
      </c>
      <c r="Q519" s="81">
        <v>1.9673062021565877</v>
      </c>
      <c r="R519" s="81">
        <v>0</v>
      </c>
      <c r="S519" s="81">
        <v>2.965925900001567</v>
      </c>
      <c r="T519" s="82"/>
      <c r="U519" s="81">
        <v>4576763</v>
      </c>
      <c r="V519" s="81">
        <v>833</v>
      </c>
      <c r="W519" s="81">
        <v>349</v>
      </c>
      <c r="X519" s="81">
        <v>10510</v>
      </c>
      <c r="Y519" s="81">
        <v>17232</v>
      </c>
      <c r="Z519" s="81">
        <v>20311</v>
      </c>
      <c r="AA519" s="81">
        <v>7651</v>
      </c>
      <c r="AB519" s="81">
        <v>33365</v>
      </c>
      <c r="AC519" s="81">
        <v>0</v>
      </c>
      <c r="AD519" s="81">
        <v>2.965925900001567</v>
      </c>
      <c r="AE519" s="82"/>
      <c r="AF519" s="81">
        <v>38687467.012846388</v>
      </c>
      <c r="AG519" s="81">
        <v>1757134.5806837324</v>
      </c>
      <c r="AH519" s="81">
        <v>3954393.7938583037</v>
      </c>
      <c r="AI519" s="81">
        <v>56579796.424709104</v>
      </c>
      <c r="AJ519" s="81">
        <v>71791001.682223454</v>
      </c>
      <c r="AK519" s="81"/>
      <c r="AL519" s="81"/>
      <c r="AM519" s="81">
        <v>4354503.192881559</v>
      </c>
      <c r="AN519" s="81"/>
      <c r="AO519" s="81"/>
      <c r="AP519" s="82"/>
      <c r="AQ519" s="81">
        <v>1341</v>
      </c>
      <c r="AR519" s="81">
        <v>685</v>
      </c>
      <c r="AS519" s="81">
        <v>4</v>
      </c>
      <c r="AT519" s="81">
        <v>1</v>
      </c>
      <c r="AU519" s="81">
        <v>0</v>
      </c>
      <c r="AV519" s="81">
        <v>0</v>
      </c>
      <c r="AW519" s="81">
        <v>4</v>
      </c>
      <c r="AX519" s="82"/>
      <c r="AY519" s="81">
        <v>6541.448000000004</v>
      </c>
      <c r="AZ519" s="81">
        <v>87101.399999999878</v>
      </c>
      <c r="BA519" s="81">
        <v>36340</v>
      </c>
      <c r="BB519" s="81">
        <v>170</v>
      </c>
      <c r="BC519" s="81">
        <v>0</v>
      </c>
      <c r="BD519" s="81">
        <v>0</v>
      </c>
      <c r="BE519" s="81">
        <v>36340</v>
      </c>
      <c r="BF519" s="82"/>
      <c r="BG519" s="81">
        <v>0</v>
      </c>
      <c r="BH519" s="81">
        <v>0</v>
      </c>
      <c r="BI519" s="81">
        <v>3.488</v>
      </c>
      <c r="BJ519" s="81">
        <v>0</v>
      </c>
      <c r="BK519" s="81">
        <v>0</v>
      </c>
      <c r="BL519" s="81">
        <v>0</v>
      </c>
      <c r="BM519" s="82"/>
      <c r="BN519" s="81">
        <v>0</v>
      </c>
      <c r="BO519" s="81">
        <v>0</v>
      </c>
      <c r="BP519" s="81">
        <v>1</v>
      </c>
      <c r="BQ519" s="81">
        <v>0</v>
      </c>
      <c r="BR519" s="81">
        <v>0</v>
      </c>
      <c r="BS519" s="81">
        <v>0</v>
      </c>
      <c r="BT519"/>
      <c r="BU519" s="80">
        <v>3.488</v>
      </c>
      <c r="BV519" s="80">
        <v>0</v>
      </c>
      <c r="BW519" s="80">
        <v>0</v>
      </c>
      <c r="BX519" s="80">
        <v>0</v>
      </c>
      <c r="BY519" s="80">
        <v>0</v>
      </c>
      <c r="BZ519" s="80">
        <v>0</v>
      </c>
      <c r="CA519" s="80">
        <v>0</v>
      </c>
      <c r="CB519" s="80">
        <v>0</v>
      </c>
      <c r="CC519" s="80">
        <v>0</v>
      </c>
    </row>
    <row r="520" spans="1:81">
      <c r="A520" s="80" t="s">
        <v>2256</v>
      </c>
      <c r="B520" s="80">
        <v>187</v>
      </c>
      <c r="C520" s="80">
        <v>18</v>
      </c>
      <c r="D520" s="80">
        <v>11</v>
      </c>
      <c r="E520" s="80">
        <v>2021</v>
      </c>
      <c r="F520" s="80" t="s">
        <v>75</v>
      </c>
      <c r="G520" s="174" t="s">
        <v>2238</v>
      </c>
      <c r="H520" s="80" t="s">
        <v>2239</v>
      </c>
      <c r="I520" s="177"/>
      <c r="J520" s="81">
        <v>18.35465031592134</v>
      </c>
      <c r="K520" s="81">
        <v>2.0782361161525316</v>
      </c>
      <c r="L520" s="81">
        <v>12.840997884813598</v>
      </c>
      <c r="M520" s="81">
        <v>33.234166985950566</v>
      </c>
      <c r="N520" s="81">
        <v>28.757472165040507</v>
      </c>
      <c r="O520" s="81">
        <v>27.722695836807656</v>
      </c>
      <c r="P520" s="81">
        <v>34.585126156738703</v>
      </c>
      <c r="Q520" s="81">
        <v>1.9637055975920059</v>
      </c>
      <c r="R520" s="81">
        <v>0</v>
      </c>
      <c r="S520" s="81">
        <v>2.905442221193804</v>
      </c>
      <c r="T520" s="82"/>
      <c r="U520" s="81">
        <v>4728552</v>
      </c>
      <c r="V520" s="81">
        <v>833</v>
      </c>
      <c r="W520" s="81">
        <v>349</v>
      </c>
      <c r="X520" s="81">
        <v>10510</v>
      </c>
      <c r="Y520" s="81">
        <v>17067</v>
      </c>
      <c r="Z520" s="81">
        <v>20398</v>
      </c>
      <c r="AA520" s="81">
        <v>7609</v>
      </c>
      <c r="AB520" s="81">
        <v>32909</v>
      </c>
      <c r="AC520" s="81">
        <v>0</v>
      </c>
      <c r="AD520" s="81">
        <v>2.905442221193804</v>
      </c>
      <c r="AE520" s="82"/>
      <c r="AF520" s="81">
        <v>35180195.92130696</v>
      </c>
      <c r="AG520" s="81">
        <v>1782588.6011676625</v>
      </c>
      <c r="AH520" s="81">
        <v>3648864.4504028945</v>
      </c>
      <c r="AI520" s="81">
        <v>63100500.881959766</v>
      </c>
      <c r="AJ520" s="81">
        <v>72246653.374507368</v>
      </c>
      <c r="AK520" s="81">
        <v>0</v>
      </c>
      <c r="AL520" s="81">
        <v>0</v>
      </c>
      <c r="AM520" s="81">
        <v>4319763.2838669857</v>
      </c>
      <c r="AN520" s="81">
        <v>0</v>
      </c>
      <c r="AO520" s="81">
        <v>0</v>
      </c>
      <c r="AP520" s="82"/>
      <c r="AQ520" s="81">
        <v>1393</v>
      </c>
      <c r="AR520" s="81">
        <v>703</v>
      </c>
      <c r="AS520" s="81">
        <v>4</v>
      </c>
      <c r="AT520" s="81">
        <v>1</v>
      </c>
      <c r="AU520" s="81">
        <v>0</v>
      </c>
      <c r="AV520" s="81">
        <v>0</v>
      </c>
      <c r="AW520" s="81"/>
      <c r="AX520" s="82"/>
      <c r="AY520" s="81">
        <v>6866.2580000000053</v>
      </c>
      <c r="AZ520" s="81">
        <v>87963.399999999863</v>
      </c>
      <c r="BA520" s="81">
        <v>36340</v>
      </c>
      <c r="BB520" s="81">
        <v>170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2257</v>
      </c>
      <c r="B521" s="80">
        <v>187</v>
      </c>
      <c r="C521" s="80">
        <v>19</v>
      </c>
      <c r="D521" s="80">
        <v>11</v>
      </c>
      <c r="E521" s="80">
        <v>2022</v>
      </c>
      <c r="F521" s="80" t="s">
        <v>568</v>
      </c>
      <c r="G521" s="174" t="s">
        <v>2238</v>
      </c>
      <c r="H521" s="80" t="s">
        <v>2239</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1451</v>
      </c>
      <c r="AR521" s="81">
        <v>713</v>
      </c>
      <c r="AS521" s="81">
        <v>4</v>
      </c>
      <c r="AT521" s="81">
        <v>1</v>
      </c>
      <c r="AU521" s="81">
        <v>0</v>
      </c>
      <c r="AV521" s="81">
        <v>0</v>
      </c>
      <c r="AW521" s="81"/>
      <c r="AX521" s="82"/>
      <c r="AY521" s="81">
        <v>7221.0780000000077</v>
      </c>
      <c r="AZ521" s="81">
        <v>88437.59999999986</v>
      </c>
      <c r="BA521" s="81">
        <v>36340</v>
      </c>
      <c r="BB521" s="81">
        <v>170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2258</v>
      </c>
      <c r="B522" s="80">
        <v>137</v>
      </c>
      <c r="C522" s="80">
        <v>1</v>
      </c>
      <c r="D522" s="80">
        <v>9</v>
      </c>
      <c r="E522" s="80">
        <v>1990</v>
      </c>
      <c r="F522" s="80" t="s">
        <v>562</v>
      </c>
      <c r="G522" s="80" t="s">
        <v>2259</v>
      </c>
      <c r="H522" s="80" t="s">
        <v>2260</v>
      </c>
      <c r="I522" s="177"/>
      <c r="J522" s="81">
        <v>88.202176141618153</v>
      </c>
      <c r="K522" s="81">
        <v>1.6433434626441683</v>
      </c>
      <c r="L522" s="81">
        <v>1.8654128888162043</v>
      </c>
      <c r="M522" s="81">
        <v>20.125332156094878</v>
      </c>
      <c r="N522" s="81">
        <v>24.233524748959887</v>
      </c>
      <c r="O522" s="81">
        <v>23.232988863175418</v>
      </c>
      <c r="P522" s="81">
        <v>14.175629093282513</v>
      </c>
      <c r="Q522" s="81">
        <v>1.9461582950627603</v>
      </c>
      <c r="R522" s="81">
        <v>1.3569720415130746</v>
      </c>
      <c r="S522" s="81">
        <v>2.8733306328687407</v>
      </c>
      <c r="T522" s="82"/>
      <c r="U522" s="81">
        <v>7230188</v>
      </c>
      <c r="V522" s="81">
        <v>688</v>
      </c>
      <c r="W522" s="81">
        <v>17</v>
      </c>
      <c r="X522" s="81">
        <v>6865</v>
      </c>
      <c r="Y522" s="81">
        <v>9627</v>
      </c>
      <c r="Z522" s="81">
        <v>9556</v>
      </c>
      <c r="AA522" s="81">
        <v>3442</v>
      </c>
      <c r="AB522" s="81">
        <v>31599</v>
      </c>
      <c r="AC522" s="81">
        <v>235030</v>
      </c>
      <c r="AD522" s="81">
        <v>2.8733306328687407</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2261</v>
      </c>
      <c r="B523" s="80">
        <v>138</v>
      </c>
      <c r="C523" s="80">
        <v>2</v>
      </c>
      <c r="D523" s="80">
        <v>9</v>
      </c>
      <c r="E523" s="80">
        <v>2005</v>
      </c>
      <c r="F523" s="80" t="s">
        <v>565</v>
      </c>
      <c r="G523" s="80" t="s">
        <v>2259</v>
      </c>
      <c r="H523" s="80" t="s">
        <v>2260</v>
      </c>
      <c r="I523" s="177"/>
      <c r="J523" s="81">
        <v>10.767303591299838</v>
      </c>
      <c r="K523" s="81">
        <v>1.0332694465772645</v>
      </c>
      <c r="L523" s="81">
        <v>2.7097538800601124</v>
      </c>
      <c r="M523" s="81">
        <v>32.773664241078777</v>
      </c>
      <c r="N523" s="81">
        <v>35.783856901611323</v>
      </c>
      <c r="O523" s="81">
        <v>29.596648470061329</v>
      </c>
      <c r="P523" s="81">
        <v>12.581716097101621</v>
      </c>
      <c r="Q523" s="81">
        <v>1.9704055827752973</v>
      </c>
      <c r="R523" s="81">
        <v>0.96055351490583318</v>
      </c>
      <c r="S523" s="81">
        <v>1.4088802262400002</v>
      </c>
      <c r="T523" s="82"/>
      <c r="U523" s="81">
        <v>723105</v>
      </c>
      <c r="V523" s="81">
        <v>523</v>
      </c>
      <c r="W523" s="81">
        <v>30</v>
      </c>
      <c r="X523" s="81">
        <v>6244</v>
      </c>
      <c r="Y523" s="81">
        <v>12596</v>
      </c>
      <c r="Z523" s="81">
        <v>14087</v>
      </c>
      <c r="AA523" s="81">
        <v>2502</v>
      </c>
      <c r="AB523" s="81">
        <v>33445</v>
      </c>
      <c r="AC523" s="81">
        <v>169854</v>
      </c>
      <c r="AD523" s="81">
        <v>1.4088802262400002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2262</v>
      </c>
      <c r="B524" s="80">
        <v>139</v>
      </c>
      <c r="C524" s="80">
        <v>3</v>
      </c>
      <c r="D524" s="80">
        <v>9</v>
      </c>
      <c r="E524" s="80">
        <v>2006</v>
      </c>
      <c r="F524" s="80" t="s">
        <v>566</v>
      </c>
      <c r="G524" s="80" t="s">
        <v>2259</v>
      </c>
      <c r="H524" s="80" t="s">
        <v>2260</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2263</v>
      </c>
      <c r="B525" s="80">
        <v>140</v>
      </c>
      <c r="C525" s="80">
        <v>4</v>
      </c>
      <c r="D525" s="80">
        <v>9</v>
      </c>
      <c r="E525" s="80">
        <v>2007</v>
      </c>
      <c r="F525" s="80" t="s">
        <v>567</v>
      </c>
      <c r="G525" s="80" t="s">
        <v>2259</v>
      </c>
      <c r="H525" s="80" t="s">
        <v>2260</v>
      </c>
      <c r="I525" s="177"/>
      <c r="J525" s="81">
        <v>10.457553116362982</v>
      </c>
      <c r="K525" s="81">
        <v>1.1006184915370623</v>
      </c>
      <c r="L525" s="81">
        <v>3.6344370314088028</v>
      </c>
      <c r="M525" s="81">
        <v>32.895504371050144</v>
      </c>
      <c r="N525" s="81">
        <v>39.222625234470904</v>
      </c>
      <c r="O525" s="81">
        <v>28.913201546703167</v>
      </c>
      <c r="P525" s="81">
        <v>12.357733413138439</v>
      </c>
      <c r="Q525" s="81">
        <v>2.0875832431142221</v>
      </c>
      <c r="R525" s="81">
        <v>1.5274406048584637</v>
      </c>
      <c r="S525" s="81">
        <v>1.7467103400000001</v>
      </c>
      <c r="T525" s="82"/>
      <c r="U525" s="81">
        <v>705616</v>
      </c>
      <c r="V525" s="81">
        <v>523</v>
      </c>
      <c r="W525" s="81">
        <v>37</v>
      </c>
      <c r="X525" s="81">
        <v>7262</v>
      </c>
      <c r="Y525" s="81">
        <v>12900</v>
      </c>
      <c r="Z525" s="81">
        <v>14306</v>
      </c>
      <c r="AA525" s="81">
        <v>2420</v>
      </c>
      <c r="AB525" s="81">
        <v>33560</v>
      </c>
      <c r="AC525" s="81">
        <v>277846</v>
      </c>
      <c r="AD525" s="81">
        <v>1.7467103400000001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2264</v>
      </c>
      <c r="B526" s="80">
        <v>141</v>
      </c>
      <c r="C526" s="80">
        <v>5</v>
      </c>
      <c r="D526" s="80">
        <v>9</v>
      </c>
      <c r="E526" s="80">
        <v>2008</v>
      </c>
      <c r="F526" s="80" t="s">
        <v>84</v>
      </c>
      <c r="G526" s="80" t="s">
        <v>2259</v>
      </c>
      <c r="H526" s="80" t="s">
        <v>2260</v>
      </c>
      <c r="I526" s="177"/>
      <c r="J526" s="81">
        <v>8.1993748623573417</v>
      </c>
      <c r="K526" s="81">
        <v>0.83401228952058726</v>
      </c>
      <c r="L526" s="81">
        <v>2.889568181377427</v>
      </c>
      <c r="M526" s="81">
        <v>34.407525084561804</v>
      </c>
      <c r="N526" s="81">
        <v>38.394454554503028</v>
      </c>
      <c r="O526" s="81">
        <v>27.907426093355649</v>
      </c>
      <c r="P526" s="81">
        <v>12.154924720253081</v>
      </c>
      <c r="Q526" s="81">
        <v>2.0586690106662906</v>
      </c>
      <c r="R526" s="81">
        <v>1.4665387940141581</v>
      </c>
      <c r="S526" s="81">
        <v>2.4080609894599996</v>
      </c>
      <c r="T526" s="82"/>
      <c r="U526" s="81">
        <v>580488</v>
      </c>
      <c r="V526" s="81">
        <v>523</v>
      </c>
      <c r="W526" s="81">
        <v>37</v>
      </c>
      <c r="X526" s="81">
        <v>7262</v>
      </c>
      <c r="Y526" s="81">
        <v>13179</v>
      </c>
      <c r="Z526" s="81">
        <v>14293</v>
      </c>
      <c r="AA526" s="81">
        <v>2383</v>
      </c>
      <c r="AB526" s="81">
        <v>33639</v>
      </c>
      <c r="AC526" s="81">
        <v>277009</v>
      </c>
      <c r="AD526" s="81">
        <v>2.4080609894599996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2265</v>
      </c>
      <c r="B527" s="80">
        <v>142</v>
      </c>
      <c r="C527" s="80">
        <v>6</v>
      </c>
      <c r="D527" s="80">
        <v>9</v>
      </c>
      <c r="E527" s="80">
        <v>2009</v>
      </c>
      <c r="F527" s="80" t="s">
        <v>85</v>
      </c>
      <c r="G527" s="80" t="s">
        <v>2259</v>
      </c>
      <c r="H527" s="80" t="s">
        <v>2260</v>
      </c>
      <c r="I527" s="177"/>
      <c r="J527" s="81">
        <v>8.181837642635859</v>
      </c>
      <c r="K527" s="81">
        <v>0.65348479642321511</v>
      </c>
      <c r="L527" s="81">
        <v>8.3019553758522591</v>
      </c>
      <c r="M527" s="81">
        <v>30.263399217745864</v>
      </c>
      <c r="N527" s="81">
        <v>32.970847308023735</v>
      </c>
      <c r="O527" s="81">
        <v>28.346800504950092</v>
      </c>
      <c r="P527" s="81">
        <v>11.785179715514923</v>
      </c>
      <c r="Q527" s="81">
        <v>1.9537481683639852</v>
      </c>
      <c r="R527" s="81">
        <v>1.6698262046683841</v>
      </c>
      <c r="S527" s="81">
        <v>2.2367369775200006</v>
      </c>
      <c r="T527" s="82"/>
      <c r="U527" s="81">
        <v>457736</v>
      </c>
      <c r="V527" s="81">
        <v>500</v>
      </c>
      <c r="W527" s="81">
        <v>157</v>
      </c>
      <c r="X527" s="81">
        <v>7457</v>
      </c>
      <c r="Y527" s="81">
        <v>13251</v>
      </c>
      <c r="Z527" s="81">
        <v>14330</v>
      </c>
      <c r="AA527" s="81">
        <v>2372</v>
      </c>
      <c r="AB527" s="81">
        <v>33513</v>
      </c>
      <c r="AC527" s="81">
        <v>307705</v>
      </c>
      <c r="AD527" s="81">
        <v>2.2367369775200006</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10.9</v>
      </c>
      <c r="BL527" s="81">
        <v>0</v>
      </c>
      <c r="BM527" s="82"/>
      <c r="BN527" s="81">
        <v>0</v>
      </c>
      <c r="BO527" s="81">
        <v>0</v>
      </c>
      <c r="BP527" s="81">
        <v>0</v>
      </c>
      <c r="BQ527" s="81">
        <v>0</v>
      </c>
      <c r="BR527" s="81">
        <v>2</v>
      </c>
      <c r="BS527" s="81">
        <v>0</v>
      </c>
      <c r="BT527"/>
      <c r="BU527" s="80"/>
      <c r="BV527" s="80"/>
      <c r="BW527" s="80"/>
      <c r="BX527" s="80"/>
      <c r="BY527" s="80"/>
      <c r="BZ527" s="80"/>
      <c r="CA527" s="80"/>
      <c r="CB527" s="80"/>
      <c r="CC527" s="80"/>
    </row>
    <row r="528" spans="1:81">
      <c r="A528" s="80" t="s">
        <v>2266</v>
      </c>
      <c r="B528" s="80">
        <v>143</v>
      </c>
      <c r="C528" s="80">
        <v>7</v>
      </c>
      <c r="D528" s="80">
        <v>9</v>
      </c>
      <c r="E528" s="80">
        <v>2010</v>
      </c>
      <c r="F528" s="80" t="s">
        <v>86</v>
      </c>
      <c r="G528" s="80" t="s">
        <v>2259</v>
      </c>
      <c r="H528" s="80" t="s">
        <v>2260</v>
      </c>
      <c r="I528" s="177"/>
      <c r="J528" s="81">
        <v>5.7017846004821919</v>
      </c>
      <c r="K528" s="81">
        <v>0.69866464110828497</v>
      </c>
      <c r="L528" s="81">
        <v>7.6921515123474746</v>
      </c>
      <c r="M528" s="81">
        <v>30.644768861724067</v>
      </c>
      <c r="N528" s="81">
        <v>35.263834900510354</v>
      </c>
      <c r="O528" s="81">
        <v>28.459843149007582</v>
      </c>
      <c r="P528" s="81">
        <v>11.974931895194253</v>
      </c>
      <c r="Q528" s="81">
        <v>2.0399470618806843</v>
      </c>
      <c r="R528" s="81">
        <v>1.6686502492363748</v>
      </c>
      <c r="S528" s="81">
        <v>1.9655836161500002</v>
      </c>
      <c r="T528" s="82"/>
      <c r="U528" s="81">
        <v>374549</v>
      </c>
      <c r="V528" s="81">
        <v>500</v>
      </c>
      <c r="W528" s="81">
        <v>157</v>
      </c>
      <c r="X528" s="81">
        <v>7457</v>
      </c>
      <c r="Y528" s="81">
        <v>13389</v>
      </c>
      <c r="Z528" s="81">
        <v>14454</v>
      </c>
      <c r="AA528" s="81">
        <v>2350</v>
      </c>
      <c r="AB528" s="81">
        <v>33529</v>
      </c>
      <c r="AC528" s="81">
        <v>291394</v>
      </c>
      <c r="AD528" s="81">
        <v>1.9655836161500002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10.343</v>
      </c>
      <c r="BL528" s="81">
        <v>0</v>
      </c>
      <c r="BM528" s="82"/>
      <c r="BN528" s="81">
        <v>0</v>
      </c>
      <c r="BO528" s="81">
        <v>0</v>
      </c>
      <c r="BP528" s="81">
        <v>0</v>
      </c>
      <c r="BQ528" s="81">
        <v>0</v>
      </c>
      <c r="BR528" s="81">
        <v>2</v>
      </c>
      <c r="BS528" s="81">
        <v>0</v>
      </c>
      <c r="BT528"/>
      <c r="BU528" s="80">
        <v>10.343</v>
      </c>
      <c r="BV528" s="80">
        <v>0</v>
      </c>
      <c r="BW528" s="80">
        <v>0</v>
      </c>
      <c r="BX528" s="80">
        <v>0</v>
      </c>
      <c r="BY528" s="80">
        <v>0</v>
      </c>
      <c r="BZ528" s="80">
        <v>0</v>
      </c>
      <c r="CA528" s="80">
        <v>0</v>
      </c>
      <c r="CB528" s="80">
        <v>0</v>
      </c>
      <c r="CC528" s="80">
        <v>0</v>
      </c>
    </row>
    <row r="529" spans="1:81">
      <c r="A529" s="80" t="s">
        <v>2267</v>
      </c>
      <c r="B529" s="80">
        <v>144</v>
      </c>
      <c r="C529" s="80">
        <v>8</v>
      </c>
      <c r="D529" s="80">
        <v>9</v>
      </c>
      <c r="E529" s="80">
        <v>2011</v>
      </c>
      <c r="F529" s="80" t="s">
        <v>87</v>
      </c>
      <c r="G529" s="80" t="s">
        <v>2259</v>
      </c>
      <c r="H529" s="80" t="s">
        <v>2260</v>
      </c>
      <c r="I529" s="177"/>
      <c r="J529" s="81">
        <v>7.9125676929624511</v>
      </c>
      <c r="K529" s="81">
        <v>1.0932250299166479</v>
      </c>
      <c r="L529" s="81">
        <v>7.0501522278615294</v>
      </c>
      <c r="M529" s="81">
        <v>38.718943322039948</v>
      </c>
      <c r="N529" s="81">
        <v>37.25974225514954</v>
      </c>
      <c r="O529" s="81">
        <v>28.06668370699877</v>
      </c>
      <c r="P529" s="81">
        <v>11.643720458621312</v>
      </c>
      <c r="Q529" s="81">
        <v>2.3384818381243613</v>
      </c>
      <c r="R529" s="81">
        <v>1.5960846388381582</v>
      </c>
      <c r="S529" s="81">
        <v>2.0081230360099998</v>
      </c>
      <c r="T529" s="82"/>
      <c r="U529" s="81">
        <v>522807</v>
      </c>
      <c r="V529" s="81">
        <v>500</v>
      </c>
      <c r="W529" s="81">
        <v>157</v>
      </c>
      <c r="X529" s="81">
        <v>7457</v>
      </c>
      <c r="Y529" s="81">
        <v>13462</v>
      </c>
      <c r="Z529" s="81">
        <v>14564</v>
      </c>
      <c r="AA529" s="81">
        <v>2353</v>
      </c>
      <c r="AB529" s="81">
        <v>33322</v>
      </c>
      <c r="AC529" s="81">
        <v>278261</v>
      </c>
      <c r="AD529" s="81">
        <v>2.0081230360099998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2.964</v>
      </c>
      <c r="BL529" s="81">
        <v>0</v>
      </c>
      <c r="BM529" s="82"/>
      <c r="BN529" s="81">
        <v>0</v>
      </c>
      <c r="BO529" s="81">
        <v>0</v>
      </c>
      <c r="BP529" s="81">
        <v>0</v>
      </c>
      <c r="BQ529" s="81">
        <v>0</v>
      </c>
      <c r="BR529" s="81">
        <v>1</v>
      </c>
      <c r="BS529" s="81">
        <v>0</v>
      </c>
      <c r="BT529"/>
      <c r="BU529" s="80">
        <v>2.964</v>
      </c>
      <c r="BV529" s="80">
        <v>0</v>
      </c>
      <c r="BW529" s="80">
        <v>0</v>
      </c>
      <c r="BX529" s="80">
        <v>0</v>
      </c>
      <c r="BY529" s="80">
        <v>0</v>
      </c>
      <c r="BZ529" s="80">
        <v>0</v>
      </c>
      <c r="CA529" s="80">
        <v>0</v>
      </c>
      <c r="CB529" s="80">
        <v>0</v>
      </c>
      <c r="CC529" s="80">
        <v>0</v>
      </c>
    </row>
    <row r="530" spans="1:81">
      <c r="A530" s="80" t="s">
        <v>2268</v>
      </c>
      <c r="B530" s="80">
        <v>145</v>
      </c>
      <c r="C530" s="80">
        <v>9</v>
      </c>
      <c r="D530" s="80">
        <v>9</v>
      </c>
      <c r="E530" s="80">
        <v>2012</v>
      </c>
      <c r="F530" s="80" t="s">
        <v>88</v>
      </c>
      <c r="G530" s="80" t="s">
        <v>2259</v>
      </c>
      <c r="H530" s="80" t="s">
        <v>2260</v>
      </c>
      <c r="I530" s="177"/>
      <c r="J530" s="81">
        <v>9.2757129490265786</v>
      </c>
      <c r="K530" s="81">
        <v>1.0365064371648449</v>
      </c>
      <c r="L530" s="81">
        <v>6.9521249487438608</v>
      </c>
      <c r="M530" s="81">
        <v>39.825826825999883</v>
      </c>
      <c r="N530" s="81">
        <v>39.16815283396452</v>
      </c>
      <c r="O530" s="81">
        <v>27.864941205554008</v>
      </c>
      <c r="P530" s="81">
        <v>11.680109185658814</v>
      </c>
      <c r="Q530" s="81">
        <v>2.5362060462580476</v>
      </c>
      <c r="R530" s="81">
        <v>1.7429964649065424</v>
      </c>
      <c r="S530" s="81">
        <v>2.3794839650399999</v>
      </c>
      <c r="T530" s="82"/>
      <c r="U530" s="81">
        <v>600050</v>
      </c>
      <c r="V530" s="81">
        <v>500</v>
      </c>
      <c r="W530" s="81">
        <v>157</v>
      </c>
      <c r="X530" s="81">
        <v>7457</v>
      </c>
      <c r="Y530" s="81">
        <v>13547</v>
      </c>
      <c r="Z530" s="81">
        <v>14574</v>
      </c>
      <c r="AA530" s="81">
        <v>2347</v>
      </c>
      <c r="AB530" s="81">
        <v>33263</v>
      </c>
      <c r="AC530" s="81">
        <v>296003</v>
      </c>
      <c r="AD530" s="81">
        <v>2.3794839650399999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9.120000000000001</v>
      </c>
      <c r="BL530" s="81">
        <v>0</v>
      </c>
      <c r="BM530" s="82"/>
      <c r="BN530" s="81">
        <v>0</v>
      </c>
      <c r="BO530" s="81">
        <v>0</v>
      </c>
      <c r="BP530" s="81">
        <v>0</v>
      </c>
      <c r="BQ530" s="81">
        <v>0</v>
      </c>
      <c r="BR530" s="81">
        <v>2</v>
      </c>
      <c r="BS530" s="81">
        <v>0</v>
      </c>
      <c r="BT530"/>
      <c r="BU530" s="80">
        <v>9.1199999999999992</v>
      </c>
      <c r="BV530" s="80">
        <v>0</v>
      </c>
      <c r="BW530" s="80">
        <v>0</v>
      </c>
      <c r="BX530" s="80">
        <v>0</v>
      </c>
      <c r="BY530" s="80">
        <v>0</v>
      </c>
      <c r="BZ530" s="80">
        <v>0</v>
      </c>
      <c r="CA530" s="80">
        <v>0</v>
      </c>
      <c r="CB530" s="80">
        <v>0</v>
      </c>
      <c r="CC530" s="80">
        <v>0</v>
      </c>
    </row>
    <row r="531" spans="1:81">
      <c r="A531" s="80" t="s">
        <v>2269</v>
      </c>
      <c r="B531" s="80">
        <v>146</v>
      </c>
      <c r="C531" s="80">
        <v>10</v>
      </c>
      <c r="D531" s="80">
        <v>9</v>
      </c>
      <c r="E531" s="80">
        <v>2013</v>
      </c>
      <c r="F531" s="80" t="s">
        <v>89</v>
      </c>
      <c r="G531" s="80" t="s">
        <v>2259</v>
      </c>
      <c r="H531" s="80" t="s">
        <v>2260</v>
      </c>
      <c r="I531" s="177"/>
      <c r="J531" s="81">
        <v>10.038500004269679</v>
      </c>
      <c r="K531" s="81">
        <v>0.92992456193774997</v>
      </c>
      <c r="L531" s="81">
        <v>6.3598904183313945</v>
      </c>
      <c r="M531" s="81">
        <v>42.074237155430005</v>
      </c>
      <c r="N531" s="81">
        <v>41.499852814239539</v>
      </c>
      <c r="O531" s="81">
        <v>27.019912703959541</v>
      </c>
      <c r="P531" s="81">
        <v>11.66916958019646</v>
      </c>
      <c r="Q531" s="81">
        <v>2.5659830286903333</v>
      </c>
      <c r="R531" s="81">
        <v>1.1893156039257953</v>
      </c>
      <c r="S531" s="81">
        <v>1.2976532409999999</v>
      </c>
      <c r="T531" s="82"/>
      <c r="U531" s="81">
        <v>604788</v>
      </c>
      <c r="V531" s="81">
        <v>500</v>
      </c>
      <c r="W531" s="81">
        <v>157</v>
      </c>
      <c r="X531" s="81">
        <v>7457</v>
      </c>
      <c r="Y531" s="81">
        <v>13612</v>
      </c>
      <c r="Z531" s="81">
        <v>14763</v>
      </c>
      <c r="AA531" s="81">
        <v>2336</v>
      </c>
      <c r="AB531" s="81">
        <v>33171</v>
      </c>
      <c r="AC531" s="81">
        <v>197155</v>
      </c>
      <c r="AD531" s="81">
        <v>1.2976532409999999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9.3790000000000013</v>
      </c>
      <c r="BL531" s="81">
        <v>0</v>
      </c>
      <c r="BM531" s="82"/>
      <c r="BN531" s="81">
        <v>0</v>
      </c>
      <c r="BO531" s="81">
        <v>0</v>
      </c>
      <c r="BP531" s="81">
        <v>0</v>
      </c>
      <c r="BQ531" s="81">
        <v>0</v>
      </c>
      <c r="BR531" s="81">
        <v>2</v>
      </c>
      <c r="BS531" s="81">
        <v>0</v>
      </c>
      <c r="BT531"/>
      <c r="BU531" s="80">
        <v>9.3789999999999996</v>
      </c>
      <c r="BV531" s="80">
        <v>0</v>
      </c>
      <c r="BW531" s="80">
        <v>0</v>
      </c>
      <c r="BX531" s="80">
        <v>0</v>
      </c>
      <c r="BY531" s="80">
        <v>0</v>
      </c>
      <c r="BZ531" s="80">
        <v>0</v>
      </c>
      <c r="CA531" s="80">
        <v>0</v>
      </c>
      <c r="CB531" s="80">
        <v>0</v>
      </c>
      <c r="CC531" s="80">
        <v>0</v>
      </c>
    </row>
    <row r="532" spans="1:81">
      <c r="A532" s="80" t="s">
        <v>2270</v>
      </c>
      <c r="B532" s="80">
        <v>147</v>
      </c>
      <c r="C532" s="80">
        <v>11</v>
      </c>
      <c r="D532" s="80">
        <v>9</v>
      </c>
      <c r="E532" s="80">
        <v>2014</v>
      </c>
      <c r="F532" s="80" t="s">
        <v>90</v>
      </c>
      <c r="G532" s="80" t="s">
        <v>2259</v>
      </c>
      <c r="H532" s="80" t="s">
        <v>2260</v>
      </c>
      <c r="I532" s="177"/>
      <c r="J532" s="81">
        <v>10.222667641315804</v>
      </c>
      <c r="K532" s="81">
        <v>0.77885363219497916</v>
      </c>
      <c r="L532" s="81">
        <v>1.5376922940245341</v>
      </c>
      <c r="M532" s="81">
        <v>39.704037094121489</v>
      </c>
      <c r="N532" s="81">
        <v>41.686876696331687</v>
      </c>
      <c r="O532" s="81">
        <v>25.611345600099146</v>
      </c>
      <c r="P532" s="81">
        <v>11.498880051502301</v>
      </c>
      <c r="Q532" s="81">
        <v>2.4530384715977527</v>
      </c>
      <c r="R532" s="81">
        <v>0.99759425652386324</v>
      </c>
      <c r="S532" s="81">
        <v>0</v>
      </c>
      <c r="T532" s="82"/>
      <c r="U532" s="81">
        <v>669220</v>
      </c>
      <c r="V532" s="81">
        <v>376</v>
      </c>
      <c r="W532" s="81">
        <v>24</v>
      </c>
      <c r="X532" s="81">
        <v>8153</v>
      </c>
      <c r="Y532" s="81">
        <v>13771</v>
      </c>
      <c r="Z532" s="81">
        <v>14738</v>
      </c>
      <c r="AA532" s="81">
        <v>2290</v>
      </c>
      <c r="AB532" s="81">
        <v>33051</v>
      </c>
      <c r="AC532" s="81">
        <v>165893</v>
      </c>
      <c r="AD532" s="81">
        <v>0</v>
      </c>
      <c r="AE532" s="82"/>
      <c r="AF532" s="81">
        <v>5146557.5776154622</v>
      </c>
      <c r="AG532" s="81">
        <v>741619.33350767789</v>
      </c>
      <c r="AH532" s="81">
        <v>344173.93200091959</v>
      </c>
      <c r="AI532" s="81">
        <v>55876878.878600188</v>
      </c>
      <c r="AJ532" s="81">
        <v>60104156.74317769</v>
      </c>
      <c r="AK532" s="81">
        <v>0</v>
      </c>
      <c r="AL532" s="81">
        <v>0</v>
      </c>
      <c r="AM532" s="81">
        <v>4537408.4118021084</v>
      </c>
      <c r="AN532" s="81">
        <v>0</v>
      </c>
      <c r="AO532" s="81">
        <v>0</v>
      </c>
      <c r="AP532" s="82"/>
      <c r="AQ532" s="81">
        <v>247</v>
      </c>
      <c r="AR532" s="81">
        <v>33</v>
      </c>
      <c r="AS532" s="81">
        <v>0</v>
      </c>
      <c r="AT532" s="81">
        <v>0</v>
      </c>
      <c r="AU532" s="81">
        <v>0</v>
      </c>
      <c r="AV532" s="81">
        <v>0</v>
      </c>
      <c r="AW532" s="81" t="s">
        <v>564</v>
      </c>
      <c r="AX532" s="82"/>
      <c r="AY532" s="81">
        <v>1015</v>
      </c>
      <c r="AZ532" s="81">
        <v>437.6</v>
      </c>
      <c r="BA532" s="81">
        <v>0</v>
      </c>
      <c r="BB532" s="81">
        <v>0</v>
      </c>
      <c r="BC532" s="81">
        <v>0</v>
      </c>
      <c r="BD532" s="81">
        <v>0</v>
      </c>
      <c r="BE532" s="81" t="s">
        <v>564</v>
      </c>
      <c r="BF532" s="82"/>
      <c r="BG532" s="81">
        <v>0</v>
      </c>
      <c r="BH532" s="81">
        <v>0</v>
      </c>
      <c r="BI532" s="81">
        <v>0</v>
      </c>
      <c r="BJ532" s="81">
        <v>0</v>
      </c>
      <c r="BK532" s="81">
        <v>9.6110000000000007</v>
      </c>
      <c r="BL532" s="81">
        <v>0</v>
      </c>
      <c r="BM532" s="82"/>
      <c r="BN532" s="81">
        <v>0</v>
      </c>
      <c r="BO532" s="81">
        <v>0</v>
      </c>
      <c r="BP532" s="81">
        <v>0</v>
      </c>
      <c r="BQ532" s="81">
        <v>0</v>
      </c>
      <c r="BR532" s="81">
        <v>2</v>
      </c>
      <c r="BS532" s="81">
        <v>0</v>
      </c>
      <c r="BT532"/>
      <c r="BU532" s="80">
        <v>9.6110000000000007</v>
      </c>
      <c r="BV532" s="80">
        <v>0</v>
      </c>
      <c r="BW532" s="80">
        <v>0</v>
      </c>
      <c r="BX532" s="80">
        <v>0</v>
      </c>
      <c r="BY532" s="80">
        <v>0</v>
      </c>
      <c r="BZ532" s="80">
        <v>0</v>
      </c>
      <c r="CA532" s="80">
        <v>0</v>
      </c>
      <c r="CB532" s="80">
        <v>0</v>
      </c>
      <c r="CC532" s="80">
        <v>0</v>
      </c>
    </row>
    <row r="533" spans="1:81">
      <c r="A533" s="80" t="s">
        <v>2271</v>
      </c>
      <c r="B533" s="80">
        <v>148</v>
      </c>
      <c r="C533" s="80">
        <v>12</v>
      </c>
      <c r="D533" s="80">
        <v>9</v>
      </c>
      <c r="E533" s="80">
        <v>2015</v>
      </c>
      <c r="F533" s="80" t="s">
        <v>91</v>
      </c>
      <c r="G533" s="80" t="s">
        <v>2259</v>
      </c>
      <c r="H533" s="80" t="s">
        <v>2260</v>
      </c>
      <c r="I533" s="177"/>
      <c r="J533" s="81">
        <v>11.927900711363687</v>
      </c>
      <c r="K533" s="81">
        <v>0.74368891284606498</v>
      </c>
      <c r="L533" s="81">
        <v>1.698652300495374</v>
      </c>
      <c r="M533" s="81">
        <v>39.91410472304311</v>
      </c>
      <c r="N533" s="81">
        <v>37.205085713853904</v>
      </c>
      <c r="O533" s="81">
        <v>25.630283707566271</v>
      </c>
      <c r="P533" s="81">
        <v>11.472750492145941</v>
      </c>
      <c r="Q533" s="81">
        <v>2.3984239290695597</v>
      </c>
      <c r="R533" s="81">
        <v>0.95353377201967171</v>
      </c>
      <c r="S533" s="81">
        <v>0</v>
      </c>
      <c r="T533" s="82"/>
      <c r="U533" s="81">
        <v>791466</v>
      </c>
      <c r="V533" s="81">
        <v>376</v>
      </c>
      <c r="W533" s="81">
        <v>24</v>
      </c>
      <c r="X533" s="81">
        <v>8153</v>
      </c>
      <c r="Y533" s="81">
        <v>13917</v>
      </c>
      <c r="Z533" s="81">
        <v>14891</v>
      </c>
      <c r="AA533" s="81">
        <v>2283</v>
      </c>
      <c r="AB533" s="81">
        <v>33010</v>
      </c>
      <c r="AC533" s="81">
        <v>163343</v>
      </c>
      <c r="AD533" s="81">
        <v>0</v>
      </c>
      <c r="AE533" s="82"/>
      <c r="AF533" s="81">
        <v>5647050.9616992464</v>
      </c>
      <c r="AG533" s="81">
        <v>630973.07526989514</v>
      </c>
      <c r="AH533" s="81">
        <v>324569.06819820753</v>
      </c>
      <c r="AI533" s="81">
        <v>57468326.324070647</v>
      </c>
      <c r="AJ533" s="81">
        <v>52084849.657091171</v>
      </c>
      <c r="AK533" s="81">
        <v>0</v>
      </c>
      <c r="AL533" s="81">
        <v>0</v>
      </c>
      <c r="AM533" s="81">
        <v>4523882.0282580219</v>
      </c>
      <c r="AN533" s="81">
        <v>0</v>
      </c>
      <c r="AO533" s="81">
        <v>0</v>
      </c>
      <c r="AP533" s="82"/>
      <c r="AQ533" s="81">
        <v>310</v>
      </c>
      <c r="AR533" s="81">
        <v>52</v>
      </c>
      <c r="AS533" s="81">
        <v>0</v>
      </c>
      <c r="AT533" s="81">
        <v>0</v>
      </c>
      <c r="AU533" s="81">
        <v>0</v>
      </c>
      <c r="AV533" s="81">
        <v>0</v>
      </c>
      <c r="AW533" s="81" t="s">
        <v>564</v>
      </c>
      <c r="AX533" s="82"/>
      <c r="AY533" s="81">
        <v>1283.9000000000001</v>
      </c>
      <c r="AZ533" s="81">
        <v>895.1</v>
      </c>
      <c r="BA533" s="81">
        <v>0</v>
      </c>
      <c r="BB533" s="81">
        <v>0</v>
      </c>
      <c r="BC533" s="81">
        <v>0</v>
      </c>
      <c r="BD533" s="81">
        <v>0</v>
      </c>
      <c r="BE533" s="81" t="s">
        <v>564</v>
      </c>
      <c r="BF533" s="82"/>
      <c r="BG533" s="81">
        <v>0</v>
      </c>
      <c r="BH533" s="81">
        <v>0</v>
      </c>
      <c r="BI533" s="81">
        <v>0</v>
      </c>
      <c r="BJ533" s="81">
        <v>0</v>
      </c>
      <c r="BK533" s="81">
        <v>8.7520000000000007</v>
      </c>
      <c r="BL533" s="81">
        <v>0</v>
      </c>
      <c r="BM533" s="82"/>
      <c r="BN533" s="81">
        <v>0</v>
      </c>
      <c r="BO533" s="81">
        <v>0</v>
      </c>
      <c r="BP533" s="81">
        <v>0</v>
      </c>
      <c r="BQ533" s="81">
        <v>0</v>
      </c>
      <c r="BR533" s="81">
        <v>2</v>
      </c>
      <c r="BS533" s="81">
        <v>0</v>
      </c>
      <c r="BT533"/>
      <c r="BU533" s="80">
        <v>8.7520000000000007</v>
      </c>
      <c r="BV533" s="80">
        <v>0</v>
      </c>
      <c r="BW533" s="80">
        <v>0</v>
      </c>
      <c r="BX533" s="80">
        <v>0</v>
      </c>
      <c r="BY533" s="80">
        <v>0</v>
      </c>
      <c r="BZ533" s="80">
        <v>0</v>
      </c>
      <c r="CA533" s="80">
        <v>0</v>
      </c>
      <c r="CB533" s="80">
        <v>0</v>
      </c>
      <c r="CC533" s="80">
        <v>0</v>
      </c>
    </row>
    <row r="534" spans="1:81">
      <c r="A534" s="80" t="s">
        <v>2272</v>
      </c>
      <c r="B534" s="80">
        <v>149</v>
      </c>
      <c r="C534" s="80">
        <v>13</v>
      </c>
      <c r="D534" s="80">
        <v>9</v>
      </c>
      <c r="E534" s="80">
        <v>2016</v>
      </c>
      <c r="F534" s="80" t="s">
        <v>92</v>
      </c>
      <c r="G534" s="80" t="s">
        <v>2259</v>
      </c>
      <c r="H534" s="80" t="s">
        <v>2260</v>
      </c>
      <c r="I534" s="177"/>
      <c r="J534" s="81">
        <v>11.221087525623341</v>
      </c>
      <c r="K534" s="81">
        <v>0.73243154319632597</v>
      </c>
      <c r="L534" s="81">
        <v>1.8637089209702538</v>
      </c>
      <c r="M534" s="81">
        <v>33.833478141577643</v>
      </c>
      <c r="N534" s="81">
        <v>35.999568267632306</v>
      </c>
      <c r="O534" s="81">
        <v>25.681205853687587</v>
      </c>
      <c r="P534" s="81">
        <v>11.311104662493353</v>
      </c>
      <c r="Q534" s="81">
        <v>2.3340353603464097</v>
      </c>
      <c r="R534" s="81">
        <v>1.1285698359474106</v>
      </c>
      <c r="S534" s="81">
        <v>0</v>
      </c>
      <c r="T534" s="82"/>
      <c r="U534" s="81">
        <v>709813</v>
      </c>
      <c r="V534" s="81">
        <v>376</v>
      </c>
      <c r="W534" s="81">
        <v>24</v>
      </c>
      <c r="X534" s="81">
        <v>8153</v>
      </c>
      <c r="Y534" s="81">
        <v>14052</v>
      </c>
      <c r="Z534" s="81">
        <v>15104</v>
      </c>
      <c r="AA534" s="81">
        <v>2328</v>
      </c>
      <c r="AB534" s="81">
        <v>33045</v>
      </c>
      <c r="AC534" s="81">
        <v>192748.61892515549</v>
      </c>
      <c r="AD534" s="81">
        <v>0</v>
      </c>
      <c r="AE534" s="82"/>
      <c r="AF534" s="81">
        <v>5437800.5106296549</v>
      </c>
      <c r="AG534" s="81">
        <v>586219.38164384966</v>
      </c>
      <c r="AH534" s="81">
        <v>341111.64842385042</v>
      </c>
      <c r="AI534" s="81">
        <v>53487442.500787593</v>
      </c>
      <c r="AJ534" s="81">
        <v>51475067.642308958</v>
      </c>
      <c r="AK534" s="81">
        <v>0</v>
      </c>
      <c r="AL534" s="81">
        <v>0</v>
      </c>
      <c r="AM534" s="81">
        <v>4532196.9703852069</v>
      </c>
      <c r="AN534" s="81">
        <v>0</v>
      </c>
      <c r="AO534" s="81">
        <v>0</v>
      </c>
      <c r="AP534" s="82"/>
      <c r="AQ534" s="81">
        <v>354</v>
      </c>
      <c r="AR534" s="81">
        <v>58</v>
      </c>
      <c r="AS534" s="81">
        <v>0</v>
      </c>
      <c r="AT534" s="81">
        <v>0</v>
      </c>
      <c r="AU534" s="81">
        <v>0</v>
      </c>
      <c r="AV534" s="81">
        <v>0</v>
      </c>
      <c r="AW534" s="81" t="s">
        <v>564</v>
      </c>
      <c r="AX534" s="82"/>
      <c r="AY534" s="81">
        <v>1485.9</v>
      </c>
      <c r="AZ534" s="81">
        <v>995.3</v>
      </c>
      <c r="BA534" s="81">
        <v>0</v>
      </c>
      <c r="BB534" s="81">
        <v>0</v>
      </c>
      <c r="BC534" s="81">
        <v>0</v>
      </c>
      <c r="BD534" s="81">
        <v>0</v>
      </c>
      <c r="BE534" s="81" t="s">
        <v>564</v>
      </c>
      <c r="BF534" s="82"/>
      <c r="BG534" s="81">
        <v>0</v>
      </c>
      <c r="BH534" s="81">
        <v>0</v>
      </c>
      <c r="BI534" s="81">
        <v>0</v>
      </c>
      <c r="BJ534" s="81">
        <v>0</v>
      </c>
      <c r="BK534" s="81">
        <v>8.032</v>
      </c>
      <c r="BL534" s="81">
        <v>0</v>
      </c>
      <c r="BM534" s="82"/>
      <c r="BN534" s="81">
        <v>0</v>
      </c>
      <c r="BO534" s="81">
        <v>0</v>
      </c>
      <c r="BP534" s="81">
        <v>0</v>
      </c>
      <c r="BQ534" s="81">
        <v>0</v>
      </c>
      <c r="BR534" s="81">
        <v>2</v>
      </c>
      <c r="BS534" s="81">
        <v>0</v>
      </c>
      <c r="BT534"/>
      <c r="BU534" s="80">
        <v>8.032</v>
      </c>
      <c r="BV534" s="80">
        <v>0</v>
      </c>
      <c r="BW534" s="80">
        <v>0</v>
      </c>
      <c r="BX534" s="80">
        <v>0</v>
      </c>
      <c r="BY534" s="80">
        <v>0</v>
      </c>
      <c r="BZ534" s="80">
        <v>0</v>
      </c>
      <c r="CA534" s="80">
        <v>0</v>
      </c>
      <c r="CB534" s="80">
        <v>0</v>
      </c>
      <c r="CC534" s="80">
        <v>0</v>
      </c>
    </row>
    <row r="535" spans="1:81">
      <c r="A535" s="80" t="s">
        <v>2273</v>
      </c>
      <c r="B535" s="80">
        <v>150</v>
      </c>
      <c r="C535" s="80">
        <v>14</v>
      </c>
      <c r="D535" s="80">
        <v>9</v>
      </c>
      <c r="E535" s="80">
        <v>2017</v>
      </c>
      <c r="F535" s="80" t="s">
        <v>71</v>
      </c>
      <c r="G535" s="80" t="s">
        <v>2259</v>
      </c>
      <c r="H535" s="80" t="s">
        <v>2260</v>
      </c>
      <c r="I535" s="177"/>
      <c r="J535" s="81">
        <v>11.760779063943515</v>
      </c>
      <c r="K535" s="81">
        <v>0.75592905058601578</v>
      </c>
      <c r="L535" s="81">
        <v>2.2041435001709178</v>
      </c>
      <c r="M535" s="81">
        <v>33.751021827084976</v>
      </c>
      <c r="N535" s="81">
        <v>36.928272096766548</v>
      </c>
      <c r="O535" s="81">
        <v>25.457837763944116</v>
      </c>
      <c r="P535" s="81">
        <v>11.360151445145851</v>
      </c>
      <c r="Q535" s="81">
        <v>2.2576099781385741</v>
      </c>
      <c r="R535" s="81">
        <v>0.83504331360985296</v>
      </c>
      <c r="S535" s="81">
        <v>0</v>
      </c>
      <c r="T535" s="82"/>
      <c r="U535" s="81">
        <v>813490</v>
      </c>
      <c r="V535" s="81">
        <v>376</v>
      </c>
      <c r="W535" s="81">
        <v>24</v>
      </c>
      <c r="X535" s="81">
        <v>8153</v>
      </c>
      <c r="Y535" s="81">
        <v>14178</v>
      </c>
      <c r="Z535" s="81">
        <v>15221</v>
      </c>
      <c r="AA535" s="81">
        <v>2353</v>
      </c>
      <c r="AB535" s="81">
        <v>33054</v>
      </c>
      <c r="AC535" s="81">
        <v>145447</v>
      </c>
      <c r="AD535" s="81">
        <v>0</v>
      </c>
      <c r="AE535" s="82"/>
      <c r="AF535" s="81">
        <v>5853213.2755301259</v>
      </c>
      <c r="AG535" s="81">
        <v>609589.8789846116</v>
      </c>
      <c r="AH535" s="81">
        <v>485572.64981038473</v>
      </c>
      <c r="AI535" s="81">
        <v>55396461.23193799</v>
      </c>
      <c r="AJ535" s="81">
        <v>52649005.017066337</v>
      </c>
      <c r="AK535" s="81">
        <v>0</v>
      </c>
      <c r="AL535" s="81">
        <v>0</v>
      </c>
      <c r="AM535" s="81">
        <v>4540524.9234266328</v>
      </c>
      <c r="AN535" s="81">
        <v>0</v>
      </c>
      <c r="AO535" s="81">
        <v>0</v>
      </c>
      <c r="AP535" s="82"/>
      <c r="AQ535" s="81">
        <v>399</v>
      </c>
      <c r="AR535" s="81">
        <v>61</v>
      </c>
      <c r="AS535" s="81">
        <v>0</v>
      </c>
      <c r="AT535" s="81">
        <v>0</v>
      </c>
      <c r="AU535" s="81">
        <v>0</v>
      </c>
      <c r="AV535" s="81">
        <v>0</v>
      </c>
      <c r="AW535" s="81" t="s">
        <v>564</v>
      </c>
      <c r="AX535" s="82"/>
      <c r="AY535" s="81">
        <v>1690.2</v>
      </c>
      <c r="AZ535" s="81">
        <v>1043.8</v>
      </c>
      <c r="BA535" s="81">
        <v>0</v>
      </c>
      <c r="BB535" s="81">
        <v>0</v>
      </c>
      <c r="BC535" s="81">
        <v>0</v>
      </c>
      <c r="BD535" s="81">
        <v>0</v>
      </c>
      <c r="BE535" s="81" t="s">
        <v>564</v>
      </c>
      <c r="BF535" s="82"/>
      <c r="BG535" s="81">
        <v>0</v>
      </c>
      <c r="BH535" s="81">
        <v>0</v>
      </c>
      <c r="BI535" s="81">
        <v>0</v>
      </c>
      <c r="BJ535" s="81">
        <v>0</v>
      </c>
      <c r="BK535" s="81">
        <v>9.09</v>
      </c>
      <c r="BL535" s="81">
        <v>0</v>
      </c>
      <c r="BM535" s="82"/>
      <c r="BN535" s="81">
        <v>0</v>
      </c>
      <c r="BO535" s="81">
        <v>0</v>
      </c>
      <c r="BP535" s="81">
        <v>0</v>
      </c>
      <c r="BQ535" s="81">
        <v>0</v>
      </c>
      <c r="BR535" s="81">
        <v>2</v>
      </c>
      <c r="BS535" s="81">
        <v>0</v>
      </c>
      <c r="BT535"/>
      <c r="BU535" s="80">
        <v>9.09</v>
      </c>
      <c r="BV535" s="80">
        <v>0</v>
      </c>
      <c r="BW535" s="80">
        <v>0</v>
      </c>
      <c r="BX535" s="80">
        <v>0</v>
      </c>
      <c r="BY535" s="80">
        <v>0</v>
      </c>
      <c r="BZ535" s="80">
        <v>0</v>
      </c>
      <c r="CA535" s="80">
        <v>0</v>
      </c>
      <c r="CB535" s="80">
        <v>0</v>
      </c>
      <c r="CC535" s="80">
        <v>0</v>
      </c>
    </row>
    <row r="536" spans="1:81">
      <c r="A536" s="80" t="s">
        <v>2274</v>
      </c>
      <c r="B536" s="80">
        <v>151</v>
      </c>
      <c r="C536" s="80">
        <v>15</v>
      </c>
      <c r="D536" s="80">
        <v>9</v>
      </c>
      <c r="E536" s="80">
        <v>2018</v>
      </c>
      <c r="F536" s="80" t="s">
        <v>93</v>
      </c>
      <c r="G536" s="80" t="s">
        <v>2259</v>
      </c>
      <c r="H536" s="80" t="s">
        <v>2260</v>
      </c>
      <c r="I536" s="177"/>
      <c r="J536" s="81">
        <v>12.414613487288763</v>
      </c>
      <c r="K536" s="81">
        <v>0.70605932185131359</v>
      </c>
      <c r="L536" s="81">
        <v>1.4470753978510409</v>
      </c>
      <c r="M536" s="81">
        <v>33.261924441135001</v>
      </c>
      <c r="N536" s="81">
        <v>35.759597059037169</v>
      </c>
      <c r="O536" s="81">
        <v>25.032056504144922</v>
      </c>
      <c r="P536" s="81">
        <v>11.323547963945003</v>
      </c>
      <c r="Q536" s="81">
        <v>2.0874693388171015</v>
      </c>
      <c r="R536" s="81">
        <v>1.0316470205611166</v>
      </c>
      <c r="S536" s="81">
        <v>0</v>
      </c>
      <c r="T536" s="82"/>
      <c r="U536" s="81">
        <v>902162.00000000012</v>
      </c>
      <c r="V536" s="81">
        <v>376</v>
      </c>
      <c r="W536" s="81">
        <v>24</v>
      </c>
      <c r="X536" s="81">
        <v>8153</v>
      </c>
      <c r="Y536" s="81">
        <v>14295</v>
      </c>
      <c r="Z536" s="81">
        <v>15253</v>
      </c>
      <c r="AA536" s="81">
        <v>2369</v>
      </c>
      <c r="AB536" s="81">
        <v>32936</v>
      </c>
      <c r="AC536" s="81">
        <v>178987</v>
      </c>
      <c r="AD536" s="81">
        <v>0</v>
      </c>
      <c r="AE536" s="82"/>
      <c r="AF536" s="81">
        <v>5990725.273977058</v>
      </c>
      <c r="AG536" s="81">
        <v>541270.49300506792</v>
      </c>
      <c r="AH536" s="81">
        <v>289286.90798432508</v>
      </c>
      <c r="AI536" s="81">
        <v>53709828.684265688</v>
      </c>
      <c r="AJ536" s="81">
        <v>52882070.870532587</v>
      </c>
      <c r="AK536" s="81">
        <v>0</v>
      </c>
      <c r="AL536" s="81">
        <v>0</v>
      </c>
      <c r="AM536" s="81">
        <v>4533676.9823988667</v>
      </c>
      <c r="AN536" s="81">
        <v>0</v>
      </c>
      <c r="AO536" s="81">
        <v>0</v>
      </c>
      <c r="AP536" s="82"/>
      <c r="AQ536" s="81">
        <v>424</v>
      </c>
      <c r="AR536" s="81">
        <v>64</v>
      </c>
      <c r="AS536" s="81">
        <v>0</v>
      </c>
      <c r="AT536" s="81">
        <v>0</v>
      </c>
      <c r="AU536" s="81">
        <v>0</v>
      </c>
      <c r="AV536" s="81">
        <v>0</v>
      </c>
      <c r="AW536" s="81" t="s">
        <v>564</v>
      </c>
      <c r="AX536" s="82"/>
      <c r="AY536" s="81">
        <v>1813.4</v>
      </c>
      <c r="AZ536" s="81">
        <v>1076</v>
      </c>
      <c r="BA536" s="81">
        <v>0</v>
      </c>
      <c r="BB536" s="81">
        <v>0</v>
      </c>
      <c r="BC536" s="81">
        <v>0</v>
      </c>
      <c r="BD536" s="81">
        <v>0</v>
      </c>
      <c r="BE536" s="81" t="s">
        <v>564</v>
      </c>
      <c r="BF536" s="82"/>
      <c r="BG536" s="81">
        <v>0</v>
      </c>
      <c r="BH536" s="81">
        <v>0</v>
      </c>
      <c r="BI536" s="81">
        <v>0</v>
      </c>
      <c r="BJ536" s="81">
        <v>0</v>
      </c>
      <c r="BK536" s="81">
        <v>9.5429999999999993</v>
      </c>
      <c r="BL536" s="81">
        <v>0</v>
      </c>
      <c r="BM536" s="82"/>
      <c r="BN536" s="81">
        <v>0</v>
      </c>
      <c r="BO536" s="81">
        <v>0</v>
      </c>
      <c r="BP536" s="81">
        <v>0</v>
      </c>
      <c r="BQ536" s="81">
        <v>0</v>
      </c>
      <c r="BR536" s="81">
        <v>2</v>
      </c>
      <c r="BS536" s="81">
        <v>0</v>
      </c>
      <c r="BT536"/>
      <c r="BU536" s="80">
        <v>9.5429999999999993</v>
      </c>
      <c r="BV536" s="80">
        <v>0</v>
      </c>
      <c r="BW536" s="80">
        <v>0</v>
      </c>
      <c r="BX536" s="80">
        <v>0</v>
      </c>
      <c r="BY536" s="80">
        <v>0</v>
      </c>
      <c r="BZ536" s="80">
        <v>0</v>
      </c>
      <c r="CA536" s="80">
        <v>0</v>
      </c>
      <c r="CB536" s="80">
        <v>0</v>
      </c>
      <c r="CC536" s="80">
        <v>0</v>
      </c>
    </row>
    <row r="537" spans="1:81">
      <c r="A537" s="80" t="s">
        <v>2275</v>
      </c>
      <c r="B537" s="80">
        <v>152</v>
      </c>
      <c r="C537" s="80">
        <v>16</v>
      </c>
      <c r="D537" s="80">
        <v>9</v>
      </c>
      <c r="E537" s="80">
        <v>2019</v>
      </c>
      <c r="F537" s="80" t="s">
        <v>73</v>
      </c>
      <c r="G537" s="80" t="s">
        <v>2259</v>
      </c>
      <c r="H537" s="80" t="s">
        <v>2260</v>
      </c>
      <c r="I537" s="177"/>
      <c r="J537" s="81">
        <v>12.18894105286579</v>
      </c>
      <c r="K537" s="81">
        <v>0.64217731006311884</v>
      </c>
      <c r="L537" s="81">
        <v>1.4593986828797412</v>
      </c>
      <c r="M537" s="81">
        <v>33.2510951103691</v>
      </c>
      <c r="N537" s="81">
        <v>36.598246900699671</v>
      </c>
      <c r="O537" s="81">
        <v>24.403079629275524</v>
      </c>
      <c r="P537" s="81">
        <v>11.437833146853928</v>
      </c>
      <c r="Q537" s="81">
        <v>2.0223821720741046</v>
      </c>
      <c r="R537" s="81">
        <v>1.1335615507941155</v>
      </c>
      <c r="S537" s="81">
        <v>0</v>
      </c>
      <c r="T537" s="82"/>
      <c r="U537" s="81">
        <v>892451</v>
      </c>
      <c r="V537" s="81">
        <v>376</v>
      </c>
      <c r="W537" s="81">
        <v>24</v>
      </c>
      <c r="X537" s="81">
        <v>8153</v>
      </c>
      <c r="Y537" s="81">
        <v>14370</v>
      </c>
      <c r="Z537" s="81">
        <v>15278</v>
      </c>
      <c r="AA537" s="81">
        <v>2375</v>
      </c>
      <c r="AB537" s="81">
        <v>32773</v>
      </c>
      <c r="AC537" s="81">
        <v>199890</v>
      </c>
      <c r="AD537" s="81">
        <v>0</v>
      </c>
      <c r="AE537" s="82"/>
      <c r="AF537" s="81">
        <v>6083241.3048031032</v>
      </c>
      <c r="AG537" s="81">
        <v>520787.80877092609</v>
      </c>
      <c r="AH537" s="81">
        <v>305328.89849333192</v>
      </c>
      <c r="AI537" s="81">
        <v>55774355.731227577</v>
      </c>
      <c r="AJ537" s="81">
        <v>53332334.65109884</v>
      </c>
      <c r="AK537" s="81">
        <v>0</v>
      </c>
      <c r="AL537" s="81">
        <v>0</v>
      </c>
      <c r="AM537" s="81">
        <v>4463435.88498809</v>
      </c>
      <c r="AN537" s="81">
        <v>0</v>
      </c>
      <c r="AO537" s="81">
        <v>0</v>
      </c>
      <c r="AP537" s="82"/>
      <c r="AQ537" s="81">
        <v>479</v>
      </c>
      <c r="AR537" s="81">
        <v>67</v>
      </c>
      <c r="AS537" s="81">
        <v>0</v>
      </c>
      <c r="AT537" s="81">
        <v>0</v>
      </c>
      <c r="AU537" s="81">
        <v>0</v>
      </c>
      <c r="AV537" s="81">
        <v>0</v>
      </c>
      <c r="AW537" s="81" t="s">
        <v>564</v>
      </c>
      <c r="AX537" s="82"/>
      <c r="AY537" s="81">
        <v>2064.4</v>
      </c>
      <c r="AZ537" s="81">
        <v>1116.5999999999999</v>
      </c>
      <c r="BA537" s="81">
        <v>0</v>
      </c>
      <c r="BB537" s="81">
        <v>0</v>
      </c>
      <c r="BC537" s="81">
        <v>0</v>
      </c>
      <c r="BD537" s="81">
        <v>0</v>
      </c>
      <c r="BE537" s="81" t="s">
        <v>564</v>
      </c>
      <c r="BF537" s="82"/>
      <c r="BG537" s="81">
        <v>0</v>
      </c>
      <c r="BH537" s="81">
        <v>0</v>
      </c>
      <c r="BI537" s="81">
        <v>0</v>
      </c>
      <c r="BJ537" s="81">
        <v>0</v>
      </c>
      <c r="BK537" s="81">
        <v>9.4969999999999999</v>
      </c>
      <c r="BL537" s="81">
        <v>0</v>
      </c>
      <c r="BM537" s="82"/>
      <c r="BN537" s="81">
        <v>0</v>
      </c>
      <c r="BO537" s="81">
        <v>0</v>
      </c>
      <c r="BP537" s="81">
        <v>0</v>
      </c>
      <c r="BQ537" s="81">
        <v>0</v>
      </c>
      <c r="BR537" s="81">
        <v>2</v>
      </c>
      <c r="BS537" s="81">
        <v>0</v>
      </c>
      <c r="BT537"/>
      <c r="BU537" s="80">
        <v>9.4969999999999999</v>
      </c>
      <c r="BV537" s="80">
        <v>0</v>
      </c>
      <c r="BW537" s="80">
        <v>0</v>
      </c>
      <c r="BX537" s="80">
        <v>0</v>
      </c>
      <c r="BY537" s="80">
        <v>0</v>
      </c>
      <c r="BZ537" s="80">
        <v>0</v>
      </c>
      <c r="CA537" s="80">
        <v>0</v>
      </c>
      <c r="CB537" s="80">
        <v>0</v>
      </c>
      <c r="CC537" s="80">
        <v>0</v>
      </c>
    </row>
    <row r="538" spans="1:81">
      <c r="A538" s="80" t="s">
        <v>2276</v>
      </c>
      <c r="B538" s="80">
        <v>153</v>
      </c>
      <c r="C538" s="80">
        <v>17</v>
      </c>
      <c r="D538" s="80">
        <v>9</v>
      </c>
      <c r="E538" s="80">
        <v>2020</v>
      </c>
      <c r="F538" s="80" t="s">
        <v>218</v>
      </c>
      <c r="G538" s="80" t="s">
        <v>2259</v>
      </c>
      <c r="H538" s="80" t="s">
        <v>2260</v>
      </c>
      <c r="I538" s="177"/>
      <c r="J538" s="81">
        <v>12.43274175048885</v>
      </c>
      <c r="K538" s="81">
        <v>0.57856385824305656</v>
      </c>
      <c r="L538" s="81">
        <v>1.6482850754073148</v>
      </c>
      <c r="M538" s="81">
        <v>26.731816974811299</v>
      </c>
      <c r="N538" s="81">
        <v>37.448669561494853</v>
      </c>
      <c r="O538" s="81">
        <v>21.670233641275523</v>
      </c>
      <c r="P538" s="81">
        <v>10.611610949254608</v>
      </c>
      <c r="Q538" s="81">
        <v>1.9287442882884505</v>
      </c>
      <c r="R538" s="81">
        <v>1.093665956448</v>
      </c>
      <c r="S538" s="81">
        <v>0</v>
      </c>
      <c r="T538" s="82"/>
      <c r="U538" s="81">
        <v>893874</v>
      </c>
      <c r="V538" s="81">
        <v>318</v>
      </c>
      <c r="W538" s="81">
        <v>28</v>
      </c>
      <c r="X538" s="81">
        <v>7437</v>
      </c>
      <c r="Y538" s="81">
        <v>14478</v>
      </c>
      <c r="Z538" s="81">
        <v>15485</v>
      </c>
      <c r="AA538" s="81">
        <v>2394</v>
      </c>
      <c r="AB538" s="81">
        <v>32711</v>
      </c>
      <c r="AC538" s="81">
        <v>193860.99999999997</v>
      </c>
      <c r="AD538" s="81">
        <v>0</v>
      </c>
      <c r="AE538" s="82"/>
      <c r="AF538" s="81">
        <v>6226938.9393379185</v>
      </c>
      <c r="AG538" s="81">
        <v>442129.7090665159</v>
      </c>
      <c r="AH538" s="81">
        <v>341444.70801393635</v>
      </c>
      <c r="AI538" s="81">
        <v>45155337.84017583</v>
      </c>
      <c r="AJ538" s="81">
        <v>58206444.64926289</v>
      </c>
      <c r="AK538" s="81"/>
      <c r="AL538" s="81"/>
      <c r="AM538" s="81">
        <v>4269148.9267900093</v>
      </c>
      <c r="AN538" s="81"/>
      <c r="AO538" s="81"/>
      <c r="AP538" s="82"/>
      <c r="AQ538" s="81">
        <v>527</v>
      </c>
      <c r="AR538" s="81">
        <v>67</v>
      </c>
      <c r="AS538" s="81">
        <v>0</v>
      </c>
      <c r="AT538" s="81">
        <v>0</v>
      </c>
      <c r="AU538" s="81">
        <v>0</v>
      </c>
      <c r="AV538" s="81">
        <v>0</v>
      </c>
      <c r="AW538" s="81">
        <v>0</v>
      </c>
      <c r="AX538" s="82"/>
      <c r="AY538" s="81">
        <v>2307.5000000000009</v>
      </c>
      <c r="AZ538" s="81">
        <v>1116.5999999999999</v>
      </c>
      <c r="BA538" s="81">
        <v>0</v>
      </c>
      <c r="BB538" s="81">
        <v>0</v>
      </c>
      <c r="BC538" s="81">
        <v>0</v>
      </c>
      <c r="BD538" s="81">
        <v>0</v>
      </c>
      <c r="BE538" s="81">
        <v>0</v>
      </c>
      <c r="BF538" s="82"/>
      <c r="BG538" s="81">
        <v>0</v>
      </c>
      <c r="BH538" s="81">
        <v>0</v>
      </c>
      <c r="BI538" s="81">
        <v>0</v>
      </c>
      <c r="BJ538" s="81">
        <v>0</v>
      </c>
      <c r="BK538" s="81">
        <v>7.2240000000000002</v>
      </c>
      <c r="BL538" s="81">
        <v>0</v>
      </c>
      <c r="BM538" s="82"/>
      <c r="BN538" s="81">
        <v>0</v>
      </c>
      <c r="BO538" s="81">
        <v>0</v>
      </c>
      <c r="BP538" s="81">
        <v>0</v>
      </c>
      <c r="BQ538" s="81">
        <v>0</v>
      </c>
      <c r="BR538" s="81">
        <v>2</v>
      </c>
      <c r="BS538" s="81">
        <v>0</v>
      </c>
      <c r="BT538"/>
      <c r="BU538" s="80">
        <v>7.2240000000000002</v>
      </c>
      <c r="BV538" s="80">
        <v>0</v>
      </c>
      <c r="BW538" s="80">
        <v>0</v>
      </c>
      <c r="BX538" s="80">
        <v>0</v>
      </c>
      <c r="BY538" s="80">
        <v>0</v>
      </c>
      <c r="BZ538" s="80">
        <v>0</v>
      </c>
      <c r="CA538" s="80">
        <v>0</v>
      </c>
      <c r="CB538" s="80">
        <v>0</v>
      </c>
      <c r="CC538" s="80">
        <v>0</v>
      </c>
    </row>
    <row r="539" spans="1:81">
      <c r="A539" s="80" t="s">
        <v>2277</v>
      </c>
      <c r="B539" s="80">
        <v>153</v>
      </c>
      <c r="C539" s="80">
        <v>18</v>
      </c>
      <c r="D539" s="80">
        <v>9</v>
      </c>
      <c r="E539" s="80">
        <v>2021</v>
      </c>
      <c r="F539" s="80" t="s">
        <v>75</v>
      </c>
      <c r="G539" s="174" t="s">
        <v>2259</v>
      </c>
      <c r="H539" s="80" t="s">
        <v>2260</v>
      </c>
      <c r="I539" s="177"/>
      <c r="J539" s="81">
        <v>13.370796525731464</v>
      </c>
      <c r="K539" s="81">
        <v>0.72660181571041427</v>
      </c>
      <c r="L539" s="81">
        <v>1.6066148795138337</v>
      </c>
      <c r="M539" s="81">
        <v>28.6587624471372</v>
      </c>
      <c r="N539" s="81">
        <v>33.748520640674791</v>
      </c>
      <c r="O539" s="81">
        <v>20.995205671487629</v>
      </c>
      <c r="P539" s="81">
        <v>11.090512264744701</v>
      </c>
      <c r="Q539" s="81">
        <v>1.9371521018635292</v>
      </c>
      <c r="R539" s="81">
        <v>1.1049199984062583</v>
      </c>
      <c r="S539" s="81">
        <v>0</v>
      </c>
      <c r="T539" s="82"/>
      <c r="U539" s="81">
        <v>1005229</v>
      </c>
      <c r="V539" s="81">
        <v>318</v>
      </c>
      <c r="W539" s="81">
        <v>28</v>
      </c>
      <c r="X539" s="81">
        <v>7437</v>
      </c>
      <c r="Y539" s="81">
        <v>14535</v>
      </c>
      <c r="Z539" s="81">
        <v>15448</v>
      </c>
      <c r="AA539" s="81">
        <v>2440</v>
      </c>
      <c r="AB539" s="81">
        <v>32464</v>
      </c>
      <c r="AC539" s="81">
        <v>189836</v>
      </c>
      <c r="AD539" s="81">
        <v>0</v>
      </c>
      <c r="AE539" s="82"/>
      <c r="AF539" s="81">
        <v>6188511.5489999512</v>
      </c>
      <c r="AG539" s="81">
        <v>547971.99210824398</v>
      </c>
      <c r="AH539" s="81">
        <v>323203.11206716998</v>
      </c>
      <c r="AI539" s="81">
        <v>47834099.879432566</v>
      </c>
      <c r="AJ539" s="81">
        <v>48893954.91144558</v>
      </c>
      <c r="AK539" s="81">
        <v>0</v>
      </c>
      <c r="AL539" s="81">
        <v>0</v>
      </c>
      <c r="AM539" s="81">
        <v>4261350.8537925147</v>
      </c>
      <c r="AN539" s="81">
        <v>0</v>
      </c>
      <c r="AO539" s="81">
        <v>0</v>
      </c>
      <c r="AP539" s="82"/>
      <c r="AQ539" s="81">
        <v>559</v>
      </c>
      <c r="AR539" s="81">
        <v>68</v>
      </c>
      <c r="AS539" s="81">
        <v>0</v>
      </c>
      <c r="AT539" s="81">
        <v>0</v>
      </c>
      <c r="AU539" s="81">
        <v>0</v>
      </c>
      <c r="AV539" s="81">
        <v>0</v>
      </c>
      <c r="AW539" s="81"/>
      <c r="AX539" s="82"/>
      <c r="AY539" s="81">
        <v>2463.400000000001</v>
      </c>
      <c r="AZ539" s="81">
        <v>1776.6</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2278</v>
      </c>
      <c r="B540" s="80">
        <v>153</v>
      </c>
      <c r="C540" s="80">
        <v>19</v>
      </c>
      <c r="D540" s="80">
        <v>9</v>
      </c>
      <c r="E540" s="80">
        <v>2022</v>
      </c>
      <c r="F540" s="80" t="s">
        <v>568</v>
      </c>
      <c r="G540" s="174" t="s">
        <v>2259</v>
      </c>
      <c r="H540" s="80" t="s">
        <v>2260</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610</v>
      </c>
      <c r="AR540" s="81">
        <v>68</v>
      </c>
      <c r="AS540" s="81">
        <v>0</v>
      </c>
      <c r="AT540" s="81">
        <v>0</v>
      </c>
      <c r="AU540" s="81">
        <v>0</v>
      </c>
      <c r="AV540" s="81">
        <v>0</v>
      </c>
      <c r="AW540" s="81"/>
      <c r="AX540" s="82"/>
      <c r="AY540" s="81">
        <v>2723.8000000000025</v>
      </c>
      <c r="AZ540" s="81">
        <v>1776.6</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2279</v>
      </c>
      <c r="B541" s="80">
        <v>409</v>
      </c>
      <c r="C541" s="80">
        <v>1</v>
      </c>
      <c r="D541" s="80">
        <v>25</v>
      </c>
      <c r="E541" s="80">
        <v>1990</v>
      </c>
      <c r="F541" s="80" t="s">
        <v>562</v>
      </c>
      <c r="G541" s="80" t="s">
        <v>2280</v>
      </c>
      <c r="H541" s="80" t="s">
        <v>2281</v>
      </c>
      <c r="I541" s="177"/>
      <c r="J541" s="81">
        <v>35.588163111991527</v>
      </c>
      <c r="K541" s="81">
        <v>3.0153149774738153</v>
      </c>
      <c r="L541" s="81">
        <v>2.7651968705399086</v>
      </c>
      <c r="M541" s="81">
        <v>17.729533680380758</v>
      </c>
      <c r="N541" s="81">
        <v>24.36519897510966</v>
      </c>
      <c r="O541" s="81">
        <v>29.785197421804313</v>
      </c>
      <c r="P541" s="81">
        <v>29.562076011499673</v>
      </c>
      <c r="Q541" s="81">
        <v>2.073032122963304</v>
      </c>
      <c r="R541" s="81">
        <v>0</v>
      </c>
      <c r="S541" s="81">
        <v>2.4015604505942645</v>
      </c>
      <c r="T541" s="82"/>
      <c r="U541" s="81">
        <v>5884314</v>
      </c>
      <c r="V541" s="81">
        <v>1083</v>
      </c>
      <c r="W541" s="81">
        <v>29</v>
      </c>
      <c r="X541" s="81">
        <v>6076</v>
      </c>
      <c r="Y541" s="81">
        <v>9479</v>
      </c>
      <c r="Z541" s="81">
        <v>12251</v>
      </c>
      <c r="AA541" s="81">
        <v>7178</v>
      </c>
      <c r="AB541" s="81">
        <v>33659</v>
      </c>
      <c r="AC541" s="81">
        <v>0</v>
      </c>
      <c r="AD541" s="81">
        <v>2.4015604505942645</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2282</v>
      </c>
      <c r="B542" s="80">
        <v>410</v>
      </c>
      <c r="C542" s="80">
        <v>2</v>
      </c>
      <c r="D542" s="80">
        <v>25</v>
      </c>
      <c r="E542" s="80">
        <v>2005</v>
      </c>
      <c r="F542" s="80" t="s">
        <v>565</v>
      </c>
      <c r="G542" s="80" t="s">
        <v>2280</v>
      </c>
      <c r="H542" s="80" t="s">
        <v>2281</v>
      </c>
      <c r="I542" s="177"/>
      <c r="J542" s="81">
        <v>47.010753678836643</v>
      </c>
      <c r="K542" s="81">
        <v>1.9849210465156557</v>
      </c>
      <c r="L542" s="81">
        <v>3.5901692203636886</v>
      </c>
      <c r="M542" s="81">
        <v>32.840253747561263</v>
      </c>
      <c r="N542" s="81">
        <v>39.426990739817313</v>
      </c>
      <c r="O542" s="81">
        <v>47.284884678583111</v>
      </c>
      <c r="P542" s="81">
        <v>33.430555001411498</v>
      </c>
      <c r="Q542" s="81">
        <v>2.2093051085087057</v>
      </c>
      <c r="R542" s="81">
        <v>0</v>
      </c>
      <c r="S542" s="81">
        <v>6.2031832863591445</v>
      </c>
      <c r="T542" s="82"/>
      <c r="U542" s="81">
        <v>7122832</v>
      </c>
      <c r="V542" s="81">
        <v>841</v>
      </c>
      <c r="W542" s="81">
        <v>48</v>
      </c>
      <c r="X542" s="81">
        <v>6079</v>
      </c>
      <c r="Y542" s="81">
        <v>13229</v>
      </c>
      <c r="Z542" s="81">
        <v>22506</v>
      </c>
      <c r="AA542" s="81">
        <v>6648</v>
      </c>
      <c r="AB542" s="81">
        <v>37500</v>
      </c>
      <c r="AC542" s="81">
        <v>0</v>
      </c>
      <c r="AD542" s="81">
        <v>6.2031832863591445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2283</v>
      </c>
      <c r="B543" s="80">
        <v>411</v>
      </c>
      <c r="C543" s="80">
        <v>3</v>
      </c>
      <c r="D543" s="80">
        <v>25</v>
      </c>
      <c r="E543" s="80">
        <v>2006</v>
      </c>
      <c r="F543" s="80" t="s">
        <v>566</v>
      </c>
      <c r="G543" s="80" t="s">
        <v>2280</v>
      </c>
      <c r="H543" s="80" t="s">
        <v>2281</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2284</v>
      </c>
      <c r="B544" s="80">
        <v>412</v>
      </c>
      <c r="C544" s="80">
        <v>4</v>
      </c>
      <c r="D544" s="80">
        <v>25</v>
      </c>
      <c r="E544" s="80">
        <v>2007</v>
      </c>
      <c r="F544" s="80" t="s">
        <v>567</v>
      </c>
      <c r="G544" s="80" t="s">
        <v>2280</v>
      </c>
      <c r="H544" s="80" t="s">
        <v>2281</v>
      </c>
      <c r="I544" s="177"/>
      <c r="J544" s="81">
        <v>44.840192917033846</v>
      </c>
      <c r="K544" s="81">
        <v>1.8981841649619451</v>
      </c>
      <c r="L544" s="81">
        <v>0</v>
      </c>
      <c r="M544" s="81">
        <v>35.413943789983527</v>
      </c>
      <c r="N544" s="81">
        <v>42.842649249285166</v>
      </c>
      <c r="O544" s="81">
        <v>46.203320324282195</v>
      </c>
      <c r="P544" s="81">
        <v>33.902062863564502</v>
      </c>
      <c r="Q544" s="81">
        <v>2.3069785380624896</v>
      </c>
      <c r="R544" s="81">
        <v>0</v>
      </c>
      <c r="S544" s="81">
        <v>7.3610187888631184</v>
      </c>
      <c r="T544" s="82"/>
      <c r="U544" s="81">
        <v>6965671</v>
      </c>
      <c r="V544" s="81">
        <v>825</v>
      </c>
      <c r="W544" s="81">
        <v>0</v>
      </c>
      <c r="X544" s="81">
        <v>8262</v>
      </c>
      <c r="Y544" s="81">
        <v>13592</v>
      </c>
      <c r="Z544" s="81">
        <v>22861</v>
      </c>
      <c r="AA544" s="81">
        <v>6639</v>
      </c>
      <c r="AB544" s="81">
        <v>37087</v>
      </c>
      <c r="AC544" s="81">
        <v>0</v>
      </c>
      <c r="AD544" s="81">
        <v>7.3610187888631184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2285</v>
      </c>
      <c r="B545" s="80">
        <v>413</v>
      </c>
      <c r="C545" s="80">
        <v>5</v>
      </c>
      <c r="D545" s="80">
        <v>25</v>
      </c>
      <c r="E545" s="80">
        <v>2008</v>
      </c>
      <c r="F545" s="80" t="s">
        <v>84</v>
      </c>
      <c r="G545" s="80" t="s">
        <v>2280</v>
      </c>
      <c r="H545" s="80" t="s">
        <v>2281</v>
      </c>
      <c r="I545" s="177"/>
      <c r="J545" s="81">
        <v>43.879482403563543</v>
      </c>
      <c r="K545" s="81">
        <v>1.5145957436370008</v>
      </c>
      <c r="L545" s="81">
        <v>5.4079752407744461</v>
      </c>
      <c r="M545" s="81">
        <v>37.363519369403896</v>
      </c>
      <c r="N545" s="81">
        <v>43.243919430874243</v>
      </c>
      <c r="O545" s="81">
        <v>44.845572134065101</v>
      </c>
      <c r="P545" s="81">
        <v>33.098324175292589</v>
      </c>
      <c r="Q545" s="81">
        <v>2.2495483068483457</v>
      </c>
      <c r="R545" s="81">
        <v>0</v>
      </c>
      <c r="S545" s="81">
        <v>8.0772486555341647</v>
      </c>
      <c r="T545" s="82"/>
      <c r="U545" s="81">
        <v>7480991</v>
      </c>
      <c r="V545" s="81">
        <v>825</v>
      </c>
      <c r="W545" s="81">
        <v>76</v>
      </c>
      <c r="X545" s="81">
        <v>8262</v>
      </c>
      <c r="Y545" s="81">
        <v>13666</v>
      </c>
      <c r="Z545" s="81">
        <v>22968</v>
      </c>
      <c r="AA545" s="81">
        <v>6489</v>
      </c>
      <c r="AB545" s="81">
        <v>36758</v>
      </c>
      <c r="AC545" s="81">
        <v>0</v>
      </c>
      <c r="AD545" s="81">
        <v>8.0772486555341647</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2286</v>
      </c>
      <c r="B546" s="80">
        <v>414</v>
      </c>
      <c r="C546" s="80">
        <v>6</v>
      </c>
      <c r="D546" s="80">
        <v>25</v>
      </c>
      <c r="E546" s="80">
        <v>2009</v>
      </c>
      <c r="F546" s="80" t="s">
        <v>85</v>
      </c>
      <c r="G546" s="80" t="s">
        <v>2280</v>
      </c>
      <c r="H546" s="80" t="s">
        <v>2281</v>
      </c>
      <c r="I546" s="177"/>
      <c r="J546" s="81">
        <v>37.693512067065633</v>
      </c>
      <c r="K546" s="81">
        <v>1.1899682346462326</v>
      </c>
      <c r="L546" s="81">
        <v>7.2308436249602241</v>
      </c>
      <c r="M546" s="81">
        <v>35.473699039486661</v>
      </c>
      <c r="N546" s="81">
        <v>40.506117010538119</v>
      </c>
      <c r="O546" s="81">
        <v>45.598192494040795</v>
      </c>
      <c r="P546" s="81">
        <v>31.395679014476727</v>
      </c>
      <c r="Q546" s="81">
        <v>2.1303917678669508</v>
      </c>
      <c r="R546" s="81">
        <v>0</v>
      </c>
      <c r="S546" s="81">
        <v>7.0827867375123175</v>
      </c>
      <c r="T546" s="82"/>
      <c r="U546" s="81">
        <v>5736989</v>
      </c>
      <c r="V546" s="81">
        <v>756</v>
      </c>
      <c r="W546" s="81">
        <v>111</v>
      </c>
      <c r="X546" s="81">
        <v>9253</v>
      </c>
      <c r="Y546" s="81">
        <v>13778</v>
      </c>
      <c r="Z546" s="81">
        <v>23051</v>
      </c>
      <c r="AA546" s="81">
        <v>6319</v>
      </c>
      <c r="AB546" s="81">
        <v>36543</v>
      </c>
      <c r="AC546" s="81">
        <v>0</v>
      </c>
      <c r="AD546" s="81">
        <v>7.0827867375123175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23.301000000000002</v>
      </c>
      <c r="BJ546" s="81">
        <v>0</v>
      </c>
      <c r="BK546" s="81">
        <v>209.798</v>
      </c>
      <c r="BL546" s="81">
        <v>0</v>
      </c>
      <c r="BM546" s="82"/>
      <c r="BN546" s="81">
        <v>0</v>
      </c>
      <c r="BO546" s="81">
        <v>0</v>
      </c>
      <c r="BP546" s="81">
        <v>4</v>
      </c>
      <c r="BQ546" s="81">
        <v>0</v>
      </c>
      <c r="BR546" s="81">
        <v>3</v>
      </c>
      <c r="BS546" s="81">
        <v>0</v>
      </c>
      <c r="BT546"/>
      <c r="BU546" s="80"/>
      <c r="BV546" s="80"/>
      <c r="BW546" s="80"/>
      <c r="BX546" s="80"/>
      <c r="BY546" s="80"/>
      <c r="BZ546" s="80"/>
      <c r="CA546" s="80"/>
      <c r="CB546" s="80"/>
      <c r="CC546" s="80"/>
    </row>
    <row r="547" spans="1:81">
      <c r="A547" s="80" t="s">
        <v>2287</v>
      </c>
      <c r="B547" s="80">
        <v>415</v>
      </c>
      <c r="C547" s="80">
        <v>7</v>
      </c>
      <c r="D547" s="80">
        <v>25</v>
      </c>
      <c r="E547" s="80">
        <v>2010</v>
      </c>
      <c r="F547" s="80" t="s">
        <v>86</v>
      </c>
      <c r="G547" s="80" t="s">
        <v>2280</v>
      </c>
      <c r="H547" s="80" t="s">
        <v>2281</v>
      </c>
      <c r="I547" s="177"/>
      <c r="J547" s="81">
        <v>38.751041755638461</v>
      </c>
      <c r="K547" s="81">
        <v>1.2469494226641047</v>
      </c>
      <c r="L547" s="81">
        <v>8.0697565974784897</v>
      </c>
      <c r="M547" s="81">
        <v>36.149212389664761</v>
      </c>
      <c r="N547" s="81">
        <v>44.491144350066897</v>
      </c>
      <c r="O547" s="81">
        <v>45.464077647058602</v>
      </c>
      <c r="P547" s="81">
        <v>31.328460124108201</v>
      </c>
      <c r="Q547" s="81">
        <v>2.201845690878403</v>
      </c>
      <c r="R547" s="81">
        <v>0</v>
      </c>
      <c r="S547" s="81">
        <v>7.2709044860143148</v>
      </c>
      <c r="T547" s="82"/>
      <c r="U547" s="81">
        <v>6366794</v>
      </c>
      <c r="V547" s="81">
        <v>756</v>
      </c>
      <c r="W547" s="81">
        <v>111</v>
      </c>
      <c r="X547" s="81">
        <v>9253</v>
      </c>
      <c r="Y547" s="81">
        <v>13824</v>
      </c>
      <c r="Z547" s="81">
        <v>23090</v>
      </c>
      <c r="AA547" s="81">
        <v>6148</v>
      </c>
      <c r="AB547" s="81">
        <v>36190</v>
      </c>
      <c r="AC547" s="81">
        <v>0</v>
      </c>
      <c r="AD547" s="81">
        <v>7.2709044860143148</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26.411999999999999</v>
      </c>
      <c r="BJ547" s="81">
        <v>0</v>
      </c>
      <c r="BK547" s="81">
        <v>203.19900000000001</v>
      </c>
      <c r="BL547" s="81">
        <v>0</v>
      </c>
      <c r="BM547" s="82"/>
      <c r="BN547" s="81">
        <v>0</v>
      </c>
      <c r="BO547" s="81">
        <v>0</v>
      </c>
      <c r="BP547" s="81">
        <v>4</v>
      </c>
      <c r="BQ547" s="81">
        <v>0</v>
      </c>
      <c r="BR547" s="81">
        <v>3</v>
      </c>
      <c r="BS547" s="81">
        <v>0</v>
      </c>
      <c r="BT547"/>
      <c r="BU547" s="80">
        <v>63.308</v>
      </c>
      <c r="BV547" s="80">
        <v>151.34299999999999</v>
      </c>
      <c r="BW547" s="80">
        <v>7.34</v>
      </c>
      <c r="BX547" s="80">
        <v>0</v>
      </c>
      <c r="BY547" s="80">
        <v>7.62</v>
      </c>
      <c r="BZ547" s="80">
        <v>0</v>
      </c>
      <c r="CA547" s="80">
        <v>0</v>
      </c>
      <c r="CB547" s="80">
        <v>0</v>
      </c>
      <c r="CC547" s="80">
        <v>0</v>
      </c>
    </row>
    <row r="548" spans="1:81">
      <c r="A548" s="80" t="s">
        <v>2288</v>
      </c>
      <c r="B548" s="80">
        <v>416</v>
      </c>
      <c r="C548" s="80">
        <v>8</v>
      </c>
      <c r="D548" s="80">
        <v>25</v>
      </c>
      <c r="E548" s="80">
        <v>2011</v>
      </c>
      <c r="F548" s="80" t="s">
        <v>87</v>
      </c>
      <c r="G548" s="80" t="s">
        <v>2280</v>
      </c>
      <c r="H548" s="80" t="s">
        <v>2281</v>
      </c>
      <c r="I548" s="177"/>
      <c r="J548" s="81">
        <v>37.629785828911643</v>
      </c>
      <c r="K548" s="81">
        <v>1.8134134652794276</v>
      </c>
      <c r="L548" s="81">
        <v>4.5734733727536989</v>
      </c>
      <c r="M548" s="81">
        <v>45.869370938393104</v>
      </c>
      <c r="N548" s="81">
        <v>47.626609893358598</v>
      </c>
      <c r="O548" s="81">
        <v>44.925194354405058</v>
      </c>
      <c r="P548" s="81">
        <v>30.017343094771302</v>
      </c>
      <c r="Q548" s="81">
        <v>2.5097871069215993</v>
      </c>
      <c r="R548" s="81">
        <v>0</v>
      </c>
      <c r="S548" s="81">
        <v>7.3619306901431933</v>
      </c>
      <c r="T548" s="82"/>
      <c r="U548" s="81">
        <v>5370595</v>
      </c>
      <c r="V548" s="81">
        <v>756</v>
      </c>
      <c r="W548" s="81">
        <v>111</v>
      </c>
      <c r="X548" s="81">
        <v>9253</v>
      </c>
      <c r="Y548" s="81">
        <v>13845</v>
      </c>
      <c r="Z548" s="81">
        <v>23312</v>
      </c>
      <c r="AA548" s="81">
        <v>6066</v>
      </c>
      <c r="AB548" s="81">
        <v>35763</v>
      </c>
      <c r="AC548" s="81">
        <v>0</v>
      </c>
      <c r="AD548" s="81">
        <v>7.3619306901431933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23.928000000000001</v>
      </c>
      <c r="BJ548" s="81">
        <v>0</v>
      </c>
      <c r="BK548" s="81">
        <v>177.803</v>
      </c>
      <c r="BL548" s="81">
        <v>0</v>
      </c>
      <c r="BM548" s="82"/>
      <c r="BN548" s="81">
        <v>0</v>
      </c>
      <c r="BO548" s="81">
        <v>0</v>
      </c>
      <c r="BP548" s="81">
        <v>4</v>
      </c>
      <c r="BQ548" s="81">
        <v>0</v>
      </c>
      <c r="BR548" s="81">
        <v>2</v>
      </c>
      <c r="BS548" s="81">
        <v>0</v>
      </c>
      <c r="BT548"/>
      <c r="BU548" s="80">
        <v>62.819000000000003</v>
      </c>
      <c r="BV548" s="80">
        <v>122.134</v>
      </c>
      <c r="BW548" s="80">
        <v>9.3680000000000003</v>
      </c>
      <c r="BX548" s="80">
        <v>0</v>
      </c>
      <c r="BY548" s="80">
        <v>7.41</v>
      </c>
      <c r="BZ548" s="80">
        <v>0</v>
      </c>
      <c r="CA548" s="80">
        <v>0</v>
      </c>
      <c r="CB548" s="80">
        <v>0</v>
      </c>
      <c r="CC548" s="80">
        <v>0</v>
      </c>
    </row>
    <row r="549" spans="1:81">
      <c r="A549" s="80" t="s">
        <v>2289</v>
      </c>
      <c r="B549" s="80">
        <v>417</v>
      </c>
      <c r="C549" s="80">
        <v>9</v>
      </c>
      <c r="D549" s="80">
        <v>25</v>
      </c>
      <c r="E549" s="80">
        <v>2012</v>
      </c>
      <c r="F549" s="80" t="s">
        <v>88</v>
      </c>
      <c r="G549" s="80" t="s">
        <v>2280</v>
      </c>
      <c r="H549" s="80" t="s">
        <v>2281</v>
      </c>
      <c r="I549" s="177"/>
      <c r="J549" s="81">
        <v>42.604214806192395</v>
      </c>
      <c r="K549" s="81">
        <v>1.7683218261037581</v>
      </c>
      <c r="L549" s="81">
        <v>4.5402383471415639</v>
      </c>
      <c r="M549" s="81">
        <v>47.418162268314177</v>
      </c>
      <c r="N549" s="81">
        <v>50.78196389962207</v>
      </c>
      <c r="O549" s="81">
        <v>44.868023553639077</v>
      </c>
      <c r="P549" s="81">
        <v>29.546147522478218</v>
      </c>
      <c r="Q549" s="81">
        <v>2.7198852202782997</v>
      </c>
      <c r="R549" s="81">
        <v>0</v>
      </c>
      <c r="S549" s="81">
        <v>5.7026289107415113</v>
      </c>
      <c r="T549" s="82"/>
      <c r="U549" s="81">
        <v>5814598</v>
      </c>
      <c r="V549" s="81">
        <v>756</v>
      </c>
      <c r="W549" s="81">
        <v>111</v>
      </c>
      <c r="X549" s="81">
        <v>9253</v>
      </c>
      <c r="Y549" s="81">
        <v>14024</v>
      </c>
      <c r="Z549" s="81">
        <v>23467</v>
      </c>
      <c r="AA549" s="81">
        <v>5937</v>
      </c>
      <c r="AB549" s="81">
        <v>35672</v>
      </c>
      <c r="AC549" s="81">
        <v>0</v>
      </c>
      <c r="AD549" s="81">
        <v>5.7026289107415113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26.437999999999999</v>
      </c>
      <c r="BJ549" s="81">
        <v>0</v>
      </c>
      <c r="BK549" s="81">
        <v>227.36199999999999</v>
      </c>
      <c r="BL549" s="81">
        <v>0</v>
      </c>
      <c r="BM549" s="82"/>
      <c r="BN549" s="81">
        <v>0</v>
      </c>
      <c r="BO549" s="81">
        <v>0</v>
      </c>
      <c r="BP549" s="81">
        <v>4</v>
      </c>
      <c r="BQ549" s="81">
        <v>0</v>
      </c>
      <c r="BR549" s="81">
        <v>2</v>
      </c>
      <c r="BS549" s="81">
        <v>0</v>
      </c>
      <c r="BT549"/>
      <c r="BU549" s="80">
        <v>68.41</v>
      </c>
      <c r="BV549" s="80">
        <v>168.81700000000001</v>
      </c>
      <c r="BW549" s="80">
        <v>8.2929999999999993</v>
      </c>
      <c r="BX549" s="80">
        <v>0</v>
      </c>
      <c r="BY549" s="80">
        <v>8.2799999999999994</v>
      </c>
      <c r="BZ549" s="80">
        <v>0</v>
      </c>
      <c r="CA549" s="80">
        <v>0</v>
      </c>
      <c r="CB549" s="80">
        <v>0</v>
      </c>
      <c r="CC549" s="80">
        <v>0</v>
      </c>
    </row>
    <row r="550" spans="1:81">
      <c r="A550" s="80" t="s">
        <v>2290</v>
      </c>
      <c r="B550" s="80">
        <v>418</v>
      </c>
      <c r="C550" s="80">
        <v>10</v>
      </c>
      <c r="D550" s="80">
        <v>25</v>
      </c>
      <c r="E550" s="80">
        <v>2013</v>
      </c>
      <c r="F550" s="80" t="s">
        <v>89</v>
      </c>
      <c r="G550" s="80" t="s">
        <v>2280</v>
      </c>
      <c r="H550" s="80" t="s">
        <v>2281</v>
      </c>
      <c r="I550" s="177"/>
      <c r="J550" s="81">
        <v>139.75294627493801</v>
      </c>
      <c r="K550" s="81">
        <v>1.5243702508642589</v>
      </c>
      <c r="L550" s="81">
        <v>4.6824510364502334</v>
      </c>
      <c r="M550" s="81">
        <v>45.683561649436548</v>
      </c>
      <c r="N550" s="81">
        <v>51.307895435356215</v>
      </c>
      <c r="O550" s="81">
        <v>43.468328030822939</v>
      </c>
      <c r="P550" s="81">
        <v>29.137956404660084</v>
      </c>
      <c r="Q550" s="81">
        <v>2.7547321948295638</v>
      </c>
      <c r="R550" s="81">
        <v>0</v>
      </c>
      <c r="S550" s="81">
        <v>5.6520076052099979</v>
      </c>
      <c r="T550" s="82"/>
      <c r="U550" s="81">
        <v>17649977</v>
      </c>
      <c r="V550" s="81">
        <v>756</v>
      </c>
      <c r="W550" s="81">
        <v>111</v>
      </c>
      <c r="X550" s="81">
        <v>9253</v>
      </c>
      <c r="Y550" s="81">
        <v>14188</v>
      </c>
      <c r="Z550" s="81">
        <v>23750</v>
      </c>
      <c r="AA550" s="81">
        <v>5833</v>
      </c>
      <c r="AB550" s="81">
        <v>35611</v>
      </c>
      <c r="AC550" s="81">
        <v>0</v>
      </c>
      <c r="AD550" s="81">
        <v>5.6520076052099979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29.85</v>
      </c>
      <c r="BJ550" s="81">
        <v>0</v>
      </c>
      <c r="BK550" s="81">
        <v>159.27500000000001</v>
      </c>
      <c r="BL550" s="81">
        <v>0</v>
      </c>
      <c r="BM550" s="82"/>
      <c r="BN550" s="81">
        <v>0</v>
      </c>
      <c r="BO550" s="81">
        <v>0</v>
      </c>
      <c r="BP550" s="81">
        <v>4</v>
      </c>
      <c r="BQ550" s="81">
        <v>0</v>
      </c>
      <c r="BR550" s="81">
        <v>1</v>
      </c>
      <c r="BS550" s="81">
        <v>0</v>
      </c>
      <c r="BT550"/>
      <c r="BU550" s="80">
        <v>50.128999999999998</v>
      </c>
      <c r="BV550" s="80">
        <v>132.745</v>
      </c>
      <c r="BW550" s="80">
        <v>0</v>
      </c>
      <c r="BX550" s="80">
        <v>0</v>
      </c>
      <c r="BY550" s="80">
        <v>6.2510000000000003</v>
      </c>
      <c r="BZ550" s="80">
        <v>0</v>
      </c>
      <c r="CA550" s="80">
        <v>0</v>
      </c>
      <c r="CB550" s="80">
        <v>0</v>
      </c>
      <c r="CC550" s="80">
        <v>0</v>
      </c>
    </row>
    <row r="551" spans="1:81">
      <c r="A551" s="80" t="s">
        <v>2291</v>
      </c>
      <c r="B551" s="80">
        <v>419</v>
      </c>
      <c r="C551" s="80">
        <v>11</v>
      </c>
      <c r="D551" s="80">
        <v>25</v>
      </c>
      <c r="E551" s="80">
        <v>2014</v>
      </c>
      <c r="F551" s="80" t="s">
        <v>90</v>
      </c>
      <c r="G551" s="80" t="s">
        <v>2280</v>
      </c>
      <c r="H551" s="80" t="s">
        <v>2281</v>
      </c>
      <c r="I551" s="177"/>
      <c r="J551" s="81">
        <v>230.62899600718674</v>
      </c>
      <c r="K551" s="81">
        <v>1.6573048129699144</v>
      </c>
      <c r="L551" s="81">
        <v>5.5673626818710265</v>
      </c>
      <c r="M551" s="81">
        <v>40.098907659701688</v>
      </c>
      <c r="N551" s="81">
        <v>44.865917526922772</v>
      </c>
      <c r="O551" s="81">
        <v>41.327793531113976</v>
      </c>
      <c r="P551" s="81">
        <v>29.078608898799054</v>
      </c>
      <c r="Q551" s="81">
        <v>2.6135016701573832</v>
      </c>
      <c r="R551" s="81">
        <v>0</v>
      </c>
      <c r="S551" s="81">
        <v>5.8877123263525108</v>
      </c>
      <c r="T551" s="82"/>
      <c r="U551" s="81">
        <v>32367371</v>
      </c>
      <c r="V551" s="81">
        <v>723</v>
      </c>
      <c r="W551" s="81">
        <v>124</v>
      </c>
      <c r="X551" s="81">
        <v>8896</v>
      </c>
      <c r="Y551" s="81">
        <v>14280</v>
      </c>
      <c r="Z551" s="81">
        <v>23782</v>
      </c>
      <c r="AA551" s="81">
        <v>5791</v>
      </c>
      <c r="AB551" s="81">
        <v>35213</v>
      </c>
      <c r="AC551" s="81">
        <v>0</v>
      </c>
      <c r="AD551" s="81">
        <v>5.8877123263525108</v>
      </c>
      <c r="AE551" s="82"/>
      <c r="AF551" s="81">
        <v>256490656.00522497</v>
      </c>
      <c r="AG551" s="81">
        <v>1477298.8112438598</v>
      </c>
      <c r="AH551" s="81">
        <v>1414719.1888984966</v>
      </c>
      <c r="AI551" s="81">
        <v>57475141.163064405</v>
      </c>
      <c r="AJ551" s="81">
        <v>63533615.5102318</v>
      </c>
      <c r="AK551" s="81">
        <v>0</v>
      </c>
      <c r="AL551" s="81">
        <v>0</v>
      </c>
      <c r="AM551" s="81">
        <v>4834218.7045713486</v>
      </c>
      <c r="AN551" s="81">
        <v>0</v>
      </c>
      <c r="AO551" s="81">
        <v>0</v>
      </c>
      <c r="AP551" s="82"/>
      <c r="AQ551" s="81">
        <v>310</v>
      </c>
      <c r="AR551" s="81">
        <v>117</v>
      </c>
      <c r="AS551" s="81">
        <v>0</v>
      </c>
      <c r="AT551" s="81">
        <v>0</v>
      </c>
      <c r="AU551" s="81">
        <v>0</v>
      </c>
      <c r="AV551" s="81">
        <v>0</v>
      </c>
      <c r="AW551" s="81" t="s">
        <v>564</v>
      </c>
      <c r="AX551" s="82"/>
      <c r="AY551" s="81">
        <v>1338.9</v>
      </c>
      <c r="AZ551" s="81">
        <v>8796.2999999999993</v>
      </c>
      <c r="BA551" s="81">
        <v>0</v>
      </c>
      <c r="BB551" s="81">
        <v>0</v>
      </c>
      <c r="BC551" s="81">
        <v>0</v>
      </c>
      <c r="BD551" s="81">
        <v>0</v>
      </c>
      <c r="BE551" s="81" t="s">
        <v>564</v>
      </c>
      <c r="BF551" s="82"/>
      <c r="BG551" s="81">
        <v>0</v>
      </c>
      <c r="BH551" s="81">
        <v>0</v>
      </c>
      <c r="BI551" s="81">
        <v>70.168999999999997</v>
      </c>
      <c r="BJ551" s="81">
        <v>0</v>
      </c>
      <c r="BK551" s="81">
        <v>154.09899999999999</v>
      </c>
      <c r="BL551" s="81">
        <v>0</v>
      </c>
      <c r="BM551" s="82"/>
      <c r="BN551" s="81">
        <v>0</v>
      </c>
      <c r="BO551" s="81">
        <v>0</v>
      </c>
      <c r="BP551" s="81">
        <v>5</v>
      </c>
      <c r="BQ551" s="81">
        <v>0</v>
      </c>
      <c r="BR551" s="81">
        <v>2</v>
      </c>
      <c r="BS551" s="81">
        <v>0</v>
      </c>
      <c r="BT551"/>
      <c r="BU551" s="80">
        <v>112.121</v>
      </c>
      <c r="BV551" s="80">
        <v>97.566999999999993</v>
      </c>
      <c r="BW551" s="80">
        <v>10.378</v>
      </c>
      <c r="BX551" s="80">
        <v>0</v>
      </c>
      <c r="BY551" s="80">
        <v>4.202</v>
      </c>
      <c r="BZ551" s="80">
        <v>0</v>
      </c>
      <c r="CA551" s="80">
        <v>0</v>
      </c>
      <c r="CB551" s="80">
        <v>0</v>
      </c>
      <c r="CC551" s="80">
        <v>0</v>
      </c>
    </row>
    <row r="552" spans="1:81">
      <c r="A552" s="80" t="s">
        <v>2292</v>
      </c>
      <c r="B552" s="80">
        <v>420</v>
      </c>
      <c r="C552" s="80">
        <v>12</v>
      </c>
      <c r="D552" s="80">
        <v>25</v>
      </c>
      <c r="E552" s="80">
        <v>2015</v>
      </c>
      <c r="F552" s="80" t="s">
        <v>91</v>
      </c>
      <c r="G552" s="80" t="s">
        <v>2280</v>
      </c>
      <c r="H552" s="80" t="s">
        <v>2281</v>
      </c>
      <c r="I552" s="177"/>
      <c r="J552" s="81">
        <v>146.97245953856549</v>
      </c>
      <c r="K552" s="81">
        <v>1.5829382872429509</v>
      </c>
      <c r="L552" s="81">
        <v>6.1382213076661127</v>
      </c>
      <c r="M552" s="81">
        <v>42.020073716220736</v>
      </c>
      <c r="N552" s="81">
        <v>44.57703842016339</v>
      </c>
      <c r="O552" s="81">
        <v>40.837023117703133</v>
      </c>
      <c r="P552" s="81">
        <v>28.84519834643789</v>
      </c>
      <c r="Q552" s="81">
        <v>2.5324770084131929</v>
      </c>
      <c r="R552" s="81">
        <v>0</v>
      </c>
      <c r="S552" s="81">
        <v>4.7629262572200615</v>
      </c>
      <c r="T552" s="82"/>
      <c r="U552" s="81">
        <v>22150631</v>
      </c>
      <c r="V552" s="81">
        <v>723</v>
      </c>
      <c r="W552" s="81">
        <v>124</v>
      </c>
      <c r="X552" s="81">
        <v>8896</v>
      </c>
      <c r="Y552" s="81">
        <v>14324</v>
      </c>
      <c r="Z552" s="81">
        <v>23726</v>
      </c>
      <c r="AA552" s="81">
        <v>5740</v>
      </c>
      <c r="AB552" s="81">
        <v>34855</v>
      </c>
      <c r="AC552" s="81">
        <v>0</v>
      </c>
      <c r="AD552" s="81">
        <v>4.7629262572200615</v>
      </c>
      <c r="AE552" s="82"/>
      <c r="AF552" s="81">
        <v>167743867.8330844</v>
      </c>
      <c r="AG552" s="81">
        <v>1307279.3066937081</v>
      </c>
      <c r="AH552" s="81">
        <v>1292884.7820389131</v>
      </c>
      <c r="AI552" s="81">
        <v>62907700.408232346</v>
      </c>
      <c r="AJ552" s="81">
        <v>66163519.447934724</v>
      </c>
      <c r="AK552" s="81">
        <v>0</v>
      </c>
      <c r="AL552" s="81">
        <v>0</v>
      </c>
      <c r="AM552" s="81">
        <v>4776731.5387741104</v>
      </c>
      <c r="AN552" s="81">
        <v>0</v>
      </c>
      <c r="AO552" s="81">
        <v>0</v>
      </c>
      <c r="AP552" s="82"/>
      <c r="AQ552" s="81">
        <v>364</v>
      </c>
      <c r="AR552" s="81">
        <v>167</v>
      </c>
      <c r="AS552" s="81">
        <v>0</v>
      </c>
      <c r="AT552" s="81">
        <v>0</v>
      </c>
      <c r="AU552" s="81">
        <v>0</v>
      </c>
      <c r="AV552" s="81">
        <v>0</v>
      </c>
      <c r="AW552" s="81" t="s">
        <v>564</v>
      </c>
      <c r="AX552" s="82"/>
      <c r="AY552" s="81">
        <v>1601</v>
      </c>
      <c r="AZ552" s="81">
        <v>13120.6</v>
      </c>
      <c r="BA552" s="81">
        <v>0</v>
      </c>
      <c r="BB552" s="81">
        <v>0</v>
      </c>
      <c r="BC552" s="81">
        <v>0</v>
      </c>
      <c r="BD552" s="81">
        <v>0</v>
      </c>
      <c r="BE552" s="81" t="s">
        <v>564</v>
      </c>
      <c r="BF552" s="82"/>
      <c r="BG552" s="81">
        <v>0</v>
      </c>
      <c r="BH552" s="81">
        <v>0</v>
      </c>
      <c r="BI552" s="81">
        <v>67.462999999999994</v>
      </c>
      <c r="BJ552" s="81">
        <v>0</v>
      </c>
      <c r="BK552" s="81">
        <v>223.43</v>
      </c>
      <c r="BL552" s="81">
        <v>0</v>
      </c>
      <c r="BM552" s="82"/>
      <c r="BN552" s="81">
        <v>0</v>
      </c>
      <c r="BO552" s="81">
        <v>0</v>
      </c>
      <c r="BP552" s="81">
        <v>5</v>
      </c>
      <c r="BQ552" s="81">
        <v>0</v>
      </c>
      <c r="BR552" s="81">
        <v>3</v>
      </c>
      <c r="BS552" s="81">
        <v>0</v>
      </c>
      <c r="BT552"/>
      <c r="BU552" s="80">
        <v>105.97199999999999</v>
      </c>
      <c r="BV552" s="80">
        <v>169.48599999999999</v>
      </c>
      <c r="BW552" s="80">
        <v>10.617000000000001</v>
      </c>
      <c r="BX552" s="80">
        <v>0</v>
      </c>
      <c r="BY552" s="80">
        <v>4.8179999999999996</v>
      </c>
      <c r="BZ552" s="80">
        <v>0</v>
      </c>
      <c r="CA552" s="80">
        <v>0</v>
      </c>
      <c r="CB552" s="80">
        <v>0</v>
      </c>
      <c r="CC552" s="80">
        <v>0</v>
      </c>
    </row>
    <row r="553" spans="1:81">
      <c r="A553" s="80" t="s">
        <v>2293</v>
      </c>
      <c r="B553" s="80">
        <v>421</v>
      </c>
      <c r="C553" s="80">
        <v>13</v>
      </c>
      <c r="D553" s="80">
        <v>25</v>
      </c>
      <c r="E553" s="80">
        <v>2016</v>
      </c>
      <c r="F553" s="80" t="s">
        <v>92</v>
      </c>
      <c r="G553" s="80" t="s">
        <v>2280</v>
      </c>
      <c r="H553" s="80" t="s">
        <v>2281</v>
      </c>
      <c r="I553" s="177"/>
      <c r="J553" s="81">
        <v>238.93392947659063</v>
      </c>
      <c r="K553" s="81">
        <v>1.5810233631595507</v>
      </c>
      <c r="L553" s="81">
        <v>7.1919730485898308</v>
      </c>
      <c r="M553" s="81">
        <v>36.774484344083298</v>
      </c>
      <c r="N553" s="81">
        <v>39.250420944651772</v>
      </c>
      <c r="O553" s="81">
        <v>40.264607774177414</v>
      </c>
      <c r="P553" s="81">
        <v>27.947368564717252</v>
      </c>
      <c r="Q553" s="81">
        <v>2.4343328398952639</v>
      </c>
      <c r="R553" s="81">
        <v>0</v>
      </c>
      <c r="S553" s="81">
        <v>5.2630013399270696</v>
      </c>
      <c r="T553" s="82"/>
      <c r="U553" s="81">
        <v>37647692</v>
      </c>
      <c r="V553" s="81">
        <v>723</v>
      </c>
      <c r="W553" s="81">
        <v>124</v>
      </c>
      <c r="X553" s="81">
        <v>8896</v>
      </c>
      <c r="Y553" s="81">
        <v>14339</v>
      </c>
      <c r="Z553" s="81">
        <v>23681</v>
      </c>
      <c r="AA553" s="81">
        <v>5752</v>
      </c>
      <c r="AB553" s="81">
        <v>34465</v>
      </c>
      <c r="AC553" s="81">
        <v>0</v>
      </c>
      <c r="AD553" s="81">
        <v>5.2630013399270696</v>
      </c>
      <c r="AE553" s="82"/>
      <c r="AF553" s="81">
        <v>277880725.02167219</v>
      </c>
      <c r="AG553" s="81">
        <v>1256731.5993034451</v>
      </c>
      <c r="AH553" s="81">
        <v>1125703.7729145901</v>
      </c>
      <c r="AI553" s="81">
        <v>58758578.83096534</v>
      </c>
      <c r="AJ553" s="81">
        <v>56415594.45936545</v>
      </c>
      <c r="AK553" s="81">
        <v>0</v>
      </c>
      <c r="AL553" s="81">
        <v>0</v>
      </c>
      <c r="AM553" s="81">
        <v>4726953.2027334291</v>
      </c>
      <c r="AN553" s="81">
        <v>0</v>
      </c>
      <c r="AO553" s="81">
        <v>0</v>
      </c>
      <c r="AP553" s="82"/>
      <c r="AQ553" s="81">
        <v>415</v>
      </c>
      <c r="AR553" s="81">
        <v>220</v>
      </c>
      <c r="AS553" s="81">
        <v>0</v>
      </c>
      <c r="AT553" s="81">
        <v>0</v>
      </c>
      <c r="AU553" s="81">
        <v>0</v>
      </c>
      <c r="AV553" s="81">
        <v>0</v>
      </c>
      <c r="AW553" s="81" t="s">
        <v>564</v>
      </c>
      <c r="AX553" s="82"/>
      <c r="AY553" s="81">
        <v>1833.9</v>
      </c>
      <c r="AZ553" s="81">
        <v>17404.5</v>
      </c>
      <c r="BA553" s="81">
        <v>0</v>
      </c>
      <c r="BB553" s="81">
        <v>0</v>
      </c>
      <c r="BC553" s="81">
        <v>0</v>
      </c>
      <c r="BD553" s="81">
        <v>0</v>
      </c>
      <c r="BE553" s="81" t="s">
        <v>564</v>
      </c>
      <c r="BF553" s="82"/>
      <c r="BG553" s="81">
        <v>0</v>
      </c>
      <c r="BH553" s="81">
        <v>0</v>
      </c>
      <c r="BI553" s="81">
        <v>66.783000000000001</v>
      </c>
      <c r="BJ553" s="81">
        <v>0</v>
      </c>
      <c r="BK553" s="81">
        <v>49.625</v>
      </c>
      <c r="BL553" s="81">
        <v>0</v>
      </c>
      <c r="BM553" s="82"/>
      <c r="BN553" s="81">
        <v>0</v>
      </c>
      <c r="BO553" s="81">
        <v>0</v>
      </c>
      <c r="BP553" s="81">
        <v>5</v>
      </c>
      <c r="BQ553" s="81">
        <v>0</v>
      </c>
      <c r="BR553" s="81">
        <v>2</v>
      </c>
      <c r="BS553" s="81">
        <v>0</v>
      </c>
      <c r="BT553"/>
      <c r="BU553" s="80">
        <v>106.59399999999999</v>
      </c>
      <c r="BV553" s="80">
        <v>0</v>
      </c>
      <c r="BW553" s="80">
        <v>9.8140000000000001</v>
      </c>
      <c r="BX553" s="80">
        <v>0</v>
      </c>
      <c r="BY553" s="80">
        <v>0</v>
      </c>
      <c r="BZ553" s="80">
        <v>0</v>
      </c>
      <c r="CA553" s="80">
        <v>0</v>
      </c>
      <c r="CB553" s="80">
        <v>0</v>
      </c>
      <c r="CC553" s="80">
        <v>0</v>
      </c>
    </row>
    <row r="554" spans="1:81">
      <c r="A554" s="80" t="s">
        <v>2294</v>
      </c>
      <c r="B554" s="80">
        <v>422</v>
      </c>
      <c r="C554" s="80">
        <v>14</v>
      </c>
      <c r="D554" s="80">
        <v>25</v>
      </c>
      <c r="E554" s="80">
        <v>2017</v>
      </c>
      <c r="F554" s="80" t="s">
        <v>71</v>
      </c>
      <c r="G554" s="80" t="s">
        <v>2280</v>
      </c>
      <c r="H554" s="80" t="s">
        <v>2281</v>
      </c>
      <c r="I554" s="177"/>
      <c r="J554" s="81">
        <v>233.71067195174075</v>
      </c>
      <c r="K554" s="81">
        <v>1.6468839477149324</v>
      </c>
      <c r="L554" s="81">
        <v>6.2919946085912466</v>
      </c>
      <c r="M554" s="81">
        <v>35.47060384133303</v>
      </c>
      <c r="N554" s="81">
        <v>42.654565234094505</v>
      </c>
      <c r="O554" s="81">
        <v>39.793238031650894</v>
      </c>
      <c r="P554" s="81">
        <v>27.490311231899902</v>
      </c>
      <c r="Q554" s="81">
        <v>2.3276181534756604</v>
      </c>
      <c r="R554" s="81">
        <v>0</v>
      </c>
      <c r="S554" s="81">
        <v>5.5547126555538</v>
      </c>
      <c r="T554" s="82"/>
      <c r="U554" s="81">
        <v>40027724</v>
      </c>
      <c r="V554" s="81">
        <v>723</v>
      </c>
      <c r="W554" s="81">
        <v>124</v>
      </c>
      <c r="X554" s="81">
        <v>8896</v>
      </c>
      <c r="Y554" s="81">
        <v>14401</v>
      </c>
      <c r="Z554" s="81">
        <v>23792</v>
      </c>
      <c r="AA554" s="81">
        <v>5694</v>
      </c>
      <c r="AB554" s="81">
        <v>34079</v>
      </c>
      <c r="AC554" s="81">
        <v>0</v>
      </c>
      <c r="AD554" s="81">
        <v>5.5547126555538</v>
      </c>
      <c r="AE554" s="82"/>
      <c r="AF554" s="81">
        <v>278454858.71306682</v>
      </c>
      <c r="AG554" s="81">
        <v>1303995.6828036241</v>
      </c>
      <c r="AH554" s="81">
        <v>1345486.1353466781</v>
      </c>
      <c r="AI554" s="81">
        <v>58895805.808532134</v>
      </c>
      <c r="AJ554" s="81">
        <v>62618397.065932877</v>
      </c>
      <c r="AK554" s="81">
        <v>0</v>
      </c>
      <c r="AL554" s="81">
        <v>0</v>
      </c>
      <c r="AM554" s="81">
        <v>4681325.9776564483</v>
      </c>
      <c r="AN554" s="81">
        <v>0</v>
      </c>
      <c r="AO554" s="81">
        <v>0</v>
      </c>
      <c r="AP554" s="82"/>
      <c r="AQ554" s="81">
        <v>459</v>
      </c>
      <c r="AR554" s="81">
        <v>250</v>
      </c>
      <c r="AS554" s="81">
        <v>0</v>
      </c>
      <c r="AT554" s="81">
        <v>0</v>
      </c>
      <c r="AU554" s="81">
        <v>0</v>
      </c>
      <c r="AV554" s="81">
        <v>0</v>
      </c>
      <c r="AW554" s="81" t="s">
        <v>564</v>
      </c>
      <c r="AX554" s="82"/>
      <c r="AY554" s="81">
        <v>2046.2</v>
      </c>
      <c r="AZ554" s="81">
        <v>18341.599999999999</v>
      </c>
      <c r="BA554" s="81">
        <v>0</v>
      </c>
      <c r="BB554" s="81">
        <v>0</v>
      </c>
      <c r="BC554" s="81">
        <v>0</v>
      </c>
      <c r="BD554" s="81">
        <v>0</v>
      </c>
      <c r="BE554" s="81" t="s">
        <v>564</v>
      </c>
      <c r="BF554" s="82"/>
      <c r="BG554" s="81">
        <v>0</v>
      </c>
      <c r="BH554" s="81">
        <v>0</v>
      </c>
      <c r="BI554" s="81">
        <v>66.369</v>
      </c>
      <c r="BJ554" s="81">
        <v>0</v>
      </c>
      <c r="BK554" s="81">
        <v>210.16300000000001</v>
      </c>
      <c r="BL554" s="81">
        <v>0</v>
      </c>
      <c r="BM554" s="82"/>
      <c r="BN554" s="81">
        <v>0</v>
      </c>
      <c r="BO554" s="81">
        <v>0</v>
      </c>
      <c r="BP554" s="81">
        <v>5</v>
      </c>
      <c r="BQ554" s="81">
        <v>0</v>
      </c>
      <c r="BR554" s="81">
        <v>3</v>
      </c>
      <c r="BS554" s="81">
        <v>0</v>
      </c>
      <c r="BT554"/>
      <c r="BU554" s="80">
        <v>90.903000000000006</v>
      </c>
      <c r="BV554" s="80">
        <v>179.696</v>
      </c>
      <c r="BW554" s="80">
        <v>0</v>
      </c>
      <c r="BX554" s="80">
        <v>0</v>
      </c>
      <c r="BY554" s="80">
        <v>5.9329999999999998</v>
      </c>
      <c r="BZ554" s="80">
        <v>0</v>
      </c>
      <c r="CA554" s="80">
        <v>0</v>
      </c>
      <c r="CB554" s="80">
        <v>0</v>
      </c>
      <c r="CC554" s="80">
        <v>0</v>
      </c>
    </row>
    <row r="555" spans="1:81">
      <c r="A555" s="80" t="s">
        <v>2295</v>
      </c>
      <c r="B555" s="80">
        <v>423</v>
      </c>
      <c r="C555" s="80">
        <v>15</v>
      </c>
      <c r="D555" s="80">
        <v>25</v>
      </c>
      <c r="E555" s="80">
        <v>2018</v>
      </c>
      <c r="F555" s="80" t="s">
        <v>93</v>
      </c>
      <c r="G555" s="80" t="s">
        <v>2280</v>
      </c>
      <c r="H555" s="80" t="s">
        <v>2281</v>
      </c>
      <c r="I555" s="177"/>
      <c r="J555" s="81">
        <v>242.35077819324246</v>
      </c>
      <c r="K555" s="81">
        <v>1.5484891212204501</v>
      </c>
      <c r="L555" s="81">
        <v>5.8944476907870245</v>
      </c>
      <c r="M555" s="81">
        <v>35.068853477790192</v>
      </c>
      <c r="N555" s="81">
        <v>40.423022152716158</v>
      </c>
      <c r="O555" s="81">
        <v>39.142436221094897</v>
      </c>
      <c r="P555" s="81">
        <v>26.910753498104842</v>
      </c>
      <c r="Q555" s="81">
        <v>2.136588501362136</v>
      </c>
      <c r="R555" s="81">
        <v>0</v>
      </c>
      <c r="S555" s="81">
        <v>5.9332548284256035</v>
      </c>
      <c r="T555" s="82"/>
      <c r="U555" s="81">
        <v>44162609</v>
      </c>
      <c r="V555" s="81">
        <v>723</v>
      </c>
      <c r="W555" s="81">
        <v>124</v>
      </c>
      <c r="X555" s="81">
        <v>8896</v>
      </c>
      <c r="Y555" s="81">
        <v>14484</v>
      </c>
      <c r="Z555" s="81">
        <v>23851</v>
      </c>
      <c r="AA555" s="81">
        <v>5630</v>
      </c>
      <c r="AB555" s="81">
        <v>33711</v>
      </c>
      <c r="AC555" s="81">
        <v>0</v>
      </c>
      <c r="AD555" s="81">
        <v>5.9332548284256026</v>
      </c>
      <c r="AE555" s="82"/>
      <c r="AF555" s="81">
        <v>293961161.84634447</v>
      </c>
      <c r="AG555" s="81">
        <v>1177585.8535278591</v>
      </c>
      <c r="AH555" s="81">
        <v>1284167.335067227</v>
      </c>
      <c r="AI555" s="81">
        <v>57392601.429020137</v>
      </c>
      <c r="AJ555" s="81">
        <v>62328329.311932437</v>
      </c>
      <c r="AK555" s="81">
        <v>0</v>
      </c>
      <c r="AL555" s="81">
        <v>0</v>
      </c>
      <c r="AM555" s="81">
        <v>4640356.5932003949</v>
      </c>
      <c r="AN555" s="81">
        <v>0</v>
      </c>
      <c r="AO555" s="81">
        <v>0</v>
      </c>
      <c r="AP555" s="82"/>
      <c r="AQ555" s="81">
        <v>520</v>
      </c>
      <c r="AR555" s="81">
        <v>288</v>
      </c>
      <c r="AS555" s="81">
        <v>0</v>
      </c>
      <c r="AT555" s="81">
        <v>0</v>
      </c>
      <c r="AU555" s="81">
        <v>0</v>
      </c>
      <c r="AV555" s="81">
        <v>0</v>
      </c>
      <c r="AW555" s="81" t="s">
        <v>564</v>
      </c>
      <c r="AX555" s="82"/>
      <c r="AY555" s="81">
        <v>2372.6999999999998</v>
      </c>
      <c r="AZ555" s="81">
        <v>21262.400000000001</v>
      </c>
      <c r="BA555" s="81">
        <v>0</v>
      </c>
      <c r="BB555" s="81">
        <v>0</v>
      </c>
      <c r="BC555" s="81">
        <v>0</v>
      </c>
      <c r="BD555" s="81">
        <v>0</v>
      </c>
      <c r="BE555" s="81" t="s">
        <v>564</v>
      </c>
      <c r="BF555" s="82"/>
      <c r="BG555" s="81">
        <v>0</v>
      </c>
      <c r="BH555" s="81">
        <v>0</v>
      </c>
      <c r="BI555" s="81">
        <v>66.046999999999997</v>
      </c>
      <c r="BJ555" s="81">
        <v>0</v>
      </c>
      <c r="BK555" s="81">
        <v>221.21700000000001</v>
      </c>
      <c r="BL555" s="81">
        <v>0</v>
      </c>
      <c r="BM555" s="82"/>
      <c r="BN555" s="81">
        <v>0</v>
      </c>
      <c r="BO555" s="81">
        <v>0</v>
      </c>
      <c r="BP555" s="81">
        <v>5</v>
      </c>
      <c r="BQ555" s="81">
        <v>0</v>
      </c>
      <c r="BR555" s="81">
        <v>3</v>
      </c>
      <c r="BS555" s="81">
        <v>0</v>
      </c>
      <c r="BT555"/>
      <c r="BU555" s="80">
        <v>103.33</v>
      </c>
      <c r="BV555" s="80">
        <v>170.16900000000001</v>
      </c>
      <c r="BW555" s="80">
        <v>9.0399999999999991</v>
      </c>
      <c r="BX555" s="80">
        <v>0</v>
      </c>
      <c r="BY555" s="80">
        <v>4.7249999999999996</v>
      </c>
      <c r="BZ555" s="80">
        <v>0</v>
      </c>
      <c r="CA555" s="80">
        <v>0</v>
      </c>
      <c r="CB555" s="80">
        <v>0</v>
      </c>
      <c r="CC555" s="80">
        <v>0</v>
      </c>
    </row>
    <row r="556" spans="1:81">
      <c r="A556" s="80" t="s">
        <v>2296</v>
      </c>
      <c r="B556" s="80">
        <v>424</v>
      </c>
      <c r="C556" s="80">
        <v>16</v>
      </c>
      <c r="D556" s="80">
        <v>25</v>
      </c>
      <c r="E556" s="80">
        <v>2019</v>
      </c>
      <c r="F556" s="80" t="s">
        <v>73</v>
      </c>
      <c r="G556" s="80" t="s">
        <v>2280</v>
      </c>
      <c r="H556" s="80" t="s">
        <v>2281</v>
      </c>
      <c r="I556" s="177"/>
      <c r="J556" s="81">
        <v>205.6346419008853</v>
      </c>
      <c r="K556" s="81">
        <v>1.3670624144314352</v>
      </c>
      <c r="L556" s="81">
        <v>5.9440674983602442</v>
      </c>
      <c r="M556" s="81">
        <v>33.205049780454381</v>
      </c>
      <c r="N556" s="81">
        <v>35.519484963370175</v>
      </c>
      <c r="O556" s="81">
        <v>37.995840962246774</v>
      </c>
      <c r="P556" s="81">
        <v>26.776569388003299</v>
      </c>
      <c r="Q556" s="81">
        <v>2.0574944735390353</v>
      </c>
      <c r="R556" s="81">
        <v>0</v>
      </c>
      <c r="S556" s="81">
        <v>6.2146468870264755</v>
      </c>
      <c r="T556" s="82"/>
      <c r="U556" s="81">
        <v>39162557</v>
      </c>
      <c r="V556" s="81">
        <v>723</v>
      </c>
      <c r="W556" s="81">
        <v>124</v>
      </c>
      <c r="X556" s="81">
        <v>8896</v>
      </c>
      <c r="Y556" s="81">
        <v>14640</v>
      </c>
      <c r="Z556" s="81">
        <v>23788</v>
      </c>
      <c r="AA556" s="81">
        <v>5560</v>
      </c>
      <c r="AB556" s="81">
        <v>33342</v>
      </c>
      <c r="AC556" s="81">
        <v>0</v>
      </c>
      <c r="AD556" s="81">
        <v>6.2146468870264746</v>
      </c>
      <c r="AE556" s="82"/>
      <c r="AF556" s="81">
        <v>254980921.98740369</v>
      </c>
      <c r="AG556" s="81">
        <v>1099666.2580100179</v>
      </c>
      <c r="AH556" s="81">
        <v>1361617.633767874</v>
      </c>
      <c r="AI556" s="81">
        <v>56608930.454546541</v>
      </c>
      <c r="AJ556" s="81">
        <v>55017316.271902077</v>
      </c>
      <c r="AK556" s="81">
        <v>0</v>
      </c>
      <c r="AL556" s="81">
        <v>0</v>
      </c>
      <c r="AM556" s="81">
        <v>4540929.4015583843</v>
      </c>
      <c r="AN556" s="81">
        <v>0</v>
      </c>
      <c r="AO556" s="81">
        <v>0</v>
      </c>
      <c r="AP556" s="82"/>
      <c r="AQ556" s="81">
        <v>567</v>
      </c>
      <c r="AR556" s="81">
        <v>319</v>
      </c>
      <c r="AS556" s="81">
        <v>0</v>
      </c>
      <c r="AT556" s="81">
        <v>0</v>
      </c>
      <c r="AU556" s="81">
        <v>0</v>
      </c>
      <c r="AV556" s="81">
        <v>0</v>
      </c>
      <c r="AW556" s="81" t="s">
        <v>564</v>
      </c>
      <c r="AX556" s="82"/>
      <c r="AY556" s="81">
        <v>2619.1000000000008</v>
      </c>
      <c r="AZ556" s="81">
        <v>22396.1</v>
      </c>
      <c r="BA556" s="81">
        <v>0</v>
      </c>
      <c r="BB556" s="81">
        <v>0</v>
      </c>
      <c r="BC556" s="81">
        <v>0</v>
      </c>
      <c r="BD556" s="81">
        <v>0</v>
      </c>
      <c r="BE556" s="81" t="s">
        <v>564</v>
      </c>
      <c r="BF556" s="82"/>
      <c r="BG556" s="81">
        <v>0</v>
      </c>
      <c r="BH556" s="81">
        <v>0</v>
      </c>
      <c r="BI556" s="81">
        <v>61.945</v>
      </c>
      <c r="BJ556" s="81">
        <v>0</v>
      </c>
      <c r="BK556" s="81">
        <v>211.321</v>
      </c>
      <c r="BL556" s="81">
        <v>0</v>
      </c>
      <c r="BM556" s="82"/>
      <c r="BN556" s="81">
        <v>0</v>
      </c>
      <c r="BO556" s="81">
        <v>0</v>
      </c>
      <c r="BP556" s="81">
        <v>5</v>
      </c>
      <c r="BQ556" s="81">
        <v>0</v>
      </c>
      <c r="BR556" s="81">
        <v>3</v>
      </c>
      <c r="BS556" s="81">
        <v>0</v>
      </c>
      <c r="BT556"/>
      <c r="BU556" s="80">
        <v>103.849</v>
      </c>
      <c r="BV556" s="80">
        <v>154.28299999999999</v>
      </c>
      <c r="BW556" s="80">
        <v>10.27</v>
      </c>
      <c r="BX556" s="80">
        <v>0</v>
      </c>
      <c r="BY556" s="80">
        <v>4.8639999999999999</v>
      </c>
      <c r="BZ556" s="80">
        <v>0</v>
      </c>
      <c r="CA556" s="80">
        <v>0</v>
      </c>
      <c r="CB556" s="80">
        <v>0</v>
      </c>
      <c r="CC556" s="80">
        <v>0</v>
      </c>
    </row>
    <row r="557" spans="1:81">
      <c r="A557" s="80" t="s">
        <v>2297</v>
      </c>
      <c r="B557" s="80">
        <v>425</v>
      </c>
      <c r="C557" s="80">
        <v>17</v>
      </c>
      <c r="D557" s="80">
        <v>25</v>
      </c>
      <c r="E557" s="80">
        <v>2020</v>
      </c>
      <c r="F557" s="80" t="s">
        <v>218</v>
      </c>
      <c r="G557" s="80" t="s">
        <v>2280</v>
      </c>
      <c r="H557" s="80" t="s">
        <v>2281</v>
      </c>
      <c r="I557" s="177"/>
      <c r="J557" s="81">
        <v>182.59749260533721</v>
      </c>
      <c r="K557" s="81">
        <v>1.4020440418373805</v>
      </c>
      <c r="L557" s="81">
        <v>6.7261242185780414</v>
      </c>
      <c r="M557" s="81">
        <v>30.318764329949669</v>
      </c>
      <c r="N557" s="81">
        <v>37.105062672888778</v>
      </c>
      <c r="O557" s="81">
        <v>33.107806747516712</v>
      </c>
      <c r="P557" s="81">
        <v>25.026380709896209</v>
      </c>
      <c r="Q557" s="81">
        <v>1.9407727751830988</v>
      </c>
      <c r="R557" s="81">
        <v>0</v>
      </c>
      <c r="S557" s="81">
        <v>5.5423079502848083</v>
      </c>
      <c r="T557" s="82"/>
      <c r="U557" s="81">
        <v>32690585</v>
      </c>
      <c r="V557" s="81">
        <v>677</v>
      </c>
      <c r="W557" s="81">
        <v>143</v>
      </c>
      <c r="X557" s="81">
        <v>8965</v>
      </c>
      <c r="Y557" s="81">
        <v>14686</v>
      </c>
      <c r="Z557" s="81">
        <v>23658</v>
      </c>
      <c r="AA557" s="81">
        <v>5646</v>
      </c>
      <c r="AB557" s="81">
        <v>32915</v>
      </c>
      <c r="AC557" s="81">
        <v>0</v>
      </c>
      <c r="AD557" s="81">
        <v>5.5423079502848083</v>
      </c>
      <c r="AE557" s="82"/>
      <c r="AF557" s="81">
        <v>229110810.02518451</v>
      </c>
      <c r="AG557" s="81">
        <v>1069312.4958493286</v>
      </c>
      <c r="AH557" s="81">
        <v>1586211.5197956546</v>
      </c>
      <c r="AI557" s="81">
        <v>51765753.364073165</v>
      </c>
      <c r="AJ557" s="81">
        <v>59564985.223554462</v>
      </c>
      <c r="AK557" s="81"/>
      <c r="AL557" s="81"/>
      <c r="AM557" s="81">
        <v>4295773.1932772817</v>
      </c>
      <c r="AN557" s="81"/>
      <c r="AO557" s="81"/>
      <c r="AP557" s="82"/>
      <c r="AQ557" s="81">
        <v>623</v>
      </c>
      <c r="AR557" s="81">
        <v>343</v>
      </c>
      <c r="AS557" s="81">
        <v>0</v>
      </c>
      <c r="AT557" s="81">
        <v>0</v>
      </c>
      <c r="AU557" s="81">
        <v>0</v>
      </c>
      <c r="AV557" s="81">
        <v>0</v>
      </c>
      <c r="AW557" s="81">
        <v>0</v>
      </c>
      <c r="AX557" s="82"/>
      <c r="AY557" s="81">
        <v>2903.1000000000031</v>
      </c>
      <c r="AZ557" s="81">
        <v>25588.900000000009</v>
      </c>
      <c r="BA557" s="81">
        <v>0</v>
      </c>
      <c r="BB557" s="81">
        <v>0</v>
      </c>
      <c r="BC557" s="81">
        <v>0</v>
      </c>
      <c r="BD557" s="81">
        <v>0</v>
      </c>
      <c r="BE557" s="81">
        <v>0</v>
      </c>
      <c r="BF557" s="82"/>
      <c r="BG557" s="81">
        <v>0</v>
      </c>
      <c r="BH557" s="81">
        <v>0</v>
      </c>
      <c r="BI557" s="81">
        <v>49.378</v>
      </c>
      <c r="BJ557" s="81">
        <v>0</v>
      </c>
      <c r="BK557" s="81">
        <v>163.68199999999999</v>
      </c>
      <c r="BL557" s="81">
        <v>0</v>
      </c>
      <c r="BM557" s="82"/>
      <c r="BN557" s="81">
        <v>0</v>
      </c>
      <c r="BO557" s="81">
        <v>0</v>
      </c>
      <c r="BP557" s="81">
        <v>4</v>
      </c>
      <c r="BQ557" s="81">
        <v>0</v>
      </c>
      <c r="BR557" s="81">
        <v>3</v>
      </c>
      <c r="BS557" s="81">
        <v>0</v>
      </c>
      <c r="BT557"/>
      <c r="BU557" s="80">
        <v>92.412999999999997</v>
      </c>
      <c r="BV557" s="80">
        <v>115.69199999999999</v>
      </c>
      <c r="BW557" s="80">
        <v>0</v>
      </c>
      <c r="BX557" s="80">
        <v>0</v>
      </c>
      <c r="BY557" s="80">
        <v>4.9550000000000001</v>
      </c>
      <c r="BZ557" s="80">
        <v>0</v>
      </c>
      <c r="CA557" s="80">
        <v>0</v>
      </c>
      <c r="CB557" s="80">
        <v>0</v>
      </c>
      <c r="CC557" s="80">
        <v>0</v>
      </c>
    </row>
    <row r="558" spans="1:81">
      <c r="A558" s="80" t="s">
        <v>2298</v>
      </c>
      <c r="B558" s="80">
        <v>425</v>
      </c>
      <c r="C558" s="80">
        <v>18</v>
      </c>
      <c r="D558" s="80">
        <v>25</v>
      </c>
      <c r="E558" s="80">
        <v>2021</v>
      </c>
      <c r="F558" s="80" t="s">
        <v>75</v>
      </c>
      <c r="G558" s="174" t="s">
        <v>2280</v>
      </c>
      <c r="H558" s="80" t="s">
        <v>2281</v>
      </c>
      <c r="I558" s="177"/>
      <c r="J558" s="81">
        <v>189.30982592307831</v>
      </c>
      <c r="K558" s="81">
        <v>1.5610933595372338</v>
      </c>
      <c r="L558" s="81">
        <v>6.1842619944194546</v>
      </c>
      <c r="M558" s="81">
        <v>34.183423293967984</v>
      </c>
      <c r="N558" s="81">
        <v>34.8771226247841</v>
      </c>
      <c r="O558" s="81">
        <v>31.923639695596385</v>
      </c>
      <c r="P558" s="81">
        <v>25.90816389714951</v>
      </c>
      <c r="Q558" s="81">
        <v>1.9444916074244338</v>
      </c>
      <c r="R558" s="81">
        <v>0</v>
      </c>
      <c r="S558" s="81">
        <v>6.4615347240153227</v>
      </c>
      <c r="T558" s="82"/>
      <c r="U558" s="81">
        <v>39154303</v>
      </c>
      <c r="V558" s="81">
        <v>677</v>
      </c>
      <c r="W558" s="81">
        <v>143</v>
      </c>
      <c r="X558" s="81">
        <v>8965</v>
      </c>
      <c r="Y558" s="81">
        <v>14769</v>
      </c>
      <c r="Z558" s="81">
        <v>23489</v>
      </c>
      <c r="AA558" s="81">
        <v>5700</v>
      </c>
      <c r="AB558" s="81">
        <v>32587</v>
      </c>
      <c r="AC558" s="81">
        <v>0</v>
      </c>
      <c r="AD558" s="81">
        <v>6.4615347240153227</v>
      </c>
      <c r="AE558" s="82"/>
      <c r="AF558" s="81">
        <v>239246153.84437764</v>
      </c>
      <c r="AG558" s="81">
        <v>1203630.5340336079</v>
      </c>
      <c r="AH558" s="81">
        <v>1396774.8533923808</v>
      </c>
      <c r="AI558" s="81">
        <v>57667706.683765121</v>
      </c>
      <c r="AJ558" s="81">
        <v>52169332.679302551</v>
      </c>
      <c r="AK558" s="81">
        <v>0</v>
      </c>
      <c r="AL558" s="81">
        <v>0</v>
      </c>
      <c r="AM558" s="81">
        <v>4277496.3119928734</v>
      </c>
      <c r="AN558" s="81">
        <v>0</v>
      </c>
      <c r="AO558" s="81">
        <v>0</v>
      </c>
      <c r="AP558" s="82"/>
      <c r="AQ558" s="81">
        <v>688</v>
      </c>
      <c r="AR558" s="81">
        <v>359</v>
      </c>
      <c r="AS558" s="81">
        <v>0</v>
      </c>
      <c r="AT558" s="81">
        <v>0</v>
      </c>
      <c r="AU558" s="81">
        <v>0</v>
      </c>
      <c r="AV558" s="81">
        <v>0</v>
      </c>
      <c r="AW558" s="81"/>
      <c r="AX558" s="82"/>
      <c r="AY558" s="81">
        <v>3323.900000000006</v>
      </c>
      <c r="AZ558" s="81">
        <v>27633.000000000011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2299</v>
      </c>
      <c r="B559" s="80">
        <v>425</v>
      </c>
      <c r="C559" s="80">
        <v>19</v>
      </c>
      <c r="D559" s="80">
        <v>25</v>
      </c>
      <c r="E559" s="80">
        <v>2022</v>
      </c>
      <c r="F559" s="80" t="s">
        <v>568</v>
      </c>
      <c r="G559" s="174" t="s">
        <v>2280</v>
      </c>
      <c r="H559" s="80" t="s">
        <v>2281</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747</v>
      </c>
      <c r="AR559" s="81">
        <v>360</v>
      </c>
      <c r="AS559" s="81">
        <v>0</v>
      </c>
      <c r="AT559" s="81">
        <v>0</v>
      </c>
      <c r="AU559" s="81">
        <v>0</v>
      </c>
      <c r="AV559" s="81">
        <v>1</v>
      </c>
      <c r="AW559" s="81"/>
      <c r="AX559" s="82"/>
      <c r="AY559" s="81">
        <v>3738.1000000000085</v>
      </c>
      <c r="AZ559" s="81">
        <v>27677.000000000015</v>
      </c>
      <c r="BA559" s="81">
        <v>0</v>
      </c>
      <c r="BB559" s="81">
        <v>0</v>
      </c>
      <c r="BC559" s="81">
        <v>0</v>
      </c>
      <c r="BD559" s="81">
        <v>1612</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2495</v>
      </c>
      <c r="B560" s="80">
        <v>511</v>
      </c>
      <c r="C560" s="80">
        <v>1</v>
      </c>
      <c r="D560" s="80">
        <v>31</v>
      </c>
      <c r="E560" s="80">
        <v>1990</v>
      </c>
      <c r="F560" s="80" t="s">
        <v>562</v>
      </c>
      <c r="G560" s="80" t="s">
        <v>2496</v>
      </c>
      <c r="H560" s="80" t="s">
        <v>2497</v>
      </c>
      <c r="I560" s="177"/>
      <c r="J560" s="81">
        <v>29174.695991063592</v>
      </c>
      <c r="K560" s="81">
        <v>875.23343248784465</v>
      </c>
      <c r="L560" s="81">
        <v>540.55279733219652</v>
      </c>
      <c r="M560" s="81">
        <v>4552.7947378286672</v>
      </c>
      <c r="N560" s="81">
        <v>3738.6762967891796</v>
      </c>
      <c r="O560" s="81">
        <v>3405.1523973417079</v>
      </c>
      <c r="P560" s="81">
        <v>3568.605485892509</v>
      </c>
      <c r="Q560" s="81">
        <v>296.30889792277259</v>
      </c>
      <c r="R560" s="81">
        <v>461.81068584481613</v>
      </c>
      <c r="S560" s="81">
        <v>304.80450999999994</v>
      </c>
      <c r="T560" s="82"/>
      <c r="U560" s="81">
        <v>771073639</v>
      </c>
      <c r="V560" s="81">
        <v>212643</v>
      </c>
      <c r="W560" s="81">
        <v>5002</v>
      </c>
      <c r="X560" s="81">
        <v>1633750</v>
      </c>
      <c r="Y560" s="81">
        <v>1639213</v>
      </c>
      <c r="Z560" s="81">
        <v>1400579</v>
      </c>
      <c r="AA560" s="81">
        <v>866497</v>
      </c>
      <c r="AB560" s="81">
        <v>4811050</v>
      </c>
      <c r="AC560" s="81">
        <v>79986442</v>
      </c>
      <c r="AD560" s="81">
        <v>304.80450999999999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2498</v>
      </c>
      <c r="B561" s="80">
        <v>512</v>
      </c>
      <c r="C561" s="80">
        <v>2</v>
      </c>
      <c r="D561" s="80">
        <v>31</v>
      </c>
      <c r="E561" s="80">
        <v>2005</v>
      </c>
      <c r="F561" s="80" t="s">
        <v>565</v>
      </c>
      <c r="G561" s="80" t="s">
        <v>2496</v>
      </c>
      <c r="H561" s="80" t="s">
        <v>2497</v>
      </c>
      <c r="I561" s="177"/>
      <c r="J561" s="81">
        <v>20095.412780156756</v>
      </c>
      <c r="K561" s="81">
        <v>365.43695818045597</v>
      </c>
      <c r="L561" s="81">
        <v>385.13428415548412</v>
      </c>
      <c r="M561" s="81">
        <v>7087.9102009585786</v>
      </c>
      <c r="N561" s="81">
        <v>5715.9928343325873</v>
      </c>
      <c r="O561" s="81">
        <v>4989.1057930140378</v>
      </c>
      <c r="P561" s="81">
        <v>3549.9095735441374</v>
      </c>
      <c r="Q561" s="81">
        <v>296.22516073372253</v>
      </c>
      <c r="R561" s="81">
        <v>580.17661334761635</v>
      </c>
      <c r="S561" s="81">
        <v>624.48543801848427</v>
      </c>
      <c r="T561" s="82"/>
      <c r="U561" s="81">
        <v>775154681</v>
      </c>
      <c r="V561" s="81">
        <v>175886</v>
      </c>
      <c r="W561" s="81">
        <v>5374</v>
      </c>
      <c r="X561" s="81">
        <v>1572340</v>
      </c>
      <c r="Y561" s="81">
        <v>2078133</v>
      </c>
      <c r="Z561" s="81">
        <v>2374645</v>
      </c>
      <c r="AA561" s="81">
        <v>705935</v>
      </c>
      <c r="AB561" s="81">
        <v>5028026</v>
      </c>
      <c r="AC561" s="81">
        <v>102592221</v>
      </c>
      <c r="AD561" s="81">
        <v>624.48543801848427</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2499</v>
      </c>
      <c r="B562" s="80">
        <v>513</v>
      </c>
      <c r="C562" s="80">
        <v>3</v>
      </c>
      <c r="D562" s="80">
        <v>31</v>
      </c>
      <c r="E562" s="80">
        <v>2006</v>
      </c>
      <c r="F562" s="80" t="s">
        <v>566</v>
      </c>
      <c r="G562" s="80" t="s">
        <v>2496</v>
      </c>
      <c r="H562" s="80" t="s">
        <v>2497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2500</v>
      </c>
      <c r="B563" s="80">
        <v>514</v>
      </c>
      <c r="C563" s="80">
        <v>4</v>
      </c>
      <c r="D563" s="80">
        <v>31</v>
      </c>
      <c r="E563" s="80">
        <v>2007</v>
      </c>
      <c r="F563" s="80" t="s">
        <v>567</v>
      </c>
      <c r="G563" s="80" t="s">
        <v>2496</v>
      </c>
      <c r="H563" s="80" t="s">
        <v>2497</v>
      </c>
      <c r="I563" s="177"/>
      <c r="J563" s="81">
        <v>20180.556960855691</v>
      </c>
      <c r="K563" s="81">
        <v>365.8640377264644</v>
      </c>
      <c r="L563" s="81">
        <v>351.4910380786385</v>
      </c>
      <c r="M563" s="81">
        <v>6792.8332271158015</v>
      </c>
      <c r="N563" s="81">
        <v>5782.5756858163504</v>
      </c>
      <c r="O563" s="81">
        <v>4883.4854170633371</v>
      </c>
      <c r="P563" s="81">
        <v>3521.4178400963629</v>
      </c>
      <c r="Q563" s="81">
        <v>312.93955172697889</v>
      </c>
      <c r="R563" s="81">
        <v>570.10892387607669</v>
      </c>
      <c r="S563" s="81">
        <v>514.6038510333708</v>
      </c>
      <c r="T563" s="82"/>
      <c r="U563" s="81">
        <v>862173096</v>
      </c>
      <c r="V563" s="81">
        <v>163738</v>
      </c>
      <c r="W563" s="81">
        <v>4943</v>
      </c>
      <c r="X563" s="81">
        <v>1795012</v>
      </c>
      <c r="Y563" s="81">
        <v>2129522</v>
      </c>
      <c r="Z563" s="81">
        <v>2416306</v>
      </c>
      <c r="AA563" s="81">
        <v>689595</v>
      </c>
      <c r="AB563" s="81">
        <v>5030818</v>
      </c>
      <c r="AC563" s="81">
        <v>103704513</v>
      </c>
      <c r="AD563" s="81">
        <v>514.6038510333708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2501</v>
      </c>
      <c r="B564" s="80">
        <v>515</v>
      </c>
      <c r="C564" s="80">
        <v>5</v>
      </c>
      <c r="D564" s="80">
        <v>31</v>
      </c>
      <c r="E564" s="80">
        <v>2008</v>
      </c>
      <c r="F564" s="80" t="s">
        <v>84</v>
      </c>
      <c r="G564" s="80" t="s">
        <v>2496</v>
      </c>
      <c r="H564" s="80" t="s">
        <v>2497</v>
      </c>
      <c r="I564" s="177"/>
      <c r="J564" s="81">
        <v>19479.885205030681</v>
      </c>
      <c r="K564" s="81">
        <v>285.74705968799356</v>
      </c>
      <c r="L564" s="81">
        <v>305.19681928046691</v>
      </c>
      <c r="M564" s="81">
        <v>7108.6434645938834</v>
      </c>
      <c r="N564" s="81">
        <v>5459.2092488321432</v>
      </c>
      <c r="O564" s="81">
        <v>4743.2939839469791</v>
      </c>
      <c r="P564" s="81">
        <v>3431.866229502426</v>
      </c>
      <c r="Q564" s="81">
        <v>307.9447913047768</v>
      </c>
      <c r="R564" s="81">
        <v>531.41432376599755</v>
      </c>
      <c r="S564" s="81">
        <v>523.38112341779549</v>
      </c>
      <c r="T564" s="82"/>
      <c r="U564" s="81">
        <v>859653390</v>
      </c>
      <c r="V564" s="81">
        <v>163738</v>
      </c>
      <c r="W564" s="81">
        <v>4943</v>
      </c>
      <c r="X564" s="81">
        <v>1795012</v>
      </c>
      <c r="Y564" s="81">
        <v>2147845</v>
      </c>
      <c r="Z564" s="81">
        <v>2429314</v>
      </c>
      <c r="AA564" s="81">
        <v>672825</v>
      </c>
      <c r="AB564" s="81">
        <v>5031870</v>
      </c>
      <c r="AC564" s="81">
        <v>100376854</v>
      </c>
      <c r="AD564" s="81">
        <v>523.38112341779572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2502</v>
      </c>
      <c r="B565" s="80">
        <v>516</v>
      </c>
      <c r="C565" s="80">
        <v>6</v>
      </c>
      <c r="D565" s="80">
        <v>31</v>
      </c>
      <c r="E565" s="80">
        <v>2009</v>
      </c>
      <c r="F565" s="80" t="s">
        <v>85</v>
      </c>
      <c r="G565" s="80" t="s">
        <v>2496</v>
      </c>
      <c r="H565" s="80" t="s">
        <v>2497</v>
      </c>
      <c r="I565" s="177"/>
      <c r="J565" s="81">
        <v>17195.023172469282</v>
      </c>
      <c r="K565" s="81">
        <v>265.92474820598324</v>
      </c>
      <c r="L565" s="81">
        <v>354.30625476245211</v>
      </c>
      <c r="M565" s="81">
        <v>7363.1840835772309</v>
      </c>
      <c r="N565" s="81">
        <v>5377.9539492356434</v>
      </c>
      <c r="O565" s="81">
        <v>4848.2959145288451</v>
      </c>
      <c r="P565" s="81">
        <v>3275.20180577054</v>
      </c>
      <c r="Q565" s="81">
        <v>293.73988373665139</v>
      </c>
      <c r="R565" s="81">
        <v>492.28146312695071</v>
      </c>
      <c r="S565" s="81">
        <v>502.51909883913714</v>
      </c>
      <c r="T565" s="82"/>
      <c r="U565" s="81">
        <v>776551023</v>
      </c>
      <c r="V565" s="81">
        <v>191673</v>
      </c>
      <c r="W565" s="81">
        <v>8352</v>
      </c>
      <c r="X565" s="81">
        <v>1960615</v>
      </c>
      <c r="Y565" s="81">
        <v>2175227</v>
      </c>
      <c r="Z565" s="81">
        <v>2450932</v>
      </c>
      <c r="AA565" s="81">
        <v>659199</v>
      </c>
      <c r="AB565" s="81">
        <v>5038574</v>
      </c>
      <c r="AC565" s="81">
        <v>90714511</v>
      </c>
      <c r="AD565" s="81">
        <v>502.51909883913714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21.838000000000001</v>
      </c>
      <c r="BH565" s="81">
        <v>24</v>
      </c>
      <c r="BI565" s="81">
        <v>24499.962000000003</v>
      </c>
      <c r="BJ565" s="81">
        <v>806.17200000000003</v>
      </c>
      <c r="BK565" s="81">
        <v>1807.123004</v>
      </c>
      <c r="BL565" s="81">
        <v>11.164999999999999</v>
      </c>
      <c r="BM565" s="82"/>
      <c r="BN565" s="81">
        <v>4</v>
      </c>
      <c r="BO565" s="81">
        <v>3</v>
      </c>
      <c r="BP565" s="81">
        <v>233</v>
      </c>
      <c r="BQ565" s="81">
        <v>20</v>
      </c>
      <c r="BR565" s="81">
        <v>206</v>
      </c>
      <c r="BS565" s="81">
        <v>2</v>
      </c>
      <c r="BT565"/>
      <c r="BU565" s="80"/>
      <c r="BV565" s="80"/>
      <c r="BW565" s="80"/>
      <c r="BX565" s="80"/>
      <c r="BY565" s="80"/>
      <c r="BZ565" s="80"/>
      <c r="CA565" s="80"/>
      <c r="CB565" s="80"/>
      <c r="CC565" s="80"/>
    </row>
    <row r="566" spans="1:81">
      <c r="A566" s="80" t="s">
        <v>2503</v>
      </c>
      <c r="B566" s="80">
        <v>517</v>
      </c>
      <c r="C566" s="80">
        <v>7</v>
      </c>
      <c r="D566" s="80">
        <v>31</v>
      </c>
      <c r="E566" s="80">
        <v>2010</v>
      </c>
      <c r="F566" s="80" t="s">
        <v>86</v>
      </c>
      <c r="G566" s="80" t="s">
        <v>2496</v>
      </c>
      <c r="H566" s="80" t="s">
        <v>2497</v>
      </c>
      <c r="I566" s="177"/>
      <c r="J566" s="81">
        <v>19687.071283981946</v>
      </c>
      <c r="K566" s="81">
        <v>297.96995478953363</v>
      </c>
      <c r="L566" s="81">
        <v>334.78520414756559</v>
      </c>
      <c r="M566" s="81">
        <v>7744.8223518647974</v>
      </c>
      <c r="N566" s="81">
        <v>5511.4223357750734</v>
      </c>
      <c r="O566" s="81">
        <v>4863.5654854108261</v>
      </c>
      <c r="P566" s="81">
        <v>3303.1142568133819</v>
      </c>
      <c r="Q566" s="81">
        <v>306.85259825562542</v>
      </c>
      <c r="R566" s="81">
        <v>491.27867231586822</v>
      </c>
      <c r="S566" s="81">
        <v>514.82705691929175</v>
      </c>
      <c r="T566" s="82"/>
      <c r="U566" s="81">
        <v>820758099</v>
      </c>
      <c r="V566" s="81">
        <v>191673</v>
      </c>
      <c r="W566" s="81">
        <v>8352</v>
      </c>
      <c r="X566" s="81">
        <v>1960615</v>
      </c>
      <c r="Y566" s="81">
        <v>2198679</v>
      </c>
      <c r="Z566" s="81">
        <v>2470076</v>
      </c>
      <c r="AA566" s="81">
        <v>648214</v>
      </c>
      <c r="AB566" s="81">
        <v>5043494</v>
      </c>
      <c r="AC566" s="81">
        <v>85791290</v>
      </c>
      <c r="AD566" s="81">
        <v>514.82705691929186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22.876999999999999</v>
      </c>
      <c r="BH566" s="81">
        <v>25.047000000000001</v>
      </c>
      <c r="BI566" s="81">
        <v>26562.973000000002</v>
      </c>
      <c r="BJ566" s="81">
        <v>937.26099999999997</v>
      </c>
      <c r="BK566" s="81">
        <v>1890.826</v>
      </c>
      <c r="BL566" s="81">
        <v>8.3249999999999993</v>
      </c>
      <c r="BM566" s="82"/>
      <c r="BN566" s="81">
        <v>4</v>
      </c>
      <c r="BO566" s="81">
        <v>3</v>
      </c>
      <c r="BP566" s="81">
        <v>237</v>
      </c>
      <c r="BQ566" s="81">
        <v>18</v>
      </c>
      <c r="BR566" s="81">
        <v>212</v>
      </c>
      <c r="BS566" s="81">
        <v>2</v>
      </c>
      <c r="BT566"/>
      <c r="BU566" s="80">
        <v>21776.145</v>
      </c>
      <c r="BV566" s="80">
        <v>6624.5839999999998</v>
      </c>
      <c r="BW566" s="80">
        <v>683.41099999999994</v>
      </c>
      <c r="BX566" s="80">
        <v>36.722000000000001</v>
      </c>
      <c r="BY566" s="80">
        <v>207.41399999999999</v>
      </c>
      <c r="BZ566" s="80">
        <v>2</v>
      </c>
      <c r="CA566" s="80">
        <v>103.467</v>
      </c>
      <c r="CB566" s="80">
        <v>13.566000000000001</v>
      </c>
      <c r="CC566" s="80">
        <v>0</v>
      </c>
    </row>
    <row r="567" spans="1:81">
      <c r="A567" s="80" t="s">
        <v>2504</v>
      </c>
      <c r="B567" s="80">
        <v>518</v>
      </c>
      <c r="C567" s="80">
        <v>8</v>
      </c>
      <c r="D567" s="80">
        <v>31</v>
      </c>
      <c r="E567" s="80">
        <v>2011</v>
      </c>
      <c r="F567" s="80" t="s">
        <v>87</v>
      </c>
      <c r="G567" s="80" t="s">
        <v>2496</v>
      </c>
      <c r="H567" s="80" t="s">
        <v>2497</v>
      </c>
      <c r="I567" s="177"/>
      <c r="J567" s="81">
        <v>20641.300884125205</v>
      </c>
      <c r="K567" s="81">
        <v>483.01607035119173</v>
      </c>
      <c r="L567" s="81">
        <v>376.48698758360774</v>
      </c>
      <c r="M567" s="81">
        <v>9372.0988782387394</v>
      </c>
      <c r="N567" s="81">
        <v>6796.450724847753</v>
      </c>
      <c r="O567" s="81">
        <v>4819.7398895326014</v>
      </c>
      <c r="P567" s="81">
        <v>3179.7946551050823</v>
      </c>
      <c r="Q567" s="81">
        <v>354.36238781855593</v>
      </c>
      <c r="R567" s="81">
        <v>486.73069715242855</v>
      </c>
      <c r="S567" s="81">
        <v>513.29432876772228</v>
      </c>
      <c r="T567" s="82"/>
      <c r="U567" s="81">
        <v>812583248</v>
      </c>
      <c r="V567" s="81">
        <v>191673</v>
      </c>
      <c r="W567" s="81">
        <v>8352</v>
      </c>
      <c r="X567" s="81">
        <v>1960615</v>
      </c>
      <c r="Y567" s="81">
        <v>2222103</v>
      </c>
      <c r="Z567" s="81">
        <v>2500997</v>
      </c>
      <c r="AA567" s="81">
        <v>642583</v>
      </c>
      <c r="AB567" s="81">
        <v>5049457</v>
      </c>
      <c r="AC567" s="81">
        <v>84856509</v>
      </c>
      <c r="AD567" s="81">
        <v>513.29432876772228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28.29</v>
      </c>
      <c r="BH567" s="81">
        <v>26.504000000000001</v>
      </c>
      <c r="BI567" s="81">
        <v>22745.448</v>
      </c>
      <c r="BJ567" s="81">
        <v>972.06799999999998</v>
      </c>
      <c r="BK567" s="81">
        <v>2042.4870000000001</v>
      </c>
      <c r="BL567" s="81">
        <v>5.5149999999999997</v>
      </c>
      <c r="BM567" s="82"/>
      <c r="BN567" s="81">
        <v>5</v>
      </c>
      <c r="BO567" s="81">
        <v>3</v>
      </c>
      <c r="BP567" s="81">
        <v>242</v>
      </c>
      <c r="BQ567" s="81">
        <v>17</v>
      </c>
      <c r="BR567" s="81">
        <v>212</v>
      </c>
      <c r="BS567" s="81">
        <v>2</v>
      </c>
      <c r="BT567"/>
      <c r="BU567" s="80">
        <v>18215.793000000001</v>
      </c>
      <c r="BV567" s="80">
        <v>6601.3649999999998</v>
      </c>
      <c r="BW567" s="80">
        <v>717.40300000000002</v>
      </c>
      <c r="BX567" s="80">
        <v>36.468000000000004</v>
      </c>
      <c r="BY567" s="80">
        <v>175.708</v>
      </c>
      <c r="BZ567" s="80">
        <v>0</v>
      </c>
      <c r="CA567" s="80">
        <v>55.145000000000003</v>
      </c>
      <c r="CB567" s="80">
        <v>18.43</v>
      </c>
      <c r="CC567" s="80">
        <v>0</v>
      </c>
    </row>
    <row r="568" spans="1:81">
      <c r="A568" s="80" t="s">
        <v>2505</v>
      </c>
      <c r="B568" s="80">
        <v>519</v>
      </c>
      <c r="C568" s="80">
        <v>9</v>
      </c>
      <c r="D568" s="80">
        <v>31</v>
      </c>
      <c r="E568" s="80">
        <v>2012</v>
      </c>
      <c r="F568" s="80" t="s">
        <v>88</v>
      </c>
      <c r="G568" s="80" t="s">
        <v>2496</v>
      </c>
      <c r="H568" s="80" t="s">
        <v>2497</v>
      </c>
      <c r="I568" s="177"/>
      <c r="J568" s="81">
        <v>22005.621844756679</v>
      </c>
      <c r="K568" s="81">
        <v>451.20974209816177</v>
      </c>
      <c r="L568" s="81">
        <v>385.35483405765495</v>
      </c>
      <c r="M568" s="81">
        <v>10397.315421422274</v>
      </c>
      <c r="N568" s="81">
        <v>8054.1712720112491</v>
      </c>
      <c r="O568" s="81">
        <v>4849.9528612523463</v>
      </c>
      <c r="P568" s="81">
        <v>3160.5718543562539</v>
      </c>
      <c r="Q568" s="81">
        <v>389.27381252830719</v>
      </c>
      <c r="R568" s="81">
        <v>497.904028753342</v>
      </c>
      <c r="S568" s="81">
        <v>547.26521451007591</v>
      </c>
      <c r="T568" s="82"/>
      <c r="U568" s="81">
        <v>833373274</v>
      </c>
      <c r="V568" s="81">
        <v>191673</v>
      </c>
      <c r="W568" s="81">
        <v>8352</v>
      </c>
      <c r="X568" s="81">
        <v>1960615</v>
      </c>
      <c r="Y568" s="81">
        <v>2278258</v>
      </c>
      <c r="Z568" s="81">
        <v>2536636</v>
      </c>
      <c r="AA568" s="81">
        <v>635085</v>
      </c>
      <c r="AB568" s="81">
        <v>5105427</v>
      </c>
      <c r="AC568" s="81">
        <v>84556159</v>
      </c>
      <c r="AD568" s="81">
        <v>547.26521451007602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29.539000000000001</v>
      </c>
      <c r="BH568" s="81">
        <v>26.544</v>
      </c>
      <c r="BI568" s="81">
        <v>24815.101999999999</v>
      </c>
      <c r="BJ568" s="81">
        <v>1106.7149999999999</v>
      </c>
      <c r="BK568" s="81">
        <v>1984.7579999999998</v>
      </c>
      <c r="BL568" s="81">
        <v>4.3920000000000003</v>
      </c>
      <c r="BM568" s="82"/>
      <c r="BN568" s="81">
        <v>5</v>
      </c>
      <c r="BO568" s="81">
        <v>2</v>
      </c>
      <c r="BP568" s="81">
        <v>248</v>
      </c>
      <c r="BQ568" s="81">
        <v>17</v>
      </c>
      <c r="BR568" s="81">
        <v>217</v>
      </c>
      <c r="BS568" s="81">
        <v>1</v>
      </c>
      <c r="BT568"/>
      <c r="BU568" s="80">
        <v>20623.812999999998</v>
      </c>
      <c r="BV568" s="80">
        <v>6433.8289999999997</v>
      </c>
      <c r="BW568" s="80">
        <v>654.39300000000003</v>
      </c>
      <c r="BX568" s="80">
        <v>18.355</v>
      </c>
      <c r="BY568" s="80">
        <v>186.94900000000001</v>
      </c>
      <c r="BZ568" s="80">
        <v>0</v>
      </c>
      <c r="CA568" s="80">
        <v>42.811</v>
      </c>
      <c r="CB568" s="80">
        <v>6.9</v>
      </c>
      <c r="CC568" s="80">
        <v>0</v>
      </c>
    </row>
    <row r="569" spans="1:81">
      <c r="A569" s="80" t="s">
        <v>2506</v>
      </c>
      <c r="B569" s="80">
        <v>520</v>
      </c>
      <c r="C569" s="80">
        <v>10</v>
      </c>
      <c r="D569" s="80">
        <v>31</v>
      </c>
      <c r="E569" s="80">
        <v>2013</v>
      </c>
      <c r="F569" s="80" t="s">
        <v>89</v>
      </c>
      <c r="G569" s="80" t="s">
        <v>2496</v>
      </c>
      <c r="H569" s="80" t="s">
        <v>2497</v>
      </c>
      <c r="I569" s="177"/>
      <c r="J569" s="81">
        <v>21538.354282445598</v>
      </c>
      <c r="K569" s="81">
        <v>375.77900147936157</v>
      </c>
      <c r="L569" s="81">
        <v>370.3229080741504</v>
      </c>
      <c r="M569" s="81">
        <v>10301.103211050515</v>
      </c>
      <c r="N569" s="81">
        <v>7735.5623411117649</v>
      </c>
      <c r="O569" s="81">
        <v>4714.8988116572227</v>
      </c>
      <c r="P569" s="81">
        <v>3154.0876200534185</v>
      </c>
      <c r="Q569" s="81">
        <v>395.97200220190706</v>
      </c>
      <c r="R569" s="81">
        <v>515.19928593627037</v>
      </c>
      <c r="S569" s="81">
        <v>546.98564636614094</v>
      </c>
      <c r="T569" s="82"/>
      <c r="U569" s="81">
        <v>819301470</v>
      </c>
      <c r="V569" s="81">
        <v>191673</v>
      </c>
      <c r="W569" s="81">
        <v>8352</v>
      </c>
      <c r="X569" s="81">
        <v>1960615</v>
      </c>
      <c r="Y569" s="81">
        <v>2296175</v>
      </c>
      <c r="Z569" s="81">
        <v>2576102</v>
      </c>
      <c r="AA569" s="81">
        <v>631403</v>
      </c>
      <c r="AB569" s="81">
        <v>5118813</v>
      </c>
      <c r="AC569" s="81">
        <v>85405518</v>
      </c>
      <c r="AD569" s="81">
        <v>546.98564636614094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39.851999999999997</v>
      </c>
      <c r="BH569" s="81">
        <v>43.45</v>
      </c>
      <c r="BI569" s="81">
        <v>26990.111000000001</v>
      </c>
      <c r="BJ569" s="81">
        <v>1105.0060000000001</v>
      </c>
      <c r="BK569" s="81">
        <v>2087.4470000000001</v>
      </c>
      <c r="BL569" s="81">
        <v>6.0179999999999998</v>
      </c>
      <c r="BM569" s="82"/>
      <c r="BN569" s="81">
        <v>5</v>
      </c>
      <c r="BO569" s="81">
        <v>4</v>
      </c>
      <c r="BP569" s="81">
        <v>259</v>
      </c>
      <c r="BQ569" s="81">
        <v>15</v>
      </c>
      <c r="BR569" s="81">
        <v>215</v>
      </c>
      <c r="BS569" s="81">
        <v>1</v>
      </c>
      <c r="BT569"/>
      <c r="BU569" s="80">
        <v>22770.873</v>
      </c>
      <c r="BV569" s="80">
        <v>6524.5820000000003</v>
      </c>
      <c r="BW569" s="80">
        <v>687.70500000000004</v>
      </c>
      <c r="BX569" s="80">
        <v>17.158999999999999</v>
      </c>
      <c r="BY569" s="80">
        <v>212.37200000000001</v>
      </c>
      <c r="BZ569" s="80">
        <v>0</v>
      </c>
      <c r="CA569" s="80">
        <v>48.77</v>
      </c>
      <c r="CB569" s="80">
        <v>10.423</v>
      </c>
      <c r="CC569" s="80">
        <v>0</v>
      </c>
    </row>
    <row r="570" spans="1:81">
      <c r="A570" s="80" t="s">
        <v>2507</v>
      </c>
      <c r="B570" s="80">
        <v>521</v>
      </c>
      <c r="C570" s="80">
        <v>11</v>
      </c>
      <c r="D570" s="80">
        <v>31</v>
      </c>
      <c r="E570" s="80">
        <v>2014</v>
      </c>
      <c r="F570" s="80" t="s">
        <v>90</v>
      </c>
      <c r="G570" s="80" t="s">
        <v>2496</v>
      </c>
      <c r="H570" s="80" t="s">
        <v>2497</v>
      </c>
      <c r="I570" s="177"/>
      <c r="J570" s="81">
        <v>21733.082414193606</v>
      </c>
      <c r="K570" s="81">
        <v>392.86018170843641</v>
      </c>
      <c r="L570" s="81">
        <v>358.24256798067023</v>
      </c>
      <c r="M570" s="81">
        <v>10148.649059294292</v>
      </c>
      <c r="N570" s="81">
        <v>6839.0471915881317</v>
      </c>
      <c r="O570" s="81">
        <v>4527.4665586607052</v>
      </c>
      <c r="P570" s="81">
        <v>3148.7498735963745</v>
      </c>
      <c r="Q570" s="81">
        <v>380.01997589057504</v>
      </c>
      <c r="R570" s="81">
        <v>511.07836849620821</v>
      </c>
      <c r="S570" s="81">
        <v>555.49721986019233</v>
      </c>
      <c r="T570" s="82"/>
      <c r="U570" s="81">
        <v>843364168</v>
      </c>
      <c r="V570" s="81">
        <v>153680</v>
      </c>
      <c r="W570" s="81">
        <v>8220</v>
      </c>
      <c r="X570" s="81">
        <v>1974664</v>
      </c>
      <c r="Y570" s="81">
        <v>2321718</v>
      </c>
      <c r="Z570" s="81">
        <v>2605322</v>
      </c>
      <c r="AA570" s="81">
        <v>627073</v>
      </c>
      <c r="AB570" s="81">
        <v>5120197</v>
      </c>
      <c r="AC570" s="81">
        <v>84988785</v>
      </c>
      <c r="AD570" s="81">
        <v>555.49721986019256</v>
      </c>
      <c r="AE570" s="82"/>
      <c r="AF570" s="81">
        <v>10854494973.290218</v>
      </c>
      <c r="AG570" s="81">
        <v>326390980.04127443</v>
      </c>
      <c r="AH570" s="81">
        <v>77959470.090583876</v>
      </c>
      <c r="AI570" s="81">
        <v>12519769548.703047</v>
      </c>
      <c r="AJ570" s="81">
        <v>9302362834.9080563</v>
      </c>
      <c r="AK570" s="81">
        <v>0</v>
      </c>
      <c r="AL570" s="81">
        <v>0</v>
      </c>
      <c r="AM570" s="81">
        <v>702926535.89555299</v>
      </c>
      <c r="AN570" s="81">
        <v>0</v>
      </c>
      <c r="AO570" s="81">
        <v>0</v>
      </c>
      <c r="AP570" s="82"/>
      <c r="AQ570" s="81">
        <v>87259</v>
      </c>
      <c r="AR570" s="81">
        <v>13332</v>
      </c>
      <c r="AS570" s="81">
        <v>4</v>
      </c>
      <c r="AT570" s="81">
        <v>7</v>
      </c>
      <c r="AU570" s="81">
        <v>0</v>
      </c>
      <c r="AV570" s="81">
        <v>8</v>
      </c>
      <c r="AW570" s="81" t="s">
        <v>564</v>
      </c>
      <c r="AX570" s="82"/>
      <c r="AY570" s="81">
        <v>368870.16599999997</v>
      </c>
      <c r="AZ570" s="81">
        <v>849434.24000000011</v>
      </c>
      <c r="BA570" s="81">
        <v>20851.7</v>
      </c>
      <c r="BB570" s="81">
        <v>1363</v>
      </c>
      <c r="BC570" s="81">
        <v>0</v>
      </c>
      <c r="BD570" s="81">
        <v>62758.8</v>
      </c>
      <c r="BE570" s="81" t="s">
        <v>564</v>
      </c>
      <c r="BF570" s="82"/>
      <c r="BG570" s="81">
        <v>29.116</v>
      </c>
      <c r="BH570" s="81">
        <v>43.637</v>
      </c>
      <c r="BI570" s="81">
        <v>28014.633999999998</v>
      </c>
      <c r="BJ570" s="81">
        <v>1180.623</v>
      </c>
      <c r="BK570" s="81">
        <v>1930.3319999999999</v>
      </c>
      <c r="BL570" s="81">
        <v>5.9909999999999997</v>
      </c>
      <c r="BM570" s="82"/>
      <c r="BN570" s="81">
        <v>5</v>
      </c>
      <c r="BO570" s="81">
        <v>4</v>
      </c>
      <c r="BP570" s="81">
        <v>259</v>
      </c>
      <c r="BQ570" s="81">
        <v>18</v>
      </c>
      <c r="BR570" s="81">
        <v>197</v>
      </c>
      <c r="BS570" s="81">
        <v>1</v>
      </c>
      <c r="BT570"/>
      <c r="BU570" s="80">
        <v>23505.214</v>
      </c>
      <c r="BV570" s="80">
        <v>6671.13</v>
      </c>
      <c r="BW570" s="80">
        <v>734.97400000000005</v>
      </c>
      <c r="BX570" s="80">
        <v>13.433999999999999</v>
      </c>
      <c r="BY570" s="80">
        <v>212.59899999999999</v>
      </c>
      <c r="BZ570" s="80">
        <v>0</v>
      </c>
      <c r="CA570" s="80">
        <v>52.71</v>
      </c>
      <c r="CB570" s="80">
        <v>14.272</v>
      </c>
      <c r="CC570" s="80">
        <v>0</v>
      </c>
    </row>
    <row r="571" spans="1:81">
      <c r="A571" s="80" t="s">
        <v>2508</v>
      </c>
      <c r="B571" s="80">
        <v>522</v>
      </c>
      <c r="C571" s="80">
        <v>12</v>
      </c>
      <c r="D571" s="80">
        <v>31</v>
      </c>
      <c r="E571" s="80">
        <v>2015</v>
      </c>
      <c r="F571" s="80" t="s">
        <v>91</v>
      </c>
      <c r="G571" s="80" t="s">
        <v>2496</v>
      </c>
      <c r="H571" s="80" t="s">
        <v>2497</v>
      </c>
      <c r="I571" s="177"/>
      <c r="J571" s="81">
        <v>20804.939199049164</v>
      </c>
      <c r="K571" s="81">
        <v>352.74257660898797</v>
      </c>
      <c r="L571" s="81">
        <v>358.32411562124332</v>
      </c>
      <c r="M571" s="81">
        <v>9712.4245196758129</v>
      </c>
      <c r="N571" s="81">
        <v>6126.1968375451806</v>
      </c>
      <c r="O571" s="81">
        <v>4524.2605716636954</v>
      </c>
      <c r="P571" s="81">
        <v>3134.9001765275734</v>
      </c>
      <c r="Q571" s="81">
        <v>372.18424291470791</v>
      </c>
      <c r="R571" s="81">
        <v>497.81375804741606</v>
      </c>
      <c r="S571" s="81">
        <v>520.04701738338974</v>
      </c>
      <c r="T571" s="82"/>
      <c r="U571" s="81">
        <v>921592852</v>
      </c>
      <c r="V571" s="81">
        <v>153680</v>
      </c>
      <c r="W571" s="81">
        <v>8220</v>
      </c>
      <c r="X571" s="81">
        <v>1974664</v>
      </c>
      <c r="Y571" s="81">
        <v>2346328</v>
      </c>
      <c r="Z571" s="81">
        <v>2628561</v>
      </c>
      <c r="AA571" s="81">
        <v>623824</v>
      </c>
      <c r="AB571" s="81">
        <v>5122448</v>
      </c>
      <c r="AC571" s="81">
        <v>85276888</v>
      </c>
      <c r="AD571" s="81">
        <v>520.04701738338986</v>
      </c>
      <c r="AE571" s="82"/>
      <c r="AF571" s="81">
        <v>10574636707.836214</v>
      </c>
      <c r="AG571" s="81">
        <v>282896315.79552668</v>
      </c>
      <c r="AH571" s="81">
        <v>67302618.399452209</v>
      </c>
      <c r="AI571" s="81">
        <v>12206419468.967733</v>
      </c>
      <c r="AJ571" s="81">
        <v>9142954526.2170811</v>
      </c>
      <c r="AK571" s="81">
        <v>0</v>
      </c>
      <c r="AL571" s="81">
        <v>0</v>
      </c>
      <c r="AM571" s="81">
        <v>702010010.53881371</v>
      </c>
      <c r="AN571" s="81">
        <v>0</v>
      </c>
      <c r="AO571" s="81">
        <v>0</v>
      </c>
      <c r="AP571" s="82"/>
      <c r="AQ571" s="81">
        <v>94771</v>
      </c>
      <c r="AR571" s="81">
        <v>16310</v>
      </c>
      <c r="AS571" s="81">
        <v>6</v>
      </c>
      <c r="AT571" s="81">
        <v>7</v>
      </c>
      <c r="AU571" s="81">
        <v>0</v>
      </c>
      <c r="AV571" s="81">
        <v>9</v>
      </c>
      <c r="AW571" s="81" t="s">
        <v>564</v>
      </c>
      <c r="AX571" s="82"/>
      <c r="AY571" s="81">
        <v>407863.36099999992</v>
      </c>
      <c r="AZ571" s="81">
        <v>1153585.7400000005</v>
      </c>
      <c r="BA571" s="81">
        <v>20870.7</v>
      </c>
      <c r="BB571" s="81">
        <v>1363</v>
      </c>
      <c r="BC571" s="81">
        <v>0</v>
      </c>
      <c r="BD571" s="81">
        <v>72444.800000000003</v>
      </c>
      <c r="BE571" s="81" t="s">
        <v>564</v>
      </c>
      <c r="BF571" s="82"/>
      <c r="BG571" s="81">
        <v>41.045000000000002</v>
      </c>
      <c r="BH571" s="81">
        <v>41.357999999999997</v>
      </c>
      <c r="BI571" s="81">
        <v>28117.58</v>
      </c>
      <c r="BJ571" s="81">
        <v>1062.5740000000001</v>
      </c>
      <c r="BK571" s="81">
        <v>1916.2549999999997</v>
      </c>
      <c r="BL571" s="81">
        <v>6.633</v>
      </c>
      <c r="BM571" s="82"/>
      <c r="BN571" s="81">
        <v>5</v>
      </c>
      <c r="BO571" s="81">
        <v>4</v>
      </c>
      <c r="BP571" s="81">
        <v>258</v>
      </c>
      <c r="BQ571" s="81">
        <v>17</v>
      </c>
      <c r="BR571" s="81">
        <v>205</v>
      </c>
      <c r="BS571" s="81">
        <v>1</v>
      </c>
      <c r="BT571"/>
      <c r="BU571" s="80">
        <v>23658.126</v>
      </c>
      <c r="BV571" s="80">
        <v>6564.2790000000005</v>
      </c>
      <c r="BW571" s="80">
        <v>682.29300000000001</v>
      </c>
      <c r="BX571" s="80">
        <v>16.195</v>
      </c>
      <c r="BY571" s="80">
        <v>218.506</v>
      </c>
      <c r="BZ571" s="80">
        <v>0</v>
      </c>
      <c r="CA571" s="80">
        <v>35.524999999999999</v>
      </c>
      <c r="CB571" s="80">
        <v>10.154</v>
      </c>
      <c r="CC571" s="80">
        <v>0.36699999999999999</v>
      </c>
    </row>
    <row r="572" spans="1:81">
      <c r="A572" s="80" t="s">
        <v>2509</v>
      </c>
      <c r="B572" s="80">
        <v>523</v>
      </c>
      <c r="C572" s="80">
        <v>13</v>
      </c>
      <c r="D572" s="80">
        <v>31</v>
      </c>
      <c r="E572" s="80">
        <v>2016</v>
      </c>
      <c r="F572" s="80" t="s">
        <v>92</v>
      </c>
      <c r="G572" s="80" t="s">
        <v>2496</v>
      </c>
      <c r="H572" s="80" t="s">
        <v>2497</v>
      </c>
      <c r="I572" s="177"/>
      <c r="J572" s="81">
        <v>19743.043609607925</v>
      </c>
      <c r="K572" s="81">
        <v>343.11925665676267</v>
      </c>
      <c r="L572" s="81">
        <v>338.27400689791415</v>
      </c>
      <c r="M572" s="81">
        <v>7898.3904380696258</v>
      </c>
      <c r="N572" s="81">
        <v>6156.9802130904682</v>
      </c>
      <c r="O572" s="81">
        <v>4515.8472362920538</v>
      </c>
      <c r="P572" s="81">
        <v>3058.4780004964082</v>
      </c>
      <c r="Q572" s="81">
        <v>362.08725062462912</v>
      </c>
      <c r="R572" s="81">
        <v>479.56714097255605</v>
      </c>
      <c r="S572" s="81">
        <v>526.6385536028364</v>
      </c>
      <c r="T572" s="82"/>
      <c r="U572" s="81">
        <v>925030569</v>
      </c>
      <c r="V572" s="81">
        <v>153680</v>
      </c>
      <c r="W572" s="81">
        <v>8220</v>
      </c>
      <c r="X572" s="81">
        <v>1974664</v>
      </c>
      <c r="Y572" s="81">
        <v>2371459</v>
      </c>
      <c r="Z572" s="81">
        <v>2655925</v>
      </c>
      <c r="AA572" s="81">
        <v>629482</v>
      </c>
      <c r="AB572" s="81">
        <v>5126389</v>
      </c>
      <c r="AC572" s="81">
        <v>81905347.068528995</v>
      </c>
      <c r="AD572" s="81">
        <v>526.6385536028364</v>
      </c>
      <c r="AE572" s="82"/>
      <c r="AF572" s="81">
        <v>10340951871.28063</v>
      </c>
      <c r="AG572" s="81">
        <v>285058840.31610233</v>
      </c>
      <c r="AH572" s="81">
        <v>49917431.200704448</v>
      </c>
      <c r="AI572" s="81">
        <v>12691415407.022591</v>
      </c>
      <c r="AJ572" s="81">
        <v>9982833789.5296383</v>
      </c>
      <c r="AK572" s="81"/>
      <c r="AL572" s="81"/>
      <c r="AM572" s="81">
        <v>703095920.55730247</v>
      </c>
      <c r="AN572" s="81"/>
      <c r="AO572" s="81"/>
      <c r="AP572" s="82"/>
      <c r="AQ572" s="81">
        <v>101989</v>
      </c>
      <c r="AR572" s="81">
        <v>17919</v>
      </c>
      <c r="AS572" s="81">
        <v>7</v>
      </c>
      <c r="AT572" s="81">
        <v>9</v>
      </c>
      <c r="AU572" s="81">
        <v>0</v>
      </c>
      <c r="AV572" s="81">
        <v>11</v>
      </c>
      <c r="AW572" s="81" t="s">
        <v>564</v>
      </c>
      <c r="AX572" s="82"/>
      <c r="AY572" s="81">
        <v>444175.65399999998</v>
      </c>
      <c r="AZ572" s="81">
        <v>1312590.04</v>
      </c>
      <c r="BA572" s="81">
        <v>24870.7</v>
      </c>
      <c r="BB572" s="81">
        <v>1993</v>
      </c>
      <c r="BC572" s="81">
        <v>0</v>
      </c>
      <c r="BD572" s="81">
        <v>75224.800000000003</v>
      </c>
      <c r="BE572" s="81" t="s">
        <v>564</v>
      </c>
      <c r="BF572" s="82"/>
      <c r="BG572" s="81">
        <v>35.593000000000004</v>
      </c>
      <c r="BH572" s="81">
        <v>37.261000000000003</v>
      </c>
      <c r="BI572" s="81">
        <v>26205.010999999999</v>
      </c>
      <c r="BJ572" s="81">
        <v>1054.7329999999999</v>
      </c>
      <c r="BK572" s="81">
        <v>1750.9690000000001</v>
      </c>
      <c r="BL572" s="81">
        <v>4.5679999999999996</v>
      </c>
      <c r="BM572" s="82"/>
      <c r="BN572" s="81">
        <v>4</v>
      </c>
      <c r="BO572" s="81">
        <v>4</v>
      </c>
      <c r="BP572" s="81">
        <v>266</v>
      </c>
      <c r="BQ572" s="81">
        <v>17</v>
      </c>
      <c r="BR572" s="81">
        <v>209</v>
      </c>
      <c r="BS572" s="81">
        <v>1</v>
      </c>
      <c r="BT572"/>
      <c r="BU572" s="80">
        <v>21922.947</v>
      </c>
      <c r="BV572" s="80">
        <v>6252.5789999999997</v>
      </c>
      <c r="BW572" s="80">
        <v>763.47</v>
      </c>
      <c r="BX572" s="80">
        <v>19.042999999999999</v>
      </c>
      <c r="BY572" s="80">
        <v>70.754999999999995</v>
      </c>
      <c r="BZ572" s="80">
        <v>0</v>
      </c>
      <c r="CA572" s="80">
        <v>41.695999999999998</v>
      </c>
      <c r="CB572" s="80">
        <v>17.289000000000001</v>
      </c>
      <c r="CC572" s="80">
        <v>0.35599999999999998</v>
      </c>
    </row>
    <row r="573" spans="1:81">
      <c r="A573" s="80" t="s">
        <v>2510</v>
      </c>
      <c r="B573" s="80">
        <v>524</v>
      </c>
      <c r="C573" s="80">
        <v>14</v>
      </c>
      <c r="D573" s="80">
        <v>31</v>
      </c>
      <c r="E573" s="80">
        <v>2017</v>
      </c>
      <c r="F573" s="80" t="s">
        <v>71</v>
      </c>
      <c r="G573" s="80" t="s">
        <v>2496</v>
      </c>
      <c r="H573" s="80" t="s">
        <v>2497</v>
      </c>
      <c r="I573" s="177"/>
      <c r="J573" s="81">
        <v>19325.586578415368</v>
      </c>
      <c r="K573" s="81">
        <v>352.52909936928717</v>
      </c>
      <c r="L573" s="81">
        <v>335.54222184048098</v>
      </c>
      <c r="M573" s="81">
        <v>7353.9141054579932</v>
      </c>
      <c r="N573" s="81">
        <v>5763.2882469639771</v>
      </c>
      <c r="O573" s="81">
        <v>4477.0687703181311</v>
      </c>
      <c r="P573" s="81">
        <v>3038.5435930410795</v>
      </c>
      <c r="Q573" s="81">
        <v>350.43517638905996</v>
      </c>
      <c r="R573" s="81">
        <v>473.04941629277471</v>
      </c>
      <c r="S573" s="81">
        <v>524.52392742530435</v>
      </c>
      <c r="T573" s="82"/>
      <c r="U573" s="81">
        <v>973841535</v>
      </c>
      <c r="V573" s="81">
        <v>153680</v>
      </c>
      <c r="W573" s="81">
        <v>8220</v>
      </c>
      <c r="X573" s="81">
        <v>1974664</v>
      </c>
      <c r="Y573" s="81">
        <v>2398419</v>
      </c>
      <c r="Z573" s="81">
        <v>2676797</v>
      </c>
      <c r="AA573" s="81">
        <v>629366</v>
      </c>
      <c r="AB573" s="81">
        <v>5130773</v>
      </c>
      <c r="AC573" s="81">
        <v>82395268.999999985</v>
      </c>
      <c r="AD573" s="81">
        <v>524.52392742530435</v>
      </c>
      <c r="AE573" s="82"/>
      <c r="AF573" s="81">
        <v>10367492456.16061</v>
      </c>
      <c r="AG573" s="81">
        <v>288577179.79047</v>
      </c>
      <c r="AH573" s="81">
        <v>66984806.440076657</v>
      </c>
      <c r="AI573" s="81">
        <v>12058693656.9065</v>
      </c>
      <c r="AJ573" s="81">
        <v>10051965016.73181</v>
      </c>
      <c r="AK573" s="81"/>
      <c r="AL573" s="81"/>
      <c r="AM573" s="81">
        <v>704798290.15987229</v>
      </c>
      <c r="AN573" s="81"/>
      <c r="AO573" s="81"/>
      <c r="AP573" s="82"/>
      <c r="AQ573" s="81">
        <v>108219</v>
      </c>
      <c r="AR573" s="81">
        <v>19234</v>
      </c>
      <c r="AS573" s="81">
        <v>8</v>
      </c>
      <c r="AT573" s="81">
        <v>10</v>
      </c>
      <c r="AU573" s="81">
        <v>0</v>
      </c>
      <c r="AV573" s="81">
        <v>12</v>
      </c>
      <c r="AW573" s="81" t="s">
        <v>564</v>
      </c>
      <c r="AX573" s="82"/>
      <c r="AY573" s="81">
        <v>475816.37399999978</v>
      </c>
      <c r="AZ573" s="81">
        <v>1420150.84</v>
      </c>
      <c r="BA573" s="81">
        <v>31470.7</v>
      </c>
      <c r="BB573" s="81">
        <v>2155</v>
      </c>
      <c r="BC573" s="81">
        <v>0</v>
      </c>
      <c r="BD573" s="81">
        <v>109086.75</v>
      </c>
      <c r="BE573" s="81" t="s">
        <v>564</v>
      </c>
      <c r="BF573" s="82"/>
      <c r="BG573" s="81">
        <v>33.823999999999998</v>
      </c>
      <c r="BH573" s="81">
        <v>35.963000000000001</v>
      </c>
      <c r="BI573" s="81">
        <v>26398.556</v>
      </c>
      <c r="BJ573" s="81">
        <v>904.26800000000003</v>
      </c>
      <c r="BK573" s="81">
        <v>1955.6059999999998</v>
      </c>
      <c r="BL573" s="81">
        <v>4.2809999999999997</v>
      </c>
      <c r="BM573" s="82"/>
      <c r="BN573" s="81">
        <v>4</v>
      </c>
      <c r="BO573" s="81">
        <v>4</v>
      </c>
      <c r="BP573" s="81">
        <v>270</v>
      </c>
      <c r="BQ573" s="81">
        <v>16</v>
      </c>
      <c r="BR573" s="81">
        <v>212</v>
      </c>
      <c r="BS573" s="81">
        <v>1</v>
      </c>
      <c r="BT573"/>
      <c r="BU573" s="80">
        <v>21783.460999999999</v>
      </c>
      <c r="BV573" s="80">
        <v>6367.4949999999999</v>
      </c>
      <c r="BW573" s="80">
        <v>860.59500000000003</v>
      </c>
      <c r="BX573" s="80">
        <v>26.184000000000001</v>
      </c>
      <c r="BY573" s="80">
        <v>242.54900000000001</v>
      </c>
      <c r="BZ573" s="80">
        <v>0</v>
      </c>
      <c r="CA573" s="80">
        <v>42.430999999999997</v>
      </c>
      <c r="CB573" s="80">
        <v>9.3940000000000001</v>
      </c>
      <c r="CC573" s="80">
        <v>0.38900000000000001</v>
      </c>
    </row>
    <row r="574" spans="1:81">
      <c r="A574" s="80" t="s">
        <v>2511</v>
      </c>
      <c r="B574" s="80">
        <v>525</v>
      </c>
      <c r="C574" s="80">
        <v>15</v>
      </c>
      <c r="D574" s="80">
        <v>31</v>
      </c>
      <c r="E574" s="80">
        <v>2018</v>
      </c>
      <c r="F574" s="80" t="s">
        <v>93</v>
      </c>
      <c r="G574" s="80" t="s">
        <v>2496</v>
      </c>
      <c r="H574" s="80" t="s">
        <v>2497</v>
      </c>
      <c r="I574" s="177"/>
      <c r="J574" s="81">
        <v>18410.218479812098</v>
      </c>
      <c r="K574" s="81">
        <v>297.49911865267148</v>
      </c>
      <c r="L574" s="81">
        <v>303.03244109776404</v>
      </c>
      <c r="M574" s="81">
        <v>6709.6341825848131</v>
      </c>
      <c r="N574" s="81">
        <v>4026.5988133645264</v>
      </c>
      <c r="O574" s="81">
        <v>4421.2588758049296</v>
      </c>
      <c r="P574" s="81">
        <v>3016.4086740274474</v>
      </c>
      <c r="Q574" s="81">
        <v>325.21987659760998</v>
      </c>
      <c r="R574" s="81">
        <v>477.78298247981201</v>
      </c>
      <c r="S574" s="81">
        <v>554.46994124472769</v>
      </c>
      <c r="T574" s="82"/>
      <c r="U574" s="81">
        <v>1023786499</v>
      </c>
      <c r="V574" s="81">
        <v>152519</v>
      </c>
      <c r="W574" s="81">
        <v>8220</v>
      </c>
      <c r="X574" s="81">
        <v>1965073</v>
      </c>
      <c r="Y574" s="81">
        <v>2424091</v>
      </c>
      <c r="Z574" s="81">
        <v>2694044</v>
      </c>
      <c r="AA574" s="81">
        <v>631063</v>
      </c>
      <c r="AB574" s="81">
        <v>5131305</v>
      </c>
      <c r="AC574" s="81">
        <v>82893607</v>
      </c>
      <c r="AD574" s="81">
        <v>554.46994124472769</v>
      </c>
      <c r="AE574" s="82"/>
      <c r="AF574" s="81">
        <v>10001715261.33161</v>
      </c>
      <c r="AG574" s="81">
        <v>261052750.9468303</v>
      </c>
      <c r="AH574" s="81">
        <v>63618177.997135557</v>
      </c>
      <c r="AI574" s="81">
        <v>11582015947.145149</v>
      </c>
      <c r="AJ574" s="81">
        <v>8576938044.4134169</v>
      </c>
      <c r="AK574" s="81"/>
      <c r="AL574" s="81"/>
      <c r="AM574" s="81">
        <v>706329832.6502372</v>
      </c>
      <c r="AN574" s="81"/>
      <c r="AO574" s="81"/>
      <c r="AP574" s="82"/>
      <c r="AQ574" s="81">
        <v>114611</v>
      </c>
      <c r="AR574" s="81">
        <v>20263</v>
      </c>
      <c r="AS574" s="81">
        <v>8</v>
      </c>
      <c r="AT574" s="81">
        <v>12</v>
      </c>
      <c r="AU574" s="81">
        <v>0</v>
      </c>
      <c r="AV574" s="81">
        <v>14</v>
      </c>
      <c r="AW574" s="81" t="s">
        <v>564</v>
      </c>
      <c r="AX574" s="82"/>
      <c r="AY574" s="81">
        <v>508924.03500000009</v>
      </c>
      <c r="AZ574" s="81">
        <v>1482854.94</v>
      </c>
      <c r="BA574" s="81">
        <v>31471.200000000001</v>
      </c>
      <c r="BB574" s="81">
        <v>2685</v>
      </c>
      <c r="BC574" s="81">
        <v>0</v>
      </c>
      <c r="BD574" s="81">
        <v>179536.8</v>
      </c>
      <c r="BE574" s="81" t="s">
        <v>564</v>
      </c>
      <c r="BF574" s="82"/>
      <c r="BG574" s="81">
        <v>31.166</v>
      </c>
      <c r="BH574" s="81">
        <v>31.876000000000001</v>
      </c>
      <c r="BI574" s="81">
        <v>26328.698</v>
      </c>
      <c r="BJ574" s="81">
        <v>834.70899999999995</v>
      </c>
      <c r="BK574" s="81">
        <v>1891.348</v>
      </c>
      <c r="BL574" s="81">
        <v>5.6219999999999999</v>
      </c>
      <c r="BM574" s="82"/>
      <c r="BN574" s="81">
        <v>4</v>
      </c>
      <c r="BO574" s="81">
        <v>3</v>
      </c>
      <c r="BP574" s="81">
        <v>266</v>
      </c>
      <c r="BQ574" s="81">
        <v>17</v>
      </c>
      <c r="BR574" s="81">
        <v>205</v>
      </c>
      <c r="BS574" s="81">
        <v>1</v>
      </c>
      <c r="BT574"/>
      <c r="BU574" s="80">
        <v>21504.207999999999</v>
      </c>
      <c r="BV574" s="80">
        <v>6364.5690000000004</v>
      </c>
      <c r="BW574" s="80">
        <v>973.55799999999999</v>
      </c>
      <c r="BX574" s="80">
        <v>21.7</v>
      </c>
      <c r="BY574" s="80">
        <v>217.91300000000001</v>
      </c>
      <c r="BZ574" s="80">
        <v>0.35699999999999998</v>
      </c>
      <c r="CA574" s="80">
        <v>27.945</v>
      </c>
      <c r="CB574" s="80">
        <v>12.815</v>
      </c>
      <c r="CC574" s="80">
        <v>0.35399999999999998</v>
      </c>
    </row>
    <row r="575" spans="1:81">
      <c r="A575" s="80" t="s">
        <v>2512</v>
      </c>
      <c r="B575" s="80">
        <v>526</v>
      </c>
      <c r="C575" s="80">
        <v>16</v>
      </c>
      <c r="D575" s="80">
        <v>31</v>
      </c>
      <c r="E575" s="80">
        <v>2019</v>
      </c>
      <c r="F575" s="80" t="s">
        <v>73</v>
      </c>
      <c r="G575" s="80" t="s">
        <v>2496</v>
      </c>
      <c r="H575" s="80" t="s">
        <v>2497</v>
      </c>
      <c r="I575" s="177"/>
      <c r="J575" s="81">
        <v>17861.975703924734</v>
      </c>
      <c r="K575" s="81">
        <v>282.67785175096759</v>
      </c>
      <c r="L575" s="81">
        <v>308.16051913293313</v>
      </c>
      <c r="M575" s="81">
        <v>7046.1493881939232</v>
      </c>
      <c r="N575" s="81">
        <v>3994.6281314113971</v>
      </c>
      <c r="O575" s="81">
        <v>4318.3851355614224</v>
      </c>
      <c r="P575" s="81">
        <v>3007.341041425248</v>
      </c>
      <c r="Q575" s="81">
        <v>316.55628059606363</v>
      </c>
      <c r="R575" s="81">
        <v>488.08027190157668</v>
      </c>
      <c r="S575" s="81">
        <v>531.41113731308053</v>
      </c>
      <c r="T575" s="82"/>
      <c r="U575" s="81">
        <v>991219135</v>
      </c>
      <c r="V575" s="81">
        <v>153680</v>
      </c>
      <c r="W575" s="81">
        <v>8220</v>
      </c>
      <c r="X575" s="81">
        <v>1974664</v>
      </c>
      <c r="Y575" s="81">
        <v>2450270</v>
      </c>
      <c r="Z575" s="81">
        <v>2703605</v>
      </c>
      <c r="AA575" s="81">
        <v>624457</v>
      </c>
      <c r="AB575" s="81">
        <v>5129841</v>
      </c>
      <c r="AC575" s="81">
        <v>86067109</v>
      </c>
      <c r="AD575" s="81">
        <v>531.41113731308053</v>
      </c>
      <c r="AE575" s="82"/>
      <c r="AF575" s="81">
        <v>9911765807.014019</v>
      </c>
      <c r="AG575" s="81">
        <v>252991494.90914941</v>
      </c>
      <c r="AH575" s="81">
        <v>67606555.594161287</v>
      </c>
      <c r="AI575" s="81">
        <v>11841663431.949862</v>
      </c>
      <c r="AJ575" s="81">
        <v>7943498290.4187441</v>
      </c>
      <c r="AK575" s="81">
        <v>0</v>
      </c>
      <c r="AL575" s="81">
        <v>0</v>
      </c>
      <c r="AM575" s="81">
        <v>698645726.77762747</v>
      </c>
      <c r="AN575" s="81">
        <v>0</v>
      </c>
      <c r="AO575" s="81">
        <v>0</v>
      </c>
      <c r="AP575" s="82"/>
      <c r="AQ575" s="81">
        <v>121773</v>
      </c>
      <c r="AR575" s="81">
        <v>20984</v>
      </c>
      <c r="AS575" s="81">
        <v>8</v>
      </c>
      <c r="AT575" s="81">
        <v>15</v>
      </c>
      <c r="AU575" s="81">
        <v>0</v>
      </c>
      <c r="AV575" s="81">
        <v>15</v>
      </c>
      <c r="AW575" s="81" t="s">
        <v>564</v>
      </c>
      <c r="AX575" s="82"/>
      <c r="AY575" s="81">
        <v>546543.68000000017</v>
      </c>
      <c r="AZ575" s="81">
        <v>1578565.1400000011</v>
      </c>
      <c r="BA575" s="81">
        <v>31470.7</v>
      </c>
      <c r="BB575" s="81">
        <v>3595.6</v>
      </c>
      <c r="BC575" s="81">
        <v>0</v>
      </c>
      <c r="BD575" s="81">
        <v>254486.35</v>
      </c>
      <c r="BE575" s="81" t="s">
        <v>564</v>
      </c>
      <c r="BF575" s="82"/>
      <c r="BG575" s="81">
        <v>25.262</v>
      </c>
      <c r="BH575" s="81">
        <v>28.191000000000003</v>
      </c>
      <c r="BI575" s="81">
        <v>24851.235519999998</v>
      </c>
      <c r="BJ575" s="81">
        <v>858.78499999999997</v>
      </c>
      <c r="BK575" s="81">
        <v>1581.337</v>
      </c>
      <c r="BL575" s="81">
        <v>5.8010000000000002</v>
      </c>
      <c r="BM575" s="82"/>
      <c r="BN575" s="81">
        <v>4</v>
      </c>
      <c r="BO575" s="81">
        <v>5</v>
      </c>
      <c r="BP575" s="81">
        <v>267</v>
      </c>
      <c r="BQ575" s="81">
        <v>22</v>
      </c>
      <c r="BR575" s="81">
        <v>197</v>
      </c>
      <c r="BS575" s="81">
        <v>1</v>
      </c>
      <c r="BT575"/>
      <c r="BU575" s="80">
        <v>20139.036520000001</v>
      </c>
      <c r="BV575" s="80">
        <v>6258.1440000000002</v>
      </c>
      <c r="BW575" s="80">
        <v>823.98699999999997</v>
      </c>
      <c r="BX575" s="80">
        <v>25.905000000000001</v>
      </c>
      <c r="BY575" s="80">
        <v>68.495000000000005</v>
      </c>
      <c r="BZ575" s="80">
        <v>0</v>
      </c>
      <c r="CA575" s="80">
        <v>21.277000000000001</v>
      </c>
      <c r="CB575" s="80">
        <v>13.417</v>
      </c>
      <c r="CC575" s="80">
        <v>0.35</v>
      </c>
    </row>
    <row r="576" spans="1:81">
      <c r="A576" s="80" t="s">
        <v>2513</v>
      </c>
      <c r="B576" s="80">
        <v>527</v>
      </c>
      <c r="C576" s="80">
        <v>17</v>
      </c>
      <c r="D576" s="80">
        <v>31</v>
      </c>
      <c r="E576" s="80">
        <v>2020</v>
      </c>
      <c r="F576" s="80" t="s">
        <v>218</v>
      </c>
      <c r="G576" s="80" t="s">
        <v>2496</v>
      </c>
      <c r="H576" s="80" t="s">
        <v>2497</v>
      </c>
      <c r="I576" s="177"/>
      <c r="J576" s="81">
        <v>15857.590593617368</v>
      </c>
      <c r="K576" s="81">
        <v>293.90817831865672</v>
      </c>
      <c r="L576" s="81">
        <v>331.95831783228186</v>
      </c>
      <c r="M576" s="81">
        <v>6920.6311209096493</v>
      </c>
      <c r="N576" s="81">
        <v>4677.1398731940999</v>
      </c>
      <c r="O576" s="81">
        <v>3801.5089581948068</v>
      </c>
      <c r="P576" s="81">
        <v>2817.4580609895606</v>
      </c>
      <c r="Q576" s="81">
        <v>302.14255993276538</v>
      </c>
      <c r="R576" s="81">
        <v>467.92460797379897</v>
      </c>
      <c r="S576" s="81">
        <v>531.74362896659125</v>
      </c>
      <c r="T576" s="82"/>
      <c r="U576" s="81">
        <v>895185406</v>
      </c>
      <c r="V576" s="81">
        <v>157920</v>
      </c>
      <c r="W576" s="81">
        <v>11709</v>
      </c>
      <c r="X576" s="81">
        <v>2042319</v>
      </c>
      <c r="Y576" s="81">
        <v>2473308</v>
      </c>
      <c r="Z576" s="81">
        <v>2716462</v>
      </c>
      <c r="AA576" s="81">
        <v>635624</v>
      </c>
      <c r="AB576" s="81">
        <v>5124259</v>
      </c>
      <c r="AC576" s="81">
        <v>82943363</v>
      </c>
      <c r="AD576" s="81">
        <v>531.74362896659125</v>
      </c>
      <c r="AE576" s="82"/>
      <c r="AF576" s="81">
        <v>9102369016.5734806</v>
      </c>
      <c r="AG576" s="81">
        <v>237330176.919779</v>
      </c>
      <c r="AH576" s="81">
        <v>75537931.379366517</v>
      </c>
      <c r="AI576" s="81">
        <v>11525113068.381611</v>
      </c>
      <c r="AJ576" s="81">
        <v>9047832017.60882</v>
      </c>
      <c r="AK576" s="81">
        <v>0</v>
      </c>
      <c r="AL576" s="81">
        <v>0</v>
      </c>
      <c r="AM576" s="81">
        <v>668772731.20491719</v>
      </c>
      <c r="AN576" s="81">
        <v>0</v>
      </c>
      <c r="AO576" s="81">
        <v>0</v>
      </c>
      <c r="AP576" s="82"/>
      <c r="AQ576" s="81">
        <v>127914</v>
      </c>
      <c r="AR576" s="81">
        <v>21592</v>
      </c>
      <c r="AS576" s="81">
        <v>9</v>
      </c>
      <c r="AT576" s="81">
        <v>15</v>
      </c>
      <c r="AU576" s="81">
        <v>0</v>
      </c>
      <c r="AV576" s="81">
        <v>18</v>
      </c>
      <c r="AW576" s="81">
        <v>9</v>
      </c>
      <c r="AX576" s="82"/>
      <c r="AY576" s="81">
        <v>580011.06700000109</v>
      </c>
      <c r="AZ576" s="81">
        <v>1713841.34</v>
      </c>
      <c r="BA576" s="81">
        <v>36469.699999999997</v>
      </c>
      <c r="BB576" s="81">
        <v>3595.6</v>
      </c>
      <c r="BC576" s="81">
        <v>0</v>
      </c>
      <c r="BD576" s="81">
        <v>273410.75</v>
      </c>
      <c r="BE576" s="81">
        <v>36469.699999999997</v>
      </c>
      <c r="BF576" s="82"/>
      <c r="BG576" s="81">
        <v>26.690999999999999</v>
      </c>
      <c r="BH576" s="81">
        <v>29.734999999999999</v>
      </c>
      <c r="BI576" s="81">
        <v>21484.921999999999</v>
      </c>
      <c r="BJ576" s="81">
        <v>841.88800000000003</v>
      </c>
      <c r="BK576" s="81">
        <v>1575.6139999999998</v>
      </c>
      <c r="BL576" s="81">
        <v>4.3559999999999999</v>
      </c>
      <c r="BM576" s="82"/>
      <c r="BN576" s="81">
        <v>4</v>
      </c>
      <c r="BO576" s="81">
        <v>3</v>
      </c>
      <c r="BP576" s="81">
        <v>268</v>
      </c>
      <c r="BQ576" s="81">
        <v>18</v>
      </c>
      <c r="BR576" s="81">
        <v>199</v>
      </c>
      <c r="BS576" s="81">
        <v>1</v>
      </c>
      <c r="BT576"/>
      <c r="BU576" s="80">
        <v>17894.187999999998</v>
      </c>
      <c r="BV576" s="80">
        <v>5365.0969999999998</v>
      </c>
      <c r="BW576" s="80">
        <v>593.12900000000002</v>
      </c>
      <c r="BX576" s="80">
        <v>21.013999999999999</v>
      </c>
      <c r="BY576" s="80">
        <v>55.372</v>
      </c>
      <c r="BZ576" s="80">
        <v>0</v>
      </c>
      <c r="CA576" s="80">
        <v>24.460999999999999</v>
      </c>
      <c r="CB576" s="80">
        <v>9.5869999999999997</v>
      </c>
      <c r="CC576" s="80">
        <v>0.35799999999999998</v>
      </c>
    </row>
    <row r="577" spans="1:81">
      <c r="A577" s="80" t="s">
        <v>2514</v>
      </c>
      <c r="B577" s="80">
        <v>527</v>
      </c>
      <c r="C577" s="80">
        <v>18</v>
      </c>
      <c r="D577" s="80">
        <v>31</v>
      </c>
      <c r="E577" s="80">
        <v>2021</v>
      </c>
      <c r="F577" s="80" t="s">
        <v>75</v>
      </c>
      <c r="G577" s="174" t="s">
        <v>2496</v>
      </c>
      <c r="H577" s="80" t="s">
        <v>2497</v>
      </c>
      <c r="I577" s="177"/>
      <c r="J577" s="81">
        <v>15346.58453155552</v>
      </c>
      <c r="K577" s="81">
        <v>317.67017059014256</v>
      </c>
      <c r="L577" s="81">
        <v>301.6375802591196</v>
      </c>
      <c r="M577" s="81">
        <v>6334.9166906340879</v>
      </c>
      <c r="N577" s="81">
        <v>4253.2174999161098</v>
      </c>
      <c r="O577" s="81">
        <v>3703.0565820870752</v>
      </c>
      <c r="P577" s="81">
        <v>2903.4688391586928</v>
      </c>
      <c r="Q577" s="81">
        <v>304.82858158066011</v>
      </c>
      <c r="R577" s="81">
        <v>512.16515536272777</v>
      </c>
      <c r="S577" s="81">
        <v>535.84908144500457</v>
      </c>
      <c r="T577" s="82"/>
      <c r="U577" s="81">
        <v>944497257</v>
      </c>
      <c r="V577" s="81">
        <v>157920</v>
      </c>
      <c r="W577" s="81">
        <v>11709</v>
      </c>
      <c r="X577" s="81">
        <v>2042319</v>
      </c>
      <c r="Y577" s="81">
        <v>2488624</v>
      </c>
      <c r="Z577" s="81">
        <v>2724661</v>
      </c>
      <c r="AA577" s="81">
        <v>638786</v>
      </c>
      <c r="AB577" s="81">
        <v>5108507</v>
      </c>
      <c r="AC577" s="81">
        <v>87994953.999999985</v>
      </c>
      <c r="AD577" s="81">
        <v>535.84908144500457</v>
      </c>
      <c r="AE577" s="82"/>
      <c r="AF577" s="81">
        <v>9160225357.7526932</v>
      </c>
      <c r="AG577" s="81">
        <v>264631025.9985891</v>
      </c>
      <c r="AH577" s="81">
        <v>67606780.684092268</v>
      </c>
      <c r="AI577" s="81">
        <v>12184106206.33173</v>
      </c>
      <c r="AJ577" s="81">
        <v>9491665118.0101719</v>
      </c>
      <c r="AK577" s="81">
        <v>0</v>
      </c>
      <c r="AL577" s="81">
        <v>0</v>
      </c>
      <c r="AM577" s="81">
        <v>670562489.71337545</v>
      </c>
      <c r="AN577" s="81">
        <v>0</v>
      </c>
      <c r="AO577" s="81">
        <v>0</v>
      </c>
      <c r="AP577" s="82"/>
      <c r="AQ577" s="81">
        <v>134575</v>
      </c>
      <c r="AR577" s="81">
        <v>21808</v>
      </c>
      <c r="AS577" s="81">
        <v>9</v>
      </c>
      <c r="AT577" s="81">
        <v>19</v>
      </c>
      <c r="AU577" s="81">
        <v>0</v>
      </c>
      <c r="AV577" s="81">
        <v>23</v>
      </c>
      <c r="AW577" s="81"/>
      <c r="AX577" s="82"/>
      <c r="AY577" s="81">
        <v>617588.42200003145</v>
      </c>
      <c r="AZ577" s="81">
        <v>1778046.439999989</v>
      </c>
      <c r="BA577" s="81">
        <v>36469.699999999997</v>
      </c>
      <c r="BB577" s="81">
        <v>5981.4</v>
      </c>
      <c r="BC577" s="81">
        <v>0</v>
      </c>
      <c r="BD577" s="81">
        <v>468410.75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2515</v>
      </c>
      <c r="B578" s="80">
        <v>527</v>
      </c>
      <c r="C578" s="80">
        <v>19</v>
      </c>
      <c r="D578" s="80">
        <v>31</v>
      </c>
      <c r="E578" s="80">
        <v>2022</v>
      </c>
      <c r="F578" s="80" t="s">
        <v>568</v>
      </c>
      <c r="G578" s="174" t="s">
        <v>2496</v>
      </c>
      <c r="H578" s="80" t="s">
        <v>2497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142404</v>
      </c>
      <c r="AR578" s="81">
        <v>21953</v>
      </c>
      <c r="AS578" s="81">
        <v>9</v>
      </c>
      <c r="AT578" s="81">
        <v>19</v>
      </c>
      <c r="AU578" s="81">
        <v>0</v>
      </c>
      <c r="AV578" s="81">
        <v>22</v>
      </c>
      <c r="AW578" s="81"/>
      <c r="AX578" s="82"/>
      <c r="AY578" s="81">
        <v>662819.36500006402</v>
      </c>
      <c r="AZ578" s="81">
        <v>1832451.0399999884</v>
      </c>
      <c r="BA578" s="81">
        <v>36469.699999999997</v>
      </c>
      <c r="BB578" s="81">
        <v>5981.4</v>
      </c>
      <c r="BC578" s="81">
        <v>0</v>
      </c>
      <c r="BD578" s="81">
        <v>466565.75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2216</v>
      </c>
      <c r="B9" s="80">
        <v>1</v>
      </c>
      <c r="C9" s="80">
        <v>1</v>
      </c>
      <c r="D9" s="80">
        <v>1</v>
      </c>
      <c r="E9" s="80">
        <v>1990</v>
      </c>
      <c r="F9" s="80" t="s">
        <v>562</v>
      </c>
      <c r="G9" s="182" t="s">
        <v>2217</v>
      </c>
      <c r="H9" s="80" t="s">
        <v>2218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2219</v>
      </c>
      <c r="B10" s="80">
        <v>2</v>
      </c>
      <c r="C10" s="80">
        <v>2</v>
      </c>
      <c r="D10" s="80">
        <v>1</v>
      </c>
      <c r="E10" s="80">
        <v>2005</v>
      </c>
      <c r="F10" s="80" t="s">
        <v>565</v>
      </c>
      <c r="G10" s="182" t="s">
        <v>2217</v>
      </c>
      <c r="H10" s="80" t="s">
        <v>2218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2220</v>
      </c>
      <c r="B11" s="80">
        <v>3</v>
      </c>
      <c r="C11" s="80">
        <v>3</v>
      </c>
      <c r="D11" s="80">
        <v>1</v>
      </c>
      <c r="E11" s="80">
        <v>2006</v>
      </c>
      <c r="F11" s="80" t="s">
        <v>566</v>
      </c>
      <c r="G11" s="182" t="s">
        <v>2217</v>
      </c>
      <c r="H11" s="80" t="s">
        <v>2218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2221</v>
      </c>
      <c r="B12" s="80">
        <v>4</v>
      </c>
      <c r="C12" s="80">
        <v>4</v>
      </c>
      <c r="D12" s="80">
        <v>1</v>
      </c>
      <c r="E12" s="80">
        <v>2007</v>
      </c>
      <c r="F12" s="80" t="s">
        <v>567</v>
      </c>
      <c r="G12" s="182" t="s">
        <v>2217</v>
      </c>
      <c r="H12" s="80" t="s">
        <v>2218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2222</v>
      </c>
      <c r="B13" s="80">
        <v>5</v>
      </c>
      <c r="C13" s="80">
        <v>5</v>
      </c>
      <c r="D13" s="80">
        <v>1</v>
      </c>
      <c r="E13" s="80">
        <v>2008</v>
      </c>
      <c r="F13" s="80" t="s">
        <v>84</v>
      </c>
      <c r="G13" s="182" t="s">
        <v>2217</v>
      </c>
      <c r="H13" s="80" t="s">
        <v>2218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2223</v>
      </c>
      <c r="B14" s="80">
        <v>6</v>
      </c>
      <c r="C14" s="80">
        <v>6</v>
      </c>
      <c r="D14" s="80">
        <v>1</v>
      </c>
      <c r="E14" s="80">
        <v>2009</v>
      </c>
      <c r="F14" s="80" t="s">
        <v>85</v>
      </c>
      <c r="G14" s="182" t="s">
        <v>2217</v>
      </c>
      <c r="H14" s="80" t="s">
        <v>2218</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2.4</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3.831</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2.4</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3.831</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2.4</v>
      </c>
      <c r="HP14" s="83">
        <v>0</v>
      </c>
      <c r="HQ14" s="83">
        <v>0</v>
      </c>
      <c r="HR14" s="83">
        <v>0</v>
      </c>
      <c r="HS14" s="83">
        <v>0</v>
      </c>
      <c r="HT14" s="83">
        <v>0</v>
      </c>
      <c r="HU14" s="83">
        <v>0</v>
      </c>
      <c r="HV14" s="83">
        <v>3.831</v>
      </c>
      <c r="HW14" s="83">
        <v>0</v>
      </c>
      <c r="HX14" s="83">
        <v>0</v>
      </c>
      <c r="HY14" s="83">
        <v>0</v>
      </c>
      <c r="HZ14" s="83">
        <v>0</v>
      </c>
      <c r="IA14" s="83">
        <v>0</v>
      </c>
      <c r="IB14" s="83">
        <v>0</v>
      </c>
      <c r="IC14" s="83">
        <v>0</v>
      </c>
      <c r="ID14" s="83">
        <v>0</v>
      </c>
      <c r="IE14" s="83">
        <v>0</v>
      </c>
      <c r="IF14" s="83">
        <v>0</v>
      </c>
      <c r="IG14" s="83">
        <v>0</v>
      </c>
      <c r="IH14" s="83">
        <v>0</v>
      </c>
      <c r="II14" s="83">
        <v>0</v>
      </c>
      <c r="IJ14" s="83">
        <v>2.4</v>
      </c>
      <c r="IK14" s="83">
        <v>0</v>
      </c>
      <c r="IL14" s="83">
        <v>0</v>
      </c>
      <c r="IM14" s="83">
        <v>0</v>
      </c>
      <c r="IN14" s="83">
        <v>0</v>
      </c>
      <c r="IO14" s="83">
        <v>0</v>
      </c>
      <c r="IP14" s="83">
        <v>0</v>
      </c>
      <c r="IQ14" s="83">
        <v>3.831</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1</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1</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1</v>
      </c>
      <c r="RC14" s="81">
        <v>0</v>
      </c>
      <c r="RD14" s="81">
        <v>0</v>
      </c>
      <c r="RE14" s="81">
        <v>0</v>
      </c>
      <c r="RF14" s="81">
        <v>0</v>
      </c>
      <c r="RG14" s="81">
        <v>0</v>
      </c>
      <c r="RH14" s="81">
        <v>0</v>
      </c>
      <c r="RI14" s="81">
        <v>1</v>
      </c>
      <c r="RJ14" s="81">
        <v>0</v>
      </c>
      <c r="RK14" s="81">
        <v>0</v>
      </c>
      <c r="RL14" s="81">
        <v>0</v>
      </c>
      <c r="RM14" s="81">
        <v>0</v>
      </c>
      <c r="RN14" s="81">
        <v>0</v>
      </c>
      <c r="RO14" s="81">
        <v>0</v>
      </c>
      <c r="RP14" s="81">
        <v>0</v>
      </c>
      <c r="RQ14" s="81">
        <v>0</v>
      </c>
      <c r="RR14" s="81">
        <v>0</v>
      </c>
      <c r="RS14" s="81">
        <v>0</v>
      </c>
      <c r="RT14" s="81">
        <v>0</v>
      </c>
      <c r="RU14" s="81">
        <v>0</v>
      </c>
      <c r="RV14" s="81">
        <v>0</v>
      </c>
      <c r="RW14" s="81">
        <v>1</v>
      </c>
      <c r="RX14" s="81">
        <v>0</v>
      </c>
      <c r="RY14" s="81">
        <v>0</v>
      </c>
      <c r="RZ14" s="81">
        <v>0</v>
      </c>
      <c r="SA14" s="81">
        <v>0</v>
      </c>
      <c r="SB14" s="81">
        <v>0</v>
      </c>
      <c r="SC14" s="81">
        <v>0</v>
      </c>
      <c r="SD14" s="81">
        <v>1</v>
      </c>
      <c r="SE14" s="81">
        <v>0</v>
      </c>
      <c r="SF14" s="81">
        <v>0</v>
      </c>
      <c r="SG14" s="81">
        <v>0</v>
      </c>
      <c r="SH14" s="81">
        <v>0</v>
      </c>
    </row>
    <row r="15" spans="1:503">
      <c r="A15" s="18" t="s">
        <v>2224</v>
      </c>
      <c r="B15" s="80">
        <v>7</v>
      </c>
      <c r="C15" s="80">
        <v>7</v>
      </c>
      <c r="D15" s="80">
        <v>1</v>
      </c>
      <c r="E15" s="80">
        <v>2010</v>
      </c>
      <c r="F15" s="80" t="s">
        <v>86</v>
      </c>
      <c r="G15" s="182" t="s">
        <v>2217</v>
      </c>
      <c r="H15" s="80" t="s">
        <v>2218</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2.09</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3.7930000000000001</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2.09</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3.7930000000000001</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2.09</v>
      </c>
      <c r="HP15" s="83">
        <v>0</v>
      </c>
      <c r="HQ15" s="83">
        <v>0</v>
      </c>
      <c r="HR15" s="83">
        <v>0</v>
      </c>
      <c r="HS15" s="83">
        <v>0</v>
      </c>
      <c r="HT15" s="83">
        <v>0</v>
      </c>
      <c r="HU15" s="83">
        <v>0</v>
      </c>
      <c r="HV15" s="83">
        <v>3.7930000000000001</v>
      </c>
      <c r="HW15" s="83">
        <v>0</v>
      </c>
      <c r="HX15" s="83">
        <v>0</v>
      </c>
      <c r="HY15" s="83">
        <v>0</v>
      </c>
      <c r="HZ15" s="83">
        <v>0</v>
      </c>
      <c r="IA15" s="83">
        <v>0</v>
      </c>
      <c r="IB15" s="83">
        <v>0</v>
      </c>
      <c r="IC15" s="83">
        <v>0</v>
      </c>
      <c r="ID15" s="83">
        <v>0</v>
      </c>
      <c r="IE15" s="83">
        <v>0</v>
      </c>
      <c r="IF15" s="83">
        <v>0</v>
      </c>
      <c r="IG15" s="83">
        <v>0</v>
      </c>
      <c r="IH15" s="83">
        <v>0</v>
      </c>
      <c r="II15" s="83">
        <v>0</v>
      </c>
      <c r="IJ15" s="83">
        <v>2.09</v>
      </c>
      <c r="IK15" s="83">
        <v>0</v>
      </c>
      <c r="IL15" s="83">
        <v>0</v>
      </c>
      <c r="IM15" s="83">
        <v>0</v>
      </c>
      <c r="IN15" s="83">
        <v>0</v>
      </c>
      <c r="IO15" s="83">
        <v>0</v>
      </c>
      <c r="IP15" s="83">
        <v>0</v>
      </c>
      <c r="IQ15" s="83">
        <v>3.7930000000000001</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1</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1</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1</v>
      </c>
      <c r="RC15" s="81">
        <v>0</v>
      </c>
      <c r="RD15" s="81">
        <v>0</v>
      </c>
      <c r="RE15" s="81">
        <v>0</v>
      </c>
      <c r="RF15" s="81">
        <v>0</v>
      </c>
      <c r="RG15" s="81">
        <v>0</v>
      </c>
      <c r="RH15" s="81">
        <v>0</v>
      </c>
      <c r="RI15" s="81">
        <v>1</v>
      </c>
      <c r="RJ15" s="81">
        <v>0</v>
      </c>
      <c r="RK15" s="81">
        <v>0</v>
      </c>
      <c r="RL15" s="81">
        <v>0</v>
      </c>
      <c r="RM15" s="81">
        <v>0</v>
      </c>
      <c r="RN15" s="81">
        <v>0</v>
      </c>
      <c r="RO15" s="81">
        <v>0</v>
      </c>
      <c r="RP15" s="81">
        <v>0</v>
      </c>
      <c r="RQ15" s="81">
        <v>0</v>
      </c>
      <c r="RR15" s="81">
        <v>0</v>
      </c>
      <c r="RS15" s="81">
        <v>0</v>
      </c>
      <c r="RT15" s="81">
        <v>0</v>
      </c>
      <c r="RU15" s="81">
        <v>0</v>
      </c>
      <c r="RV15" s="81">
        <v>0</v>
      </c>
      <c r="RW15" s="81">
        <v>1</v>
      </c>
      <c r="RX15" s="81">
        <v>0</v>
      </c>
      <c r="RY15" s="81">
        <v>0</v>
      </c>
      <c r="RZ15" s="81">
        <v>0</v>
      </c>
      <c r="SA15" s="81">
        <v>0</v>
      </c>
      <c r="SB15" s="81">
        <v>0</v>
      </c>
      <c r="SC15" s="81">
        <v>0</v>
      </c>
      <c r="SD15" s="81">
        <v>1</v>
      </c>
      <c r="SE15" s="81">
        <v>0</v>
      </c>
      <c r="SF15" s="81">
        <v>0</v>
      </c>
      <c r="SG15" s="81">
        <v>0</v>
      </c>
      <c r="SH15" s="81">
        <v>0</v>
      </c>
    </row>
    <row r="16" spans="1:503">
      <c r="A16" s="18" t="s">
        <v>2225</v>
      </c>
      <c r="B16" s="80">
        <v>8</v>
      </c>
      <c r="C16" s="80">
        <v>8</v>
      </c>
      <c r="D16" s="80">
        <v>1</v>
      </c>
      <c r="E16" s="80">
        <v>2011</v>
      </c>
      <c r="F16" s="80" t="s">
        <v>87</v>
      </c>
      <c r="G16" s="182" t="s">
        <v>2217</v>
      </c>
      <c r="H16" s="80" t="s">
        <v>2218</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2.3359999999999999</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3.4169999999999998</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2.3359999999999999</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3.4169999999999998</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2.3359999999999999</v>
      </c>
      <c r="HP16" s="83">
        <v>0</v>
      </c>
      <c r="HQ16" s="83">
        <v>0</v>
      </c>
      <c r="HR16" s="83">
        <v>0</v>
      </c>
      <c r="HS16" s="83">
        <v>0</v>
      </c>
      <c r="HT16" s="83">
        <v>0</v>
      </c>
      <c r="HU16" s="83">
        <v>0</v>
      </c>
      <c r="HV16" s="83">
        <v>3.4169999999999998</v>
      </c>
      <c r="HW16" s="83">
        <v>0</v>
      </c>
      <c r="HX16" s="83">
        <v>0</v>
      </c>
      <c r="HY16" s="83">
        <v>0</v>
      </c>
      <c r="HZ16" s="83">
        <v>0</v>
      </c>
      <c r="IA16" s="83">
        <v>0</v>
      </c>
      <c r="IB16" s="83">
        <v>0</v>
      </c>
      <c r="IC16" s="83">
        <v>0</v>
      </c>
      <c r="ID16" s="83">
        <v>0</v>
      </c>
      <c r="IE16" s="83">
        <v>0</v>
      </c>
      <c r="IF16" s="83">
        <v>0</v>
      </c>
      <c r="IG16" s="83">
        <v>0</v>
      </c>
      <c r="IH16" s="83">
        <v>0</v>
      </c>
      <c r="II16" s="83">
        <v>0</v>
      </c>
      <c r="IJ16" s="83">
        <v>2.3359999999999999</v>
      </c>
      <c r="IK16" s="83">
        <v>0</v>
      </c>
      <c r="IL16" s="83">
        <v>0</v>
      </c>
      <c r="IM16" s="83">
        <v>0</v>
      </c>
      <c r="IN16" s="83">
        <v>0</v>
      </c>
      <c r="IO16" s="83">
        <v>0</v>
      </c>
      <c r="IP16" s="83">
        <v>0</v>
      </c>
      <c r="IQ16" s="83">
        <v>3.4169999999999998</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1</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1</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1</v>
      </c>
      <c r="RC16" s="81">
        <v>0</v>
      </c>
      <c r="RD16" s="81">
        <v>0</v>
      </c>
      <c r="RE16" s="81">
        <v>0</v>
      </c>
      <c r="RF16" s="81">
        <v>0</v>
      </c>
      <c r="RG16" s="81">
        <v>0</v>
      </c>
      <c r="RH16" s="81">
        <v>0</v>
      </c>
      <c r="RI16" s="81">
        <v>1</v>
      </c>
      <c r="RJ16" s="81">
        <v>0</v>
      </c>
      <c r="RK16" s="81">
        <v>0</v>
      </c>
      <c r="RL16" s="81">
        <v>0</v>
      </c>
      <c r="RM16" s="81">
        <v>0</v>
      </c>
      <c r="RN16" s="81">
        <v>0</v>
      </c>
      <c r="RO16" s="81">
        <v>0</v>
      </c>
      <c r="RP16" s="81">
        <v>0</v>
      </c>
      <c r="RQ16" s="81">
        <v>0</v>
      </c>
      <c r="RR16" s="81">
        <v>0</v>
      </c>
      <c r="RS16" s="81">
        <v>0</v>
      </c>
      <c r="RT16" s="81">
        <v>0</v>
      </c>
      <c r="RU16" s="81">
        <v>0</v>
      </c>
      <c r="RV16" s="81">
        <v>0</v>
      </c>
      <c r="RW16" s="81">
        <v>1</v>
      </c>
      <c r="RX16" s="81">
        <v>0</v>
      </c>
      <c r="RY16" s="81">
        <v>0</v>
      </c>
      <c r="RZ16" s="81">
        <v>0</v>
      </c>
      <c r="SA16" s="81">
        <v>0</v>
      </c>
      <c r="SB16" s="81">
        <v>0</v>
      </c>
      <c r="SC16" s="81">
        <v>0</v>
      </c>
      <c r="SD16" s="81">
        <v>1</v>
      </c>
      <c r="SE16" s="81">
        <v>0</v>
      </c>
      <c r="SF16" s="81">
        <v>0</v>
      </c>
      <c r="SG16" s="81">
        <v>0</v>
      </c>
      <c r="SH16" s="81">
        <v>0</v>
      </c>
    </row>
    <row r="17" spans="1:502">
      <c r="A17" s="18" t="s">
        <v>2226</v>
      </c>
      <c r="B17" s="80">
        <v>9</v>
      </c>
      <c r="C17" s="80">
        <v>9</v>
      </c>
      <c r="D17" s="80">
        <v>1</v>
      </c>
      <c r="E17" s="80">
        <v>2012</v>
      </c>
      <c r="F17" s="80" t="s">
        <v>88</v>
      </c>
      <c r="G17" s="182" t="s">
        <v>2217</v>
      </c>
      <c r="H17" s="80" t="s">
        <v>2218</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2.8439999999999999</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4.0380000000000003</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2.8439999999999999</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4.0380000000000003</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2.8439999999999999</v>
      </c>
      <c r="HP17" s="83">
        <v>0</v>
      </c>
      <c r="HQ17" s="83">
        <v>0</v>
      </c>
      <c r="HR17" s="83">
        <v>0</v>
      </c>
      <c r="HS17" s="83">
        <v>0</v>
      </c>
      <c r="HT17" s="83">
        <v>0</v>
      </c>
      <c r="HU17" s="83">
        <v>0</v>
      </c>
      <c r="HV17" s="83">
        <v>4.0380000000000003</v>
      </c>
      <c r="HW17" s="83">
        <v>0</v>
      </c>
      <c r="HX17" s="83">
        <v>0</v>
      </c>
      <c r="HY17" s="83">
        <v>0</v>
      </c>
      <c r="HZ17" s="83">
        <v>0</v>
      </c>
      <c r="IA17" s="83">
        <v>0</v>
      </c>
      <c r="IB17" s="83">
        <v>0</v>
      </c>
      <c r="IC17" s="83">
        <v>0</v>
      </c>
      <c r="ID17" s="83">
        <v>0</v>
      </c>
      <c r="IE17" s="83">
        <v>0</v>
      </c>
      <c r="IF17" s="83">
        <v>0</v>
      </c>
      <c r="IG17" s="83">
        <v>0</v>
      </c>
      <c r="IH17" s="83">
        <v>0</v>
      </c>
      <c r="II17" s="83">
        <v>0</v>
      </c>
      <c r="IJ17" s="83">
        <v>2.8439999999999999</v>
      </c>
      <c r="IK17" s="83">
        <v>0</v>
      </c>
      <c r="IL17" s="83">
        <v>0</v>
      </c>
      <c r="IM17" s="83">
        <v>0</v>
      </c>
      <c r="IN17" s="83">
        <v>0</v>
      </c>
      <c r="IO17" s="83">
        <v>0</v>
      </c>
      <c r="IP17" s="83">
        <v>0</v>
      </c>
      <c r="IQ17" s="83">
        <v>4.0380000000000003</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1</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1</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1</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1</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1</v>
      </c>
      <c r="RC17" s="81">
        <v>0</v>
      </c>
      <c r="RD17" s="81">
        <v>0</v>
      </c>
      <c r="RE17" s="81">
        <v>0</v>
      </c>
      <c r="RF17" s="81">
        <v>0</v>
      </c>
      <c r="RG17" s="81">
        <v>0</v>
      </c>
      <c r="RH17" s="81">
        <v>0</v>
      </c>
      <c r="RI17" s="81">
        <v>1</v>
      </c>
      <c r="RJ17" s="81">
        <v>0</v>
      </c>
      <c r="RK17" s="81">
        <v>0</v>
      </c>
      <c r="RL17" s="81">
        <v>0</v>
      </c>
      <c r="RM17" s="81">
        <v>0</v>
      </c>
      <c r="RN17" s="81">
        <v>0</v>
      </c>
      <c r="RO17" s="81">
        <v>0</v>
      </c>
      <c r="RP17" s="81">
        <v>0</v>
      </c>
      <c r="RQ17" s="81">
        <v>0</v>
      </c>
      <c r="RR17" s="81">
        <v>0</v>
      </c>
      <c r="RS17" s="81">
        <v>0</v>
      </c>
      <c r="RT17" s="81">
        <v>0</v>
      </c>
      <c r="RU17" s="81">
        <v>0</v>
      </c>
      <c r="RV17" s="81">
        <v>0</v>
      </c>
      <c r="RW17" s="81">
        <v>1</v>
      </c>
      <c r="RX17" s="81">
        <v>0</v>
      </c>
      <c r="RY17" s="81">
        <v>0</v>
      </c>
      <c r="RZ17" s="81">
        <v>0</v>
      </c>
      <c r="SA17" s="81">
        <v>0</v>
      </c>
      <c r="SB17" s="81">
        <v>0</v>
      </c>
      <c r="SC17" s="81">
        <v>0</v>
      </c>
      <c r="SD17" s="81">
        <v>1</v>
      </c>
      <c r="SE17" s="81">
        <v>0</v>
      </c>
      <c r="SF17" s="81">
        <v>0</v>
      </c>
      <c r="SG17" s="81">
        <v>0</v>
      </c>
      <c r="SH17" s="81">
        <v>0</v>
      </c>
    </row>
    <row r="18" spans="1:502">
      <c r="A18" s="18" t="s">
        <v>2227</v>
      </c>
      <c r="B18" s="80">
        <v>10</v>
      </c>
      <c r="C18" s="80">
        <v>10</v>
      </c>
      <c r="D18" s="80">
        <v>1</v>
      </c>
      <c r="E18" s="80">
        <v>2013</v>
      </c>
      <c r="F18" s="80" t="s">
        <v>89</v>
      </c>
      <c r="G18" s="182" t="s">
        <v>2217</v>
      </c>
      <c r="H18" s="80" t="s">
        <v>2218</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3.081</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4.673</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3.081</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4.673</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3.081</v>
      </c>
      <c r="HP18" s="83">
        <v>0</v>
      </c>
      <c r="HQ18" s="83">
        <v>0</v>
      </c>
      <c r="HR18" s="83">
        <v>0</v>
      </c>
      <c r="HS18" s="83">
        <v>0</v>
      </c>
      <c r="HT18" s="83">
        <v>0</v>
      </c>
      <c r="HU18" s="83">
        <v>0</v>
      </c>
      <c r="HV18" s="83">
        <v>4.673</v>
      </c>
      <c r="HW18" s="83">
        <v>0</v>
      </c>
      <c r="HX18" s="83">
        <v>0</v>
      </c>
      <c r="HY18" s="83">
        <v>0</v>
      </c>
      <c r="HZ18" s="83">
        <v>0</v>
      </c>
      <c r="IA18" s="83">
        <v>0</v>
      </c>
      <c r="IB18" s="83">
        <v>0</v>
      </c>
      <c r="IC18" s="83">
        <v>0</v>
      </c>
      <c r="ID18" s="83">
        <v>0</v>
      </c>
      <c r="IE18" s="83">
        <v>0</v>
      </c>
      <c r="IF18" s="83">
        <v>0</v>
      </c>
      <c r="IG18" s="83">
        <v>0</v>
      </c>
      <c r="IH18" s="83">
        <v>0</v>
      </c>
      <c r="II18" s="83">
        <v>0</v>
      </c>
      <c r="IJ18" s="83">
        <v>3.081</v>
      </c>
      <c r="IK18" s="83">
        <v>0</v>
      </c>
      <c r="IL18" s="83">
        <v>0</v>
      </c>
      <c r="IM18" s="83">
        <v>0</v>
      </c>
      <c r="IN18" s="83">
        <v>0</v>
      </c>
      <c r="IO18" s="83">
        <v>0</v>
      </c>
      <c r="IP18" s="83">
        <v>0</v>
      </c>
      <c r="IQ18" s="83">
        <v>4.673</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1</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1</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1</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1</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1</v>
      </c>
      <c r="RC18" s="81">
        <v>0</v>
      </c>
      <c r="RD18" s="81">
        <v>0</v>
      </c>
      <c r="RE18" s="81">
        <v>0</v>
      </c>
      <c r="RF18" s="81">
        <v>0</v>
      </c>
      <c r="RG18" s="81">
        <v>0</v>
      </c>
      <c r="RH18" s="81">
        <v>0</v>
      </c>
      <c r="RI18" s="81">
        <v>1</v>
      </c>
      <c r="RJ18" s="81">
        <v>0</v>
      </c>
      <c r="RK18" s="81">
        <v>0</v>
      </c>
      <c r="RL18" s="81">
        <v>0</v>
      </c>
      <c r="RM18" s="81">
        <v>0</v>
      </c>
      <c r="RN18" s="81">
        <v>0</v>
      </c>
      <c r="RO18" s="81">
        <v>0</v>
      </c>
      <c r="RP18" s="81">
        <v>0</v>
      </c>
      <c r="RQ18" s="81">
        <v>0</v>
      </c>
      <c r="RR18" s="81">
        <v>0</v>
      </c>
      <c r="RS18" s="81">
        <v>0</v>
      </c>
      <c r="RT18" s="81">
        <v>0</v>
      </c>
      <c r="RU18" s="81">
        <v>0</v>
      </c>
      <c r="RV18" s="81">
        <v>0</v>
      </c>
      <c r="RW18" s="81">
        <v>1</v>
      </c>
      <c r="RX18" s="81">
        <v>0</v>
      </c>
      <c r="RY18" s="81">
        <v>0</v>
      </c>
      <c r="RZ18" s="81">
        <v>0</v>
      </c>
      <c r="SA18" s="81">
        <v>0</v>
      </c>
      <c r="SB18" s="81">
        <v>0</v>
      </c>
      <c r="SC18" s="81">
        <v>0</v>
      </c>
      <c r="SD18" s="81">
        <v>1</v>
      </c>
      <c r="SE18" s="81">
        <v>0</v>
      </c>
      <c r="SF18" s="81">
        <v>0</v>
      </c>
      <c r="SG18" s="81">
        <v>0</v>
      </c>
      <c r="SH18" s="81">
        <v>0</v>
      </c>
    </row>
    <row r="19" spans="1:502">
      <c r="A19" s="18" t="s">
        <v>2228</v>
      </c>
      <c r="B19" s="80">
        <v>11</v>
      </c>
      <c r="C19" s="80">
        <v>11</v>
      </c>
      <c r="D19" s="80">
        <v>1</v>
      </c>
      <c r="E19" s="80">
        <v>2014</v>
      </c>
      <c r="F19" s="80" t="s">
        <v>90</v>
      </c>
      <c r="G19" s="182" t="s">
        <v>2217</v>
      </c>
      <c r="H19" s="80" t="s">
        <v>2218</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3.0550000000000002</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4.12</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3.0550000000000002</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4.12</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3.0550000000000002</v>
      </c>
      <c r="HP19" s="83">
        <v>0</v>
      </c>
      <c r="HQ19" s="83">
        <v>0</v>
      </c>
      <c r="HR19" s="83">
        <v>0</v>
      </c>
      <c r="HS19" s="83">
        <v>0</v>
      </c>
      <c r="HT19" s="83">
        <v>0</v>
      </c>
      <c r="HU19" s="83">
        <v>0</v>
      </c>
      <c r="HV19" s="83">
        <v>4.12</v>
      </c>
      <c r="HW19" s="83">
        <v>0</v>
      </c>
      <c r="HX19" s="83">
        <v>0</v>
      </c>
      <c r="HY19" s="83">
        <v>0</v>
      </c>
      <c r="HZ19" s="83">
        <v>0</v>
      </c>
      <c r="IA19" s="83">
        <v>0</v>
      </c>
      <c r="IB19" s="83">
        <v>0</v>
      </c>
      <c r="IC19" s="83">
        <v>0</v>
      </c>
      <c r="ID19" s="83">
        <v>0</v>
      </c>
      <c r="IE19" s="83">
        <v>0</v>
      </c>
      <c r="IF19" s="83">
        <v>0</v>
      </c>
      <c r="IG19" s="83">
        <v>0</v>
      </c>
      <c r="IH19" s="83">
        <v>0</v>
      </c>
      <c r="II19" s="83">
        <v>0</v>
      </c>
      <c r="IJ19" s="83">
        <v>3.0550000000000002</v>
      </c>
      <c r="IK19" s="83">
        <v>0</v>
      </c>
      <c r="IL19" s="83">
        <v>0</v>
      </c>
      <c r="IM19" s="83">
        <v>0</v>
      </c>
      <c r="IN19" s="83">
        <v>0</v>
      </c>
      <c r="IO19" s="83">
        <v>0</v>
      </c>
      <c r="IP19" s="83">
        <v>0</v>
      </c>
      <c r="IQ19" s="83">
        <v>4.12</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1</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1</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1</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1</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1</v>
      </c>
      <c r="RC19" s="81">
        <v>0</v>
      </c>
      <c r="RD19" s="81">
        <v>0</v>
      </c>
      <c r="RE19" s="81">
        <v>0</v>
      </c>
      <c r="RF19" s="81">
        <v>0</v>
      </c>
      <c r="RG19" s="81">
        <v>0</v>
      </c>
      <c r="RH19" s="81">
        <v>0</v>
      </c>
      <c r="RI19" s="81">
        <v>1</v>
      </c>
      <c r="RJ19" s="81">
        <v>0</v>
      </c>
      <c r="RK19" s="81">
        <v>0</v>
      </c>
      <c r="RL19" s="81">
        <v>0</v>
      </c>
      <c r="RM19" s="81">
        <v>0</v>
      </c>
      <c r="RN19" s="81">
        <v>0</v>
      </c>
      <c r="RO19" s="81">
        <v>0</v>
      </c>
      <c r="RP19" s="81">
        <v>0</v>
      </c>
      <c r="RQ19" s="81">
        <v>0</v>
      </c>
      <c r="RR19" s="81">
        <v>0</v>
      </c>
      <c r="RS19" s="81">
        <v>0</v>
      </c>
      <c r="RT19" s="81">
        <v>0</v>
      </c>
      <c r="RU19" s="81">
        <v>0</v>
      </c>
      <c r="RV19" s="81">
        <v>0</v>
      </c>
      <c r="RW19" s="81">
        <v>1</v>
      </c>
      <c r="RX19" s="81">
        <v>0</v>
      </c>
      <c r="RY19" s="81">
        <v>0</v>
      </c>
      <c r="RZ19" s="81">
        <v>0</v>
      </c>
      <c r="SA19" s="81">
        <v>0</v>
      </c>
      <c r="SB19" s="81">
        <v>0</v>
      </c>
      <c r="SC19" s="81">
        <v>0</v>
      </c>
      <c r="SD19" s="81">
        <v>1</v>
      </c>
      <c r="SE19" s="81">
        <v>0</v>
      </c>
      <c r="SF19" s="81">
        <v>0</v>
      </c>
      <c r="SG19" s="81">
        <v>0</v>
      </c>
      <c r="SH19" s="81">
        <v>0</v>
      </c>
    </row>
    <row r="20" spans="1:502">
      <c r="A20" s="18" t="s">
        <v>2229</v>
      </c>
      <c r="B20" s="80">
        <v>12</v>
      </c>
      <c r="C20" s="80">
        <v>12</v>
      </c>
      <c r="D20" s="80">
        <v>1</v>
      </c>
      <c r="E20" s="80">
        <v>2015</v>
      </c>
      <c r="F20" s="80" t="s">
        <v>91</v>
      </c>
      <c r="G20" s="182" t="s">
        <v>2217</v>
      </c>
      <c r="H20" s="80" t="s">
        <v>2218</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3.6349999999999998</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3.6349999999999998</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3.6349999999999998</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3.6349999999999998</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1</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1</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1</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1</v>
      </c>
      <c r="SE20" s="81">
        <v>0</v>
      </c>
      <c r="SF20" s="81">
        <v>0</v>
      </c>
      <c r="SG20" s="81">
        <v>0</v>
      </c>
      <c r="SH20" s="81">
        <v>0</v>
      </c>
    </row>
    <row r="21" spans="1:502">
      <c r="A21" s="18" t="s">
        <v>2230</v>
      </c>
      <c r="B21" s="80">
        <v>13</v>
      </c>
      <c r="C21" s="80">
        <v>13</v>
      </c>
      <c r="D21" s="80">
        <v>1</v>
      </c>
      <c r="E21" s="80">
        <v>2016</v>
      </c>
      <c r="F21" s="80" t="s">
        <v>92</v>
      </c>
      <c r="G21" s="182" t="s">
        <v>2217</v>
      </c>
      <c r="H21" s="80" t="s">
        <v>2218</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3.6030000000000002</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3.6030000000000002</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3.6030000000000002</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3.6030000000000002</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1</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1</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1</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1</v>
      </c>
      <c r="SE21" s="81">
        <v>0</v>
      </c>
      <c r="SF21" s="81">
        <v>0</v>
      </c>
      <c r="SG21" s="81">
        <v>0</v>
      </c>
      <c r="SH21" s="81">
        <v>0</v>
      </c>
    </row>
    <row r="22" spans="1:502">
      <c r="A22" s="18" t="s">
        <v>2231</v>
      </c>
      <c r="B22" s="80">
        <v>14</v>
      </c>
      <c r="C22" s="80">
        <v>14</v>
      </c>
      <c r="D22" s="80">
        <v>1</v>
      </c>
      <c r="E22" s="80">
        <v>2017</v>
      </c>
      <c r="F22" s="80" t="s">
        <v>71</v>
      </c>
      <c r="G22" s="182" t="s">
        <v>2217</v>
      </c>
      <c r="H22" s="80" t="s">
        <v>2218</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3.3559999999999999</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3.3559999999999999</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3.3559999999999999</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3.3559999999999999</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1</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1</v>
      </c>
      <c r="SE22" s="81">
        <v>0</v>
      </c>
      <c r="SF22" s="81">
        <v>0</v>
      </c>
      <c r="SG22" s="81">
        <v>0</v>
      </c>
      <c r="SH22" s="81">
        <v>0</v>
      </c>
    </row>
    <row r="23" spans="1:502">
      <c r="A23" s="18" t="s">
        <v>2232</v>
      </c>
      <c r="B23" s="80">
        <v>15</v>
      </c>
      <c r="C23" s="80">
        <v>15</v>
      </c>
      <c r="D23" s="80">
        <v>1</v>
      </c>
      <c r="E23" s="80">
        <v>2018</v>
      </c>
      <c r="F23" s="80" t="s">
        <v>93</v>
      </c>
      <c r="G23" s="182" t="s">
        <v>2217</v>
      </c>
      <c r="H23" s="80" t="s">
        <v>2218</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3.3439999999999999</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3.3439999999999999</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3.3439999999999999</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3.3439999999999999</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1</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1</v>
      </c>
      <c r="SE23" s="81">
        <v>0</v>
      </c>
      <c r="SF23" s="81">
        <v>0</v>
      </c>
      <c r="SG23" s="81">
        <v>0</v>
      </c>
      <c r="SH23" s="81">
        <v>0</v>
      </c>
    </row>
    <row r="24" spans="1:502">
      <c r="A24" s="18" t="s">
        <v>2233</v>
      </c>
      <c r="B24" s="80">
        <v>16</v>
      </c>
      <c r="C24" s="80">
        <v>16</v>
      </c>
      <c r="D24" s="80">
        <v>1</v>
      </c>
      <c r="E24" s="80">
        <v>2019</v>
      </c>
      <c r="F24" s="80" t="s">
        <v>73</v>
      </c>
      <c r="G24" s="182" t="s">
        <v>2217</v>
      </c>
      <c r="H24" s="80" t="s">
        <v>2218</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3.1320000000000001</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3.1320000000000001</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3.1320000000000001</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3.1320000000000001</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1</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1</v>
      </c>
      <c r="SE24" s="81">
        <v>0</v>
      </c>
      <c r="SF24" s="81">
        <v>0</v>
      </c>
      <c r="SG24" s="81">
        <v>0</v>
      </c>
      <c r="SH24" s="81">
        <v>0</v>
      </c>
    </row>
    <row r="25" spans="1:502">
      <c r="A25" s="18" t="s">
        <v>2234</v>
      </c>
      <c r="B25" s="80">
        <v>17</v>
      </c>
      <c r="C25" s="80">
        <v>17</v>
      </c>
      <c r="D25" s="80">
        <v>1</v>
      </c>
      <c r="E25" s="80">
        <v>2020</v>
      </c>
      <c r="F25" s="80" t="s">
        <v>218</v>
      </c>
      <c r="G25" s="182" t="s">
        <v>2217</v>
      </c>
      <c r="H25" s="80" t="s">
        <v>2218</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2.5</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2.5</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2.5</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2.5</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1</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1</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2358</v>
      </c>
      <c r="B10" s="80">
        <v>2</v>
      </c>
      <c r="C10" s="80">
        <v>18</v>
      </c>
      <c r="D10" s="80">
        <v>2</v>
      </c>
      <c r="E10" s="80">
        <v>2022</v>
      </c>
      <c r="F10" s="80" t="s">
        <v>568</v>
      </c>
      <c r="G10" s="182" t="s">
        <v>2355</v>
      </c>
      <c r="H10" s="80" t="s">
        <v>2356</v>
      </c>
      <c r="I10" s="173"/>
      <c r="J10" s="83">
        <v>23398</v>
      </c>
      <c r="K10" s="81">
        <v>29499505.000000004</v>
      </c>
      <c r="L10" s="81">
        <v>71404</v>
      </c>
      <c r="M10" s="81">
        <v>90019245</v>
      </c>
      <c r="N10" s="81">
        <v>19900</v>
      </c>
      <c r="O10" s="81">
        <v>43504607.000000007</v>
      </c>
      <c r="P10" s="81">
        <v>0</v>
      </c>
      <c r="Q10" s="81">
        <v>0</v>
      </c>
      <c r="R10" s="81">
        <v>0</v>
      </c>
      <c r="S10" s="81">
        <v>0</v>
      </c>
      <c r="T10" s="81">
        <v>0</v>
      </c>
      <c r="U10" s="81">
        <v>0</v>
      </c>
      <c r="V10" s="81">
        <v>0</v>
      </c>
      <c r="W10" s="81">
        <v>0</v>
      </c>
      <c r="X10" s="81">
        <v>0</v>
      </c>
      <c r="Y10" s="81">
        <v>0</v>
      </c>
      <c r="Z10" s="81">
        <v>163023357.00000003</v>
      </c>
      <c r="AA10" s="81">
        <v>12397548</v>
      </c>
      <c r="AB10" s="81">
        <v>134652673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2430</v>
      </c>
      <c r="B11" s="80">
        <v>3</v>
      </c>
      <c r="C11" s="80">
        <v>18</v>
      </c>
      <c r="D11" s="80">
        <v>3</v>
      </c>
      <c r="E11" s="80">
        <v>2022</v>
      </c>
      <c r="F11" s="80" t="s">
        <v>568</v>
      </c>
      <c r="G11" s="182" t="s">
        <v>2427</v>
      </c>
      <c r="H11" s="80" t="s">
        <v>2428</v>
      </c>
      <c r="I11" s="173"/>
      <c r="J11" s="83">
        <v>358037</v>
      </c>
      <c r="K11" s="81">
        <v>453697617.00000006</v>
      </c>
      <c r="L11" s="81">
        <v>706130</v>
      </c>
      <c r="M11" s="81">
        <v>894250775</v>
      </c>
      <c r="N11" s="81">
        <v>171100</v>
      </c>
      <c r="O11" s="81">
        <v>383377081.00000006</v>
      </c>
      <c r="P11" s="81">
        <v>720</v>
      </c>
      <c r="Q11" s="81">
        <v>4121563</v>
      </c>
      <c r="R11" s="81">
        <v>51.597599999999993</v>
      </c>
      <c r="S11" s="81">
        <v>429704.76268000004</v>
      </c>
      <c r="T11" s="81">
        <v>0</v>
      </c>
      <c r="U11" s="81">
        <v>0</v>
      </c>
      <c r="V11" s="81">
        <v>0</v>
      </c>
      <c r="W11" s="81">
        <v>0</v>
      </c>
      <c r="X11" s="81">
        <v>0</v>
      </c>
      <c r="Y11" s="81">
        <v>2698</v>
      </c>
      <c r="Z11" s="81">
        <v>1735879438.7626801</v>
      </c>
      <c r="AA11" s="81">
        <v>812779218.99999988</v>
      </c>
      <c r="AB11" s="81">
        <v>4181403873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2458</v>
      </c>
      <c r="B12" s="80">
        <v>4</v>
      </c>
      <c r="C12" s="80">
        <v>18</v>
      </c>
      <c r="D12" s="80">
        <v>4</v>
      </c>
      <c r="E12" s="80">
        <v>2022</v>
      </c>
      <c r="F12" s="80" t="s">
        <v>568</v>
      </c>
      <c r="G12" s="182" t="s">
        <v>2455</v>
      </c>
      <c r="H12" s="80" t="s">
        <v>2456</v>
      </c>
      <c r="I12" s="173"/>
      <c r="J12" s="83">
        <v>45554</v>
      </c>
      <c r="K12" s="81">
        <v>57394642.999999993</v>
      </c>
      <c r="L12" s="81">
        <v>20461</v>
      </c>
      <c r="M12" s="81">
        <v>25769255</v>
      </c>
      <c r="N12" s="81">
        <v>0</v>
      </c>
      <c r="O12" s="81">
        <v>0</v>
      </c>
      <c r="P12" s="81">
        <v>0</v>
      </c>
      <c r="Q12" s="81">
        <v>0</v>
      </c>
      <c r="R12" s="81">
        <v>0</v>
      </c>
      <c r="S12" s="81">
        <v>0</v>
      </c>
      <c r="T12" s="81">
        <v>0</v>
      </c>
      <c r="U12" s="81">
        <v>0</v>
      </c>
      <c r="V12" s="81">
        <v>0</v>
      </c>
      <c r="W12" s="81">
        <v>0</v>
      </c>
      <c r="X12" s="81">
        <v>0</v>
      </c>
      <c r="Y12" s="81">
        <v>0</v>
      </c>
      <c r="Z12" s="81">
        <v>83163897.999999985</v>
      </c>
      <c r="AA12" s="81">
        <v>89502111</v>
      </c>
      <c r="AB12" s="81">
        <v>554109364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2318</v>
      </c>
      <c r="B13" s="80">
        <v>5</v>
      </c>
      <c r="C13" s="80">
        <v>18</v>
      </c>
      <c r="D13" s="80">
        <v>5</v>
      </c>
      <c r="E13" s="80">
        <v>2022</v>
      </c>
      <c r="F13" s="80" t="s">
        <v>568</v>
      </c>
      <c r="G13" s="182" t="s">
        <v>2315</v>
      </c>
      <c r="H13" s="80" t="s">
        <v>2316</v>
      </c>
      <c r="I13" s="173"/>
      <c r="J13" s="83">
        <v>555027</v>
      </c>
      <c r="K13" s="81">
        <v>695583807</v>
      </c>
      <c r="L13" s="81">
        <v>449721</v>
      </c>
      <c r="M13" s="81">
        <v>562678084</v>
      </c>
      <c r="N13" s="81">
        <v>31500</v>
      </c>
      <c r="O13" s="81">
        <v>61442135</v>
      </c>
      <c r="P13" s="81">
        <v>335</v>
      </c>
      <c r="Q13" s="81">
        <v>1876881</v>
      </c>
      <c r="R13" s="81">
        <v>0</v>
      </c>
      <c r="S13" s="81">
        <v>0</v>
      </c>
      <c r="T13" s="81">
        <v>0</v>
      </c>
      <c r="U13" s="81">
        <v>0</v>
      </c>
      <c r="V13" s="81">
        <v>0</v>
      </c>
      <c r="W13" s="81">
        <v>0</v>
      </c>
      <c r="X13" s="81">
        <v>0</v>
      </c>
      <c r="Y13" s="81">
        <v>0</v>
      </c>
      <c r="Z13" s="81">
        <v>1321580907.0000002</v>
      </c>
      <c r="AA13" s="81">
        <v>1232614979</v>
      </c>
      <c r="AB13" s="81">
        <v>6107804527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1677</v>
      </c>
      <c r="B14" s="80">
        <v>6</v>
      </c>
      <c r="C14" s="80">
        <v>18</v>
      </c>
      <c r="D14" s="80">
        <v>6</v>
      </c>
      <c r="E14" s="80">
        <v>2022</v>
      </c>
      <c r="F14" s="80" t="s">
        <v>568</v>
      </c>
      <c r="G14" s="182" t="s">
        <v>1674</v>
      </c>
      <c r="H14" s="80" t="s">
        <v>1675</v>
      </c>
      <c r="I14" s="173"/>
      <c r="J14" s="83">
        <v>364943</v>
      </c>
      <c r="K14" s="81">
        <v>460187099</v>
      </c>
      <c r="L14" s="81">
        <v>939883</v>
      </c>
      <c r="M14" s="81">
        <v>1185331173</v>
      </c>
      <c r="N14" s="81">
        <v>88200</v>
      </c>
      <c r="O14" s="81">
        <v>182139385</v>
      </c>
      <c r="P14" s="81">
        <v>2196</v>
      </c>
      <c r="Q14" s="81">
        <v>13765064</v>
      </c>
      <c r="R14" s="81">
        <v>0</v>
      </c>
      <c r="S14" s="81">
        <v>0</v>
      </c>
      <c r="T14" s="81">
        <v>0</v>
      </c>
      <c r="U14" s="81">
        <v>0</v>
      </c>
      <c r="V14" s="81">
        <v>0</v>
      </c>
      <c r="W14" s="81">
        <v>0</v>
      </c>
      <c r="X14" s="81">
        <v>0</v>
      </c>
      <c r="Y14" s="81">
        <v>0</v>
      </c>
      <c r="Z14" s="81">
        <v>1841422721</v>
      </c>
      <c r="AA14" s="81">
        <v>823612659</v>
      </c>
      <c r="AB14" s="81">
        <v>3669833544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2422</v>
      </c>
      <c r="B15" s="80">
        <v>7</v>
      </c>
      <c r="C15" s="80">
        <v>18</v>
      </c>
      <c r="D15" s="80">
        <v>7</v>
      </c>
      <c r="E15" s="80">
        <v>2022</v>
      </c>
      <c r="F15" s="80" t="s">
        <v>568</v>
      </c>
      <c r="G15" s="182" t="s">
        <v>2419</v>
      </c>
      <c r="H15" s="80" t="s">
        <v>2420</v>
      </c>
      <c r="I15" s="173"/>
      <c r="J15" s="83">
        <v>38161</v>
      </c>
      <c r="K15" s="81">
        <v>47988800.000000007</v>
      </c>
      <c r="L15" s="81">
        <v>38429</v>
      </c>
      <c r="M15" s="81">
        <v>48244724.999999993</v>
      </c>
      <c r="N15" s="81">
        <v>0</v>
      </c>
      <c r="O15" s="81">
        <v>0</v>
      </c>
      <c r="P15" s="81">
        <v>0</v>
      </c>
      <c r="Q15" s="81">
        <v>0</v>
      </c>
      <c r="R15" s="81">
        <v>0</v>
      </c>
      <c r="S15" s="81">
        <v>0</v>
      </c>
      <c r="T15" s="81">
        <v>0</v>
      </c>
      <c r="U15" s="81">
        <v>0</v>
      </c>
      <c r="V15" s="81">
        <v>0</v>
      </c>
      <c r="W15" s="81">
        <v>0</v>
      </c>
      <c r="X15" s="81">
        <v>0</v>
      </c>
      <c r="Y15" s="81">
        <v>0</v>
      </c>
      <c r="Z15" s="81">
        <v>96233525</v>
      </c>
      <c r="AA15" s="81">
        <v>89989984</v>
      </c>
      <c r="AB15" s="81">
        <v>681667385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2386</v>
      </c>
      <c r="B16" s="80">
        <v>8</v>
      </c>
      <c r="C16" s="80">
        <v>18</v>
      </c>
      <c r="D16" s="80">
        <v>8</v>
      </c>
      <c r="E16" s="80">
        <v>2022</v>
      </c>
      <c r="F16" s="80" t="s">
        <v>568</v>
      </c>
      <c r="G16" s="182" t="s">
        <v>2383</v>
      </c>
      <c r="H16" s="80" t="s">
        <v>2384</v>
      </c>
      <c r="I16" s="173"/>
      <c r="J16" s="83">
        <v>181766</v>
      </c>
      <c r="K16" s="81">
        <v>230878321</v>
      </c>
      <c r="L16" s="81">
        <v>341848</v>
      </c>
      <c r="M16" s="81">
        <v>433981496</v>
      </c>
      <c r="N16" s="81">
        <v>19100</v>
      </c>
      <c r="O16" s="81">
        <v>43040953</v>
      </c>
      <c r="P16" s="81">
        <v>701</v>
      </c>
      <c r="Q16" s="81">
        <v>4011952</v>
      </c>
      <c r="R16" s="81">
        <v>190.68612999999999</v>
      </c>
      <c r="S16" s="81">
        <v>1588034.1598</v>
      </c>
      <c r="T16" s="81">
        <v>0</v>
      </c>
      <c r="U16" s="81">
        <v>0</v>
      </c>
      <c r="V16" s="81">
        <v>0</v>
      </c>
      <c r="W16" s="81">
        <v>0</v>
      </c>
      <c r="X16" s="81">
        <v>0</v>
      </c>
      <c r="Y16" s="81">
        <v>0</v>
      </c>
      <c r="Z16" s="81">
        <v>713500756.15979993</v>
      </c>
      <c r="AA16" s="81">
        <v>397440019</v>
      </c>
      <c r="AB16" s="81">
        <v>1966420214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2346</v>
      </c>
      <c r="B17" s="80">
        <v>9</v>
      </c>
      <c r="C17" s="80">
        <v>18</v>
      </c>
      <c r="D17" s="80">
        <v>9</v>
      </c>
      <c r="E17" s="80">
        <v>2022</v>
      </c>
      <c r="F17" s="80" t="s">
        <v>568</v>
      </c>
      <c r="G17" s="182" t="s">
        <v>2343</v>
      </c>
      <c r="H17" s="80" t="s">
        <v>2344</v>
      </c>
      <c r="I17" s="173"/>
      <c r="J17" s="83">
        <v>126108</v>
      </c>
      <c r="K17" s="81">
        <v>155496886</v>
      </c>
      <c r="L17" s="81">
        <v>15362</v>
      </c>
      <c r="M17" s="81">
        <v>18940205.000000004</v>
      </c>
      <c r="N17" s="81">
        <v>30700</v>
      </c>
      <c r="O17" s="81">
        <v>76098229</v>
      </c>
      <c r="P17" s="81">
        <v>71</v>
      </c>
      <c r="Q17" s="81">
        <v>369616</v>
      </c>
      <c r="R17" s="81">
        <v>0</v>
      </c>
      <c r="S17" s="81">
        <v>0</v>
      </c>
      <c r="T17" s="81">
        <v>0</v>
      </c>
      <c r="U17" s="81">
        <v>0</v>
      </c>
      <c r="V17" s="81">
        <v>0</v>
      </c>
      <c r="W17" s="81">
        <v>0</v>
      </c>
      <c r="X17" s="81">
        <v>0</v>
      </c>
      <c r="Y17" s="81">
        <v>0</v>
      </c>
      <c r="Z17" s="81">
        <v>250904936</v>
      </c>
      <c r="AA17" s="81">
        <v>234736556</v>
      </c>
      <c r="AB17" s="81">
        <v>1408291023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2236</v>
      </c>
      <c r="B18" s="80">
        <v>10</v>
      </c>
      <c r="C18" s="80">
        <v>18</v>
      </c>
      <c r="D18" s="80">
        <v>10</v>
      </c>
      <c r="E18" s="80">
        <v>2022</v>
      </c>
      <c r="F18" s="80" t="s">
        <v>568</v>
      </c>
      <c r="G18" s="182" t="s">
        <v>2217</v>
      </c>
      <c r="H18" s="80" t="s">
        <v>2218</v>
      </c>
      <c r="I18" s="173"/>
      <c r="J18" s="83">
        <v>204656</v>
      </c>
      <c r="K18" s="81">
        <v>266574479</v>
      </c>
      <c r="L18" s="81">
        <v>63765</v>
      </c>
      <c r="M18" s="81">
        <v>82984429.999999985</v>
      </c>
      <c r="N18" s="81">
        <v>0</v>
      </c>
      <c r="O18" s="81">
        <v>0</v>
      </c>
      <c r="P18" s="81">
        <v>0</v>
      </c>
      <c r="Q18" s="81">
        <v>0</v>
      </c>
      <c r="R18" s="81">
        <v>0</v>
      </c>
      <c r="S18" s="81">
        <v>0</v>
      </c>
      <c r="T18" s="81">
        <v>0</v>
      </c>
      <c r="U18" s="81">
        <v>0</v>
      </c>
      <c r="V18" s="81">
        <v>0</v>
      </c>
      <c r="W18" s="81">
        <v>0</v>
      </c>
      <c r="X18" s="81">
        <v>0</v>
      </c>
      <c r="Y18" s="81">
        <v>0</v>
      </c>
      <c r="Z18" s="81">
        <v>349558909</v>
      </c>
      <c r="AA18" s="81">
        <v>554993251</v>
      </c>
      <c r="AB18" s="81">
        <v>2974918042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2394</v>
      </c>
      <c r="B19" s="80">
        <v>11</v>
      </c>
      <c r="C19" s="80">
        <v>18</v>
      </c>
      <c r="D19" s="80">
        <v>11</v>
      </c>
      <c r="E19" s="80">
        <v>2022</v>
      </c>
      <c r="F19" s="80" t="s">
        <v>568</v>
      </c>
      <c r="G19" s="182" t="s">
        <v>2391</v>
      </c>
      <c r="H19" s="80" t="s">
        <v>2392</v>
      </c>
      <c r="I19" s="173"/>
      <c r="J19" s="83">
        <v>79383</v>
      </c>
      <c r="K19" s="81">
        <v>104524810</v>
      </c>
      <c r="L19" s="81">
        <v>49584</v>
      </c>
      <c r="M19" s="81">
        <v>65226433</v>
      </c>
      <c r="N19" s="81">
        <v>0</v>
      </c>
      <c r="O19" s="81">
        <v>0</v>
      </c>
      <c r="P19" s="81">
        <v>0</v>
      </c>
      <c r="Q19" s="81">
        <v>0</v>
      </c>
      <c r="R19" s="81">
        <v>0</v>
      </c>
      <c r="S19" s="81">
        <v>0</v>
      </c>
      <c r="T19" s="81">
        <v>0</v>
      </c>
      <c r="U19" s="81">
        <v>0</v>
      </c>
      <c r="V19" s="81">
        <v>0</v>
      </c>
      <c r="W19" s="81">
        <v>0</v>
      </c>
      <c r="X19" s="81">
        <v>0</v>
      </c>
      <c r="Y19" s="81">
        <v>0</v>
      </c>
      <c r="Z19" s="81">
        <v>169751243</v>
      </c>
      <c r="AA19" s="81">
        <v>180912650</v>
      </c>
      <c r="AB19" s="81">
        <v>1150779754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2410</v>
      </c>
      <c r="B20" s="80">
        <v>12</v>
      </c>
      <c r="C20" s="80">
        <v>18</v>
      </c>
      <c r="D20" s="80">
        <v>12</v>
      </c>
      <c r="E20" s="80">
        <v>2022</v>
      </c>
      <c r="F20" s="80" t="s">
        <v>568</v>
      </c>
      <c r="G20" s="182" t="s">
        <v>2407</v>
      </c>
      <c r="H20" s="80" t="s">
        <v>2408</v>
      </c>
      <c r="I20" s="173"/>
      <c r="J20" s="83">
        <v>31588</v>
      </c>
      <c r="K20" s="81">
        <v>39770411.999999993</v>
      </c>
      <c r="L20" s="81">
        <v>61747</v>
      </c>
      <c r="M20" s="81">
        <v>77746956.000000015</v>
      </c>
      <c r="N20" s="81">
        <v>0</v>
      </c>
      <c r="O20" s="81">
        <v>0</v>
      </c>
      <c r="P20" s="81">
        <v>0</v>
      </c>
      <c r="Q20" s="81">
        <v>0</v>
      </c>
      <c r="R20" s="81">
        <v>0</v>
      </c>
      <c r="S20" s="81">
        <v>0</v>
      </c>
      <c r="T20" s="81">
        <v>0</v>
      </c>
      <c r="U20" s="81">
        <v>0</v>
      </c>
      <c r="V20" s="81">
        <v>0</v>
      </c>
      <c r="W20" s="81">
        <v>0</v>
      </c>
      <c r="X20" s="81">
        <v>0</v>
      </c>
      <c r="Y20" s="81">
        <v>0</v>
      </c>
      <c r="Z20" s="81">
        <v>117517368</v>
      </c>
      <c r="AA20" s="81">
        <v>76838861</v>
      </c>
      <c r="AB20" s="81">
        <v>634400755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1681</v>
      </c>
      <c r="B21" s="80">
        <v>13</v>
      </c>
      <c r="C21" s="80">
        <v>18</v>
      </c>
      <c r="D21" s="80">
        <v>13</v>
      </c>
      <c r="E21" s="80">
        <v>2022</v>
      </c>
      <c r="F21" s="80" t="s">
        <v>568</v>
      </c>
      <c r="G21" s="182" t="s">
        <v>1678</v>
      </c>
      <c r="H21" s="80" t="s">
        <v>1679</v>
      </c>
      <c r="I21" s="173"/>
      <c r="J21" s="83">
        <v>199635</v>
      </c>
      <c r="K21" s="81">
        <v>245802349</v>
      </c>
      <c r="L21" s="81">
        <v>11422</v>
      </c>
      <c r="M21" s="81">
        <v>14060852</v>
      </c>
      <c r="N21" s="81">
        <v>8000</v>
      </c>
      <c r="O21" s="81">
        <v>13920093.000000002</v>
      </c>
      <c r="P21" s="81">
        <v>0</v>
      </c>
      <c r="Q21" s="81">
        <v>0</v>
      </c>
      <c r="R21" s="81">
        <v>0</v>
      </c>
      <c r="S21" s="81">
        <v>0</v>
      </c>
      <c r="T21" s="81">
        <v>0</v>
      </c>
      <c r="U21" s="81">
        <v>0</v>
      </c>
      <c r="V21" s="81">
        <v>0</v>
      </c>
      <c r="W21" s="81">
        <v>0</v>
      </c>
      <c r="X21" s="81">
        <v>0</v>
      </c>
      <c r="Y21" s="81">
        <v>0</v>
      </c>
      <c r="Z21" s="81">
        <v>273783294</v>
      </c>
      <c r="AA21" s="81">
        <v>443627925</v>
      </c>
      <c r="AB21" s="81">
        <v>3672120624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1669</v>
      </c>
      <c r="B22" s="80">
        <v>14</v>
      </c>
      <c r="C22" s="80">
        <v>18</v>
      </c>
      <c r="D22" s="80">
        <v>14</v>
      </c>
      <c r="E22" s="80">
        <v>2022</v>
      </c>
      <c r="F22" s="80" t="s">
        <v>568</v>
      </c>
      <c r="G22" s="182" t="s">
        <v>1666</v>
      </c>
      <c r="H22" s="80" t="s">
        <v>1667</v>
      </c>
      <c r="I22" s="173"/>
      <c r="J22" s="83">
        <v>463594</v>
      </c>
      <c r="K22" s="81">
        <v>604912498.99999988</v>
      </c>
      <c r="L22" s="81">
        <v>187155</v>
      </c>
      <c r="M22" s="81">
        <v>243695045.00000003</v>
      </c>
      <c r="N22" s="81">
        <v>0</v>
      </c>
      <c r="O22" s="81">
        <v>0</v>
      </c>
      <c r="P22" s="81">
        <v>0</v>
      </c>
      <c r="Q22" s="81">
        <v>0</v>
      </c>
      <c r="R22" s="81">
        <v>0</v>
      </c>
      <c r="S22" s="81">
        <v>0</v>
      </c>
      <c r="T22" s="81">
        <v>0</v>
      </c>
      <c r="U22" s="81">
        <v>0</v>
      </c>
      <c r="V22" s="81">
        <v>0</v>
      </c>
      <c r="W22" s="81">
        <v>0</v>
      </c>
      <c r="X22" s="81">
        <v>0</v>
      </c>
      <c r="Y22" s="81">
        <v>0</v>
      </c>
      <c r="Z22" s="81">
        <v>848607544</v>
      </c>
      <c r="AA22" s="81">
        <v>1050101033</v>
      </c>
      <c r="AB22" s="81">
        <v>4105085708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2310</v>
      </c>
      <c r="B23" s="80">
        <v>15</v>
      </c>
      <c r="C23" s="80">
        <v>18</v>
      </c>
      <c r="D23" s="80">
        <v>15</v>
      </c>
      <c r="E23" s="80">
        <v>2022</v>
      </c>
      <c r="F23" s="80" t="s">
        <v>568</v>
      </c>
      <c r="G23" s="182" t="s">
        <v>2307</v>
      </c>
      <c r="H23" s="80" t="s">
        <v>2308</v>
      </c>
      <c r="I23" s="173"/>
      <c r="J23" s="83">
        <v>113674</v>
      </c>
      <c r="K23" s="81">
        <v>145907065</v>
      </c>
      <c r="L23" s="81">
        <v>131006</v>
      </c>
      <c r="M23" s="81">
        <v>167952570</v>
      </c>
      <c r="N23" s="81">
        <v>4700</v>
      </c>
      <c r="O23" s="81">
        <v>10013841.000000002</v>
      </c>
      <c r="P23" s="81">
        <v>0</v>
      </c>
      <c r="Q23" s="81">
        <v>0</v>
      </c>
      <c r="R23" s="81">
        <v>0</v>
      </c>
      <c r="S23" s="81">
        <v>0</v>
      </c>
      <c r="T23" s="81">
        <v>0</v>
      </c>
      <c r="U23" s="81">
        <v>0</v>
      </c>
      <c r="V23" s="81">
        <v>0</v>
      </c>
      <c r="W23" s="81">
        <v>0</v>
      </c>
      <c r="X23" s="81">
        <v>0</v>
      </c>
      <c r="Y23" s="81">
        <v>0</v>
      </c>
      <c r="Z23" s="81">
        <v>323873476</v>
      </c>
      <c r="AA23" s="81">
        <v>236604298</v>
      </c>
      <c r="AB23" s="81">
        <v>1340705397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2442</v>
      </c>
      <c r="B24" s="80">
        <v>16</v>
      </c>
      <c r="C24" s="80">
        <v>18</v>
      </c>
      <c r="D24" s="80">
        <v>16</v>
      </c>
      <c r="E24" s="80">
        <v>2022</v>
      </c>
      <c r="F24" s="80" t="s">
        <v>568</v>
      </c>
      <c r="G24" s="182" t="s">
        <v>2439</v>
      </c>
      <c r="H24" s="80" t="s">
        <v>2440</v>
      </c>
      <c r="I24" s="173"/>
      <c r="J24" s="83">
        <v>199400</v>
      </c>
      <c r="K24" s="81">
        <v>253738001</v>
      </c>
      <c r="L24" s="81">
        <v>210479</v>
      </c>
      <c r="M24" s="81">
        <v>267132203</v>
      </c>
      <c r="N24" s="81">
        <v>0</v>
      </c>
      <c r="O24" s="81">
        <v>0</v>
      </c>
      <c r="P24" s="81">
        <v>0</v>
      </c>
      <c r="Q24" s="81">
        <v>0</v>
      </c>
      <c r="R24" s="81">
        <v>0</v>
      </c>
      <c r="S24" s="81">
        <v>0</v>
      </c>
      <c r="T24" s="81">
        <v>0</v>
      </c>
      <c r="U24" s="81">
        <v>0</v>
      </c>
      <c r="V24" s="81">
        <v>0</v>
      </c>
      <c r="W24" s="81">
        <v>0</v>
      </c>
      <c r="X24" s="81">
        <v>0</v>
      </c>
      <c r="Y24" s="81">
        <v>0</v>
      </c>
      <c r="Z24" s="81">
        <v>520870204.00000006</v>
      </c>
      <c r="AA24" s="81">
        <v>432285571</v>
      </c>
      <c r="AB24" s="81">
        <v>2849747120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2306</v>
      </c>
      <c r="B25" s="80">
        <v>17</v>
      </c>
      <c r="C25" s="80">
        <v>18</v>
      </c>
      <c r="D25" s="80">
        <v>17</v>
      </c>
      <c r="E25" s="80">
        <v>2022</v>
      </c>
      <c r="F25" s="80" t="s">
        <v>568</v>
      </c>
      <c r="G25" s="182" t="s">
        <v>2303</v>
      </c>
      <c r="H25" s="80" t="s">
        <v>2304</v>
      </c>
      <c r="I25" s="173"/>
      <c r="J25" s="83">
        <v>79926</v>
      </c>
      <c r="K25" s="81">
        <v>101505393</v>
      </c>
      <c r="L25" s="81">
        <v>184639</v>
      </c>
      <c r="M25" s="81">
        <v>234003899.00000003</v>
      </c>
      <c r="N25" s="81">
        <v>100</v>
      </c>
      <c r="O25" s="81">
        <v>190526.99999999997</v>
      </c>
      <c r="P25" s="81">
        <v>0</v>
      </c>
      <c r="Q25" s="81">
        <v>0</v>
      </c>
      <c r="R25" s="81">
        <v>0</v>
      </c>
      <c r="S25" s="81">
        <v>0</v>
      </c>
      <c r="T25" s="81">
        <v>0</v>
      </c>
      <c r="U25" s="81">
        <v>0</v>
      </c>
      <c r="V25" s="81">
        <v>0</v>
      </c>
      <c r="W25" s="81">
        <v>0</v>
      </c>
      <c r="X25" s="81">
        <v>0</v>
      </c>
      <c r="Y25" s="81">
        <v>0</v>
      </c>
      <c r="Z25" s="81">
        <v>335699819</v>
      </c>
      <c r="AA25" s="81">
        <v>184283374</v>
      </c>
      <c r="AB25" s="81">
        <v>1124444604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1693</v>
      </c>
      <c r="B26" s="80">
        <v>18</v>
      </c>
      <c r="C26" s="80">
        <v>18</v>
      </c>
      <c r="D26" s="80">
        <v>18</v>
      </c>
      <c r="E26" s="80">
        <v>2022</v>
      </c>
      <c r="F26" s="80" t="s">
        <v>568</v>
      </c>
      <c r="G26" s="182" t="s">
        <v>1690</v>
      </c>
      <c r="H26" s="80" t="s">
        <v>1691</v>
      </c>
      <c r="I26" s="173"/>
      <c r="J26" s="83">
        <v>192879</v>
      </c>
      <c r="K26" s="81">
        <v>236049725</v>
      </c>
      <c r="L26" s="81">
        <v>4740</v>
      </c>
      <c r="M26" s="81">
        <v>5799197</v>
      </c>
      <c r="N26" s="81">
        <v>0</v>
      </c>
      <c r="O26" s="81">
        <v>0</v>
      </c>
      <c r="P26" s="81">
        <v>0</v>
      </c>
      <c r="Q26" s="81">
        <v>0</v>
      </c>
      <c r="R26" s="81">
        <v>0</v>
      </c>
      <c r="S26" s="81">
        <v>0</v>
      </c>
      <c r="T26" s="81">
        <v>0</v>
      </c>
      <c r="U26" s="81">
        <v>0</v>
      </c>
      <c r="V26" s="81">
        <v>0</v>
      </c>
      <c r="W26" s="81">
        <v>0</v>
      </c>
      <c r="X26" s="81">
        <v>0</v>
      </c>
      <c r="Y26" s="81">
        <v>0</v>
      </c>
      <c r="Z26" s="81">
        <v>241848922</v>
      </c>
      <c r="AA26" s="81">
        <v>392168466</v>
      </c>
      <c r="AB26" s="81">
        <v>2760502326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2474</v>
      </c>
      <c r="B27" s="80">
        <v>19</v>
      </c>
      <c r="C27" s="80">
        <v>18</v>
      </c>
      <c r="D27" s="80">
        <v>19</v>
      </c>
      <c r="E27" s="80">
        <v>2022</v>
      </c>
      <c r="F27" s="80" t="s">
        <v>568</v>
      </c>
      <c r="G27" s="182" t="s">
        <v>2471</v>
      </c>
      <c r="H27" s="80" t="s">
        <v>2472</v>
      </c>
      <c r="I27" s="173"/>
      <c r="J27" s="83">
        <v>131665</v>
      </c>
      <c r="K27" s="81">
        <v>164045185</v>
      </c>
      <c r="L27" s="81">
        <v>54870</v>
      </c>
      <c r="M27" s="81">
        <v>68347326</v>
      </c>
      <c r="N27" s="81">
        <v>0</v>
      </c>
      <c r="O27" s="81">
        <v>0</v>
      </c>
      <c r="P27" s="81">
        <v>0</v>
      </c>
      <c r="Q27" s="81">
        <v>0</v>
      </c>
      <c r="R27" s="81">
        <v>0</v>
      </c>
      <c r="S27" s="81">
        <v>0</v>
      </c>
      <c r="T27" s="81">
        <v>0</v>
      </c>
      <c r="U27" s="81">
        <v>0</v>
      </c>
      <c r="V27" s="81">
        <v>0</v>
      </c>
      <c r="W27" s="81">
        <v>0</v>
      </c>
      <c r="X27" s="81">
        <v>0</v>
      </c>
      <c r="Y27" s="81">
        <v>0</v>
      </c>
      <c r="Z27" s="81">
        <v>232392511</v>
      </c>
      <c r="AA27" s="81">
        <v>285585020</v>
      </c>
      <c r="AB27" s="81">
        <v>2201367131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2478</v>
      </c>
      <c r="B28" s="80">
        <v>20</v>
      </c>
      <c r="C28" s="80">
        <v>18</v>
      </c>
      <c r="D28" s="80">
        <v>20</v>
      </c>
      <c r="E28" s="80">
        <v>2022</v>
      </c>
      <c r="F28" s="80" t="s">
        <v>568</v>
      </c>
      <c r="G28" s="182" t="s">
        <v>2475</v>
      </c>
      <c r="H28" s="80" t="s">
        <v>2476</v>
      </c>
      <c r="I28" s="173"/>
      <c r="J28" s="83">
        <v>216629</v>
      </c>
      <c r="K28" s="81">
        <v>269089177</v>
      </c>
      <c r="L28" s="81">
        <v>391146</v>
      </c>
      <c r="M28" s="81">
        <v>485850299</v>
      </c>
      <c r="N28" s="81">
        <v>37100</v>
      </c>
      <c r="O28" s="81">
        <v>86992295</v>
      </c>
      <c r="P28" s="81">
        <v>510</v>
      </c>
      <c r="Q28" s="81">
        <v>2858640</v>
      </c>
      <c r="R28" s="81">
        <v>0</v>
      </c>
      <c r="S28" s="81">
        <v>0</v>
      </c>
      <c r="T28" s="81">
        <v>0</v>
      </c>
      <c r="U28" s="81">
        <v>0</v>
      </c>
      <c r="V28" s="81">
        <v>0</v>
      </c>
      <c r="W28" s="81">
        <v>0</v>
      </c>
      <c r="X28" s="81">
        <v>0</v>
      </c>
      <c r="Y28" s="81">
        <v>0</v>
      </c>
      <c r="Z28" s="81">
        <v>844790411.00000012</v>
      </c>
      <c r="AA28" s="81">
        <v>420543169</v>
      </c>
      <c r="AB28" s="81">
        <v>2493267851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2350</v>
      </c>
      <c r="B29" s="80">
        <v>21</v>
      </c>
      <c r="C29" s="80">
        <v>18</v>
      </c>
      <c r="D29" s="80">
        <v>21</v>
      </c>
      <c r="E29" s="80">
        <v>2022</v>
      </c>
      <c r="F29" s="80" t="s">
        <v>568</v>
      </c>
      <c r="G29" s="182" t="s">
        <v>2347</v>
      </c>
      <c r="H29" s="80" t="s">
        <v>2348</v>
      </c>
      <c r="I29" s="173"/>
      <c r="J29" s="83">
        <v>84118</v>
      </c>
      <c r="K29" s="81">
        <v>102648691</v>
      </c>
      <c r="L29" s="81">
        <v>94259</v>
      </c>
      <c r="M29" s="81">
        <v>114628081.00000001</v>
      </c>
      <c r="N29" s="81">
        <v>4800</v>
      </c>
      <c r="O29" s="81">
        <v>10131580</v>
      </c>
      <c r="P29" s="81">
        <v>0</v>
      </c>
      <c r="Q29" s="81">
        <v>0</v>
      </c>
      <c r="R29" s="81">
        <v>0</v>
      </c>
      <c r="S29" s="81">
        <v>0</v>
      </c>
      <c r="T29" s="81">
        <v>0</v>
      </c>
      <c r="U29" s="81">
        <v>0</v>
      </c>
      <c r="V29" s="81">
        <v>0</v>
      </c>
      <c r="W29" s="81">
        <v>0</v>
      </c>
      <c r="X29" s="81">
        <v>0</v>
      </c>
      <c r="Y29" s="81">
        <v>0</v>
      </c>
      <c r="Z29" s="81">
        <v>227408351.99999997</v>
      </c>
      <c r="AA29" s="81">
        <v>181779982</v>
      </c>
      <c r="AB29" s="81">
        <v>1084138083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2414</v>
      </c>
      <c r="B30" s="80">
        <v>22</v>
      </c>
      <c r="C30" s="80">
        <v>18</v>
      </c>
      <c r="D30" s="80">
        <v>22</v>
      </c>
      <c r="E30" s="80">
        <v>2022</v>
      </c>
      <c r="F30" s="80" t="s">
        <v>568</v>
      </c>
      <c r="G30" s="182" t="s">
        <v>2411</v>
      </c>
      <c r="H30" s="80" t="s">
        <v>2412</v>
      </c>
      <c r="I30" s="173"/>
      <c r="J30" s="83">
        <v>66787</v>
      </c>
      <c r="K30" s="81">
        <v>84614863</v>
      </c>
      <c r="L30" s="81">
        <v>77752</v>
      </c>
      <c r="M30" s="81">
        <v>98472521</v>
      </c>
      <c r="N30" s="81">
        <v>19400</v>
      </c>
      <c r="O30" s="81">
        <v>42834512</v>
      </c>
      <c r="P30" s="81">
        <v>0</v>
      </c>
      <c r="Q30" s="81">
        <v>0</v>
      </c>
      <c r="R30" s="81">
        <v>0</v>
      </c>
      <c r="S30" s="81">
        <v>0</v>
      </c>
      <c r="T30" s="81">
        <v>0</v>
      </c>
      <c r="U30" s="81">
        <v>0</v>
      </c>
      <c r="V30" s="81">
        <v>0</v>
      </c>
      <c r="W30" s="81">
        <v>0</v>
      </c>
      <c r="X30" s="81">
        <v>0</v>
      </c>
      <c r="Y30" s="81">
        <v>0</v>
      </c>
      <c r="Z30" s="81">
        <v>225921896</v>
      </c>
      <c r="AA30" s="81">
        <v>105061878</v>
      </c>
      <c r="AB30" s="81">
        <v>859388787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2342</v>
      </c>
      <c r="B31" s="80">
        <v>23</v>
      </c>
      <c r="C31" s="80">
        <v>18</v>
      </c>
      <c r="D31" s="80">
        <v>23</v>
      </c>
      <c r="E31" s="80">
        <v>2022</v>
      </c>
      <c r="F31" s="80" t="s">
        <v>568</v>
      </c>
      <c r="G31" s="182" t="s">
        <v>2339</v>
      </c>
      <c r="H31" s="80" t="s">
        <v>2340</v>
      </c>
      <c r="I31" s="173"/>
      <c r="J31" s="83">
        <v>218603</v>
      </c>
      <c r="K31" s="81">
        <v>271829387</v>
      </c>
      <c r="L31" s="81">
        <v>92721</v>
      </c>
      <c r="M31" s="81">
        <v>115068558.00000001</v>
      </c>
      <c r="N31" s="81">
        <v>6200</v>
      </c>
      <c r="O31" s="81">
        <v>11449577</v>
      </c>
      <c r="P31" s="81">
        <v>0</v>
      </c>
      <c r="Q31" s="81">
        <v>0</v>
      </c>
      <c r="R31" s="81">
        <v>0</v>
      </c>
      <c r="S31" s="81">
        <v>0</v>
      </c>
      <c r="T31" s="81">
        <v>0</v>
      </c>
      <c r="U31" s="81">
        <v>0</v>
      </c>
      <c r="V31" s="81">
        <v>0</v>
      </c>
      <c r="W31" s="81">
        <v>0</v>
      </c>
      <c r="X31" s="81">
        <v>0</v>
      </c>
      <c r="Y31" s="81">
        <v>0</v>
      </c>
      <c r="Z31" s="81">
        <v>398347522</v>
      </c>
      <c r="AA31" s="81">
        <v>345752517</v>
      </c>
      <c r="AB31" s="81">
        <v>1284779310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1661</v>
      </c>
      <c r="B32" s="80">
        <v>24</v>
      </c>
      <c r="C32" s="80">
        <v>18</v>
      </c>
      <c r="D32" s="80">
        <v>24</v>
      </c>
      <c r="E32" s="80">
        <v>2022</v>
      </c>
      <c r="F32" s="80" t="s">
        <v>568</v>
      </c>
      <c r="G32" s="182" t="s">
        <v>1658</v>
      </c>
      <c r="H32" s="80" t="s">
        <v>1659</v>
      </c>
      <c r="I32" s="173"/>
      <c r="J32" s="83">
        <v>2822875</v>
      </c>
      <c r="K32" s="81">
        <v>3426572110</v>
      </c>
      <c r="L32" s="81">
        <v>490599</v>
      </c>
      <c r="M32" s="81">
        <v>593954711</v>
      </c>
      <c r="N32" s="81">
        <v>79900</v>
      </c>
      <c r="O32" s="81">
        <v>185620921.99999997</v>
      </c>
      <c r="P32" s="81">
        <v>430</v>
      </c>
      <c r="Q32" s="81">
        <v>2419940</v>
      </c>
      <c r="R32" s="81">
        <v>0</v>
      </c>
      <c r="S32" s="81">
        <v>0</v>
      </c>
      <c r="T32" s="81">
        <v>0</v>
      </c>
      <c r="U32" s="81">
        <v>0</v>
      </c>
      <c r="V32" s="81">
        <v>0</v>
      </c>
      <c r="W32" s="81">
        <v>0</v>
      </c>
      <c r="X32" s="81">
        <v>0</v>
      </c>
      <c r="Y32" s="81">
        <v>0</v>
      </c>
      <c r="Z32" s="81">
        <v>4208567682.999999</v>
      </c>
      <c r="AA32" s="81">
        <v>5622372122</v>
      </c>
      <c r="AB32" s="81">
        <v>29559200209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2354</v>
      </c>
      <c r="B33" s="80">
        <v>25</v>
      </c>
      <c r="C33" s="80">
        <v>18</v>
      </c>
      <c r="D33" s="80">
        <v>25</v>
      </c>
      <c r="E33" s="80">
        <v>2022</v>
      </c>
      <c r="F33" s="80" t="s">
        <v>568</v>
      </c>
      <c r="G33" s="182" t="s">
        <v>2351</v>
      </c>
      <c r="H33" s="80" t="s">
        <v>2352</v>
      </c>
      <c r="I33" s="173"/>
      <c r="J33" s="83">
        <v>94972</v>
      </c>
      <c r="K33" s="81">
        <v>122050243.00000001</v>
      </c>
      <c r="L33" s="81">
        <v>179574</v>
      </c>
      <c r="M33" s="81">
        <v>230628462.99999997</v>
      </c>
      <c r="N33" s="81">
        <v>700</v>
      </c>
      <c r="O33" s="81">
        <v>1247348</v>
      </c>
      <c r="P33" s="81">
        <v>0</v>
      </c>
      <c r="Q33" s="81">
        <v>0</v>
      </c>
      <c r="R33" s="81">
        <v>0</v>
      </c>
      <c r="S33" s="81">
        <v>0</v>
      </c>
      <c r="T33" s="81">
        <v>0</v>
      </c>
      <c r="U33" s="81">
        <v>0</v>
      </c>
      <c r="V33" s="81">
        <v>0</v>
      </c>
      <c r="W33" s="81">
        <v>0</v>
      </c>
      <c r="X33" s="81">
        <v>0</v>
      </c>
      <c r="Y33" s="81">
        <v>0</v>
      </c>
      <c r="Z33" s="81">
        <v>353926053.99999994</v>
      </c>
      <c r="AA33" s="81">
        <v>198096476</v>
      </c>
      <c r="AB33" s="81">
        <v>1066474875.9999999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1685</v>
      </c>
      <c r="B34" s="80">
        <v>26</v>
      </c>
      <c r="C34" s="80">
        <v>18</v>
      </c>
      <c r="D34" s="80">
        <v>26</v>
      </c>
      <c r="E34" s="80">
        <v>2022</v>
      </c>
      <c r="F34" s="80" t="s">
        <v>568</v>
      </c>
      <c r="G34" s="182" t="s">
        <v>1682</v>
      </c>
      <c r="H34" s="80" t="s">
        <v>1683</v>
      </c>
      <c r="I34" s="173"/>
      <c r="J34" s="83">
        <v>1007162</v>
      </c>
      <c r="K34" s="81">
        <v>1299383706</v>
      </c>
      <c r="L34" s="81">
        <v>752136</v>
      </c>
      <c r="M34" s="81">
        <v>969384195</v>
      </c>
      <c r="N34" s="81">
        <v>35200</v>
      </c>
      <c r="O34" s="81">
        <v>77732749</v>
      </c>
      <c r="P34" s="81">
        <v>0</v>
      </c>
      <c r="Q34" s="81">
        <v>0</v>
      </c>
      <c r="R34" s="81">
        <v>68.388590000000008</v>
      </c>
      <c r="S34" s="81">
        <v>569540.15888</v>
      </c>
      <c r="T34" s="81">
        <v>0</v>
      </c>
      <c r="U34" s="81">
        <v>0</v>
      </c>
      <c r="V34" s="81">
        <v>0</v>
      </c>
      <c r="W34" s="81">
        <v>0</v>
      </c>
      <c r="X34" s="81">
        <v>0</v>
      </c>
      <c r="Y34" s="81">
        <v>980.99999999999989</v>
      </c>
      <c r="Z34" s="81">
        <v>2347071171.1588802</v>
      </c>
      <c r="AA34" s="81">
        <v>2621408528</v>
      </c>
      <c r="AB34" s="81">
        <v>12914476162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2462</v>
      </c>
      <c r="B35" s="80">
        <v>27</v>
      </c>
      <c r="C35" s="80">
        <v>18</v>
      </c>
      <c r="D35" s="80">
        <v>27</v>
      </c>
      <c r="E35" s="80">
        <v>2022</v>
      </c>
      <c r="F35" s="80" t="s">
        <v>568</v>
      </c>
      <c r="G35" s="182" t="s">
        <v>2459</v>
      </c>
      <c r="H35" s="80" t="s">
        <v>2460</v>
      </c>
      <c r="I35" s="173"/>
      <c r="J35" s="83">
        <v>63104</v>
      </c>
      <c r="K35" s="81">
        <v>79127416</v>
      </c>
      <c r="L35" s="81">
        <v>84504</v>
      </c>
      <c r="M35" s="81">
        <v>105944001</v>
      </c>
      <c r="N35" s="81">
        <v>0</v>
      </c>
      <c r="O35" s="81">
        <v>0</v>
      </c>
      <c r="P35" s="81">
        <v>108</v>
      </c>
      <c r="Q35" s="81">
        <v>607247</v>
      </c>
      <c r="R35" s="81">
        <v>0</v>
      </c>
      <c r="S35" s="81">
        <v>0</v>
      </c>
      <c r="T35" s="81">
        <v>0</v>
      </c>
      <c r="U35" s="81">
        <v>0</v>
      </c>
      <c r="V35" s="81">
        <v>0</v>
      </c>
      <c r="W35" s="81">
        <v>0</v>
      </c>
      <c r="X35" s="81">
        <v>0</v>
      </c>
      <c r="Y35" s="81">
        <v>0</v>
      </c>
      <c r="Z35" s="81">
        <v>185678664</v>
      </c>
      <c r="AA35" s="81">
        <v>131632171</v>
      </c>
      <c r="AB35" s="81">
        <v>918106356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2402</v>
      </c>
      <c r="B36" s="80">
        <v>28</v>
      </c>
      <c r="C36" s="80">
        <v>18</v>
      </c>
      <c r="D36" s="80">
        <v>28</v>
      </c>
      <c r="E36" s="80">
        <v>2022</v>
      </c>
      <c r="F36" s="80" t="s">
        <v>568</v>
      </c>
      <c r="G36" s="182" t="s">
        <v>2399</v>
      </c>
      <c r="H36" s="80" t="s">
        <v>2400</v>
      </c>
      <c r="I36" s="173"/>
      <c r="J36" s="83">
        <v>53779</v>
      </c>
      <c r="K36" s="81">
        <v>70309413</v>
      </c>
      <c r="L36" s="81">
        <v>239318</v>
      </c>
      <c r="M36" s="81">
        <v>312066253</v>
      </c>
      <c r="N36" s="81">
        <v>13600</v>
      </c>
      <c r="O36" s="81">
        <v>30393220</v>
      </c>
      <c r="P36" s="81">
        <v>0</v>
      </c>
      <c r="Q36" s="81">
        <v>0</v>
      </c>
      <c r="R36" s="81">
        <v>0</v>
      </c>
      <c r="S36" s="81">
        <v>0</v>
      </c>
      <c r="T36" s="81">
        <v>0</v>
      </c>
      <c r="U36" s="81">
        <v>0</v>
      </c>
      <c r="V36" s="81">
        <v>0</v>
      </c>
      <c r="W36" s="81">
        <v>0</v>
      </c>
      <c r="X36" s="81">
        <v>0</v>
      </c>
      <c r="Y36" s="81">
        <v>0</v>
      </c>
      <c r="Z36" s="81">
        <v>412768886</v>
      </c>
      <c r="AA36" s="81">
        <v>49268205</v>
      </c>
      <c r="AB36" s="81">
        <v>465484131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2446</v>
      </c>
      <c r="B37" s="80">
        <v>29</v>
      </c>
      <c r="C37" s="80">
        <v>18</v>
      </c>
      <c r="D37" s="80">
        <v>29</v>
      </c>
      <c r="E37" s="80">
        <v>2022</v>
      </c>
      <c r="F37" s="80" t="s">
        <v>568</v>
      </c>
      <c r="G37" s="182" t="s">
        <v>2443</v>
      </c>
      <c r="H37" s="80" t="s">
        <v>2444</v>
      </c>
      <c r="I37" s="173"/>
      <c r="J37" s="83">
        <v>194683</v>
      </c>
      <c r="K37" s="81">
        <v>242047020</v>
      </c>
      <c r="L37" s="81">
        <v>118631</v>
      </c>
      <c r="M37" s="81">
        <v>147342541.99999997</v>
      </c>
      <c r="N37" s="81">
        <v>14600</v>
      </c>
      <c r="O37" s="81">
        <v>34053786</v>
      </c>
      <c r="P37" s="81">
        <v>0</v>
      </c>
      <c r="Q37" s="81">
        <v>0</v>
      </c>
      <c r="R37" s="81">
        <v>0</v>
      </c>
      <c r="S37" s="81">
        <v>0</v>
      </c>
      <c r="T37" s="81">
        <v>0</v>
      </c>
      <c r="U37" s="81">
        <v>0</v>
      </c>
      <c r="V37" s="81">
        <v>0</v>
      </c>
      <c r="W37" s="81">
        <v>0</v>
      </c>
      <c r="X37" s="81">
        <v>0</v>
      </c>
      <c r="Y37" s="81">
        <v>0</v>
      </c>
      <c r="Z37" s="81">
        <v>423443347.99999994</v>
      </c>
      <c r="AA37" s="81">
        <v>430203767</v>
      </c>
      <c r="AB37" s="81">
        <v>2329216270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2406</v>
      </c>
      <c r="B38" s="80">
        <v>30</v>
      </c>
      <c r="C38" s="80">
        <v>18</v>
      </c>
      <c r="D38" s="80">
        <v>30</v>
      </c>
      <c r="E38" s="80">
        <v>2022</v>
      </c>
      <c r="F38" s="80" t="s">
        <v>568</v>
      </c>
      <c r="G38" s="182" t="s">
        <v>2403</v>
      </c>
      <c r="H38" s="80" t="s">
        <v>2404</v>
      </c>
      <c r="I38" s="173"/>
      <c r="J38" s="83">
        <v>49987</v>
      </c>
      <c r="K38" s="81">
        <v>63647625.999999993</v>
      </c>
      <c r="L38" s="81">
        <v>41571</v>
      </c>
      <c r="M38" s="81">
        <v>52920451</v>
      </c>
      <c r="N38" s="81">
        <v>0</v>
      </c>
      <c r="O38" s="81">
        <v>0</v>
      </c>
      <c r="P38" s="81">
        <v>0</v>
      </c>
      <c r="Q38" s="81">
        <v>0</v>
      </c>
      <c r="R38" s="81">
        <v>0</v>
      </c>
      <c r="S38" s="81">
        <v>0</v>
      </c>
      <c r="T38" s="81">
        <v>0</v>
      </c>
      <c r="U38" s="81">
        <v>0</v>
      </c>
      <c r="V38" s="81">
        <v>0</v>
      </c>
      <c r="W38" s="81">
        <v>0</v>
      </c>
      <c r="X38" s="81">
        <v>0</v>
      </c>
      <c r="Y38" s="81">
        <v>0</v>
      </c>
      <c r="Z38" s="81">
        <v>116568076.99999999</v>
      </c>
      <c r="AA38" s="81">
        <v>95584841</v>
      </c>
      <c r="AB38" s="81">
        <v>740053384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2314</v>
      </c>
      <c r="B39" s="80">
        <v>31</v>
      </c>
      <c r="C39" s="80">
        <v>18</v>
      </c>
      <c r="D39" s="80">
        <v>31</v>
      </c>
      <c r="E39" s="80">
        <v>2022</v>
      </c>
      <c r="F39" s="80" t="s">
        <v>568</v>
      </c>
      <c r="G39" s="182" t="s">
        <v>2311</v>
      </c>
      <c r="H39" s="80" t="s">
        <v>2312</v>
      </c>
      <c r="I39" s="173"/>
      <c r="J39" s="83">
        <v>84627</v>
      </c>
      <c r="K39" s="81">
        <v>104958621</v>
      </c>
      <c r="L39" s="81">
        <v>33865</v>
      </c>
      <c r="M39" s="81">
        <v>41998388</v>
      </c>
      <c r="N39" s="81">
        <v>10200</v>
      </c>
      <c r="O39" s="81">
        <v>23441565.999999996</v>
      </c>
      <c r="P39" s="81">
        <v>123</v>
      </c>
      <c r="Q39" s="81">
        <v>641752</v>
      </c>
      <c r="R39" s="81">
        <v>0</v>
      </c>
      <c r="S39" s="81">
        <v>0</v>
      </c>
      <c r="T39" s="81">
        <v>0</v>
      </c>
      <c r="U39" s="81">
        <v>0</v>
      </c>
      <c r="V39" s="81">
        <v>0</v>
      </c>
      <c r="W39" s="81">
        <v>0</v>
      </c>
      <c r="X39" s="81">
        <v>0</v>
      </c>
      <c r="Y39" s="81">
        <v>0</v>
      </c>
      <c r="Z39" s="81">
        <v>171040327</v>
      </c>
      <c r="AA39" s="81">
        <v>175125681</v>
      </c>
      <c r="AB39" s="81">
        <v>1024482987.9999999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2362</v>
      </c>
      <c r="B40" s="80">
        <v>32</v>
      </c>
      <c r="C40" s="80">
        <v>18</v>
      </c>
      <c r="D40" s="80">
        <v>32</v>
      </c>
      <c r="E40" s="80">
        <v>2022</v>
      </c>
      <c r="F40" s="80" t="s">
        <v>568</v>
      </c>
      <c r="G40" s="182" t="s">
        <v>2359</v>
      </c>
      <c r="H40" s="80" t="s">
        <v>2360</v>
      </c>
      <c r="I40" s="173"/>
      <c r="J40" s="83">
        <v>109897</v>
      </c>
      <c r="K40" s="81">
        <v>136208549</v>
      </c>
      <c r="L40" s="81">
        <v>12415</v>
      </c>
      <c r="M40" s="81">
        <v>15345355</v>
      </c>
      <c r="N40" s="81">
        <v>0</v>
      </c>
      <c r="O40" s="81">
        <v>0</v>
      </c>
      <c r="P40" s="81">
        <v>0</v>
      </c>
      <c r="Q40" s="81">
        <v>0</v>
      </c>
      <c r="R40" s="81">
        <v>0</v>
      </c>
      <c r="S40" s="81">
        <v>0</v>
      </c>
      <c r="T40" s="81">
        <v>0</v>
      </c>
      <c r="U40" s="81">
        <v>0</v>
      </c>
      <c r="V40" s="81">
        <v>0</v>
      </c>
      <c r="W40" s="81">
        <v>0</v>
      </c>
      <c r="X40" s="81">
        <v>0</v>
      </c>
      <c r="Y40" s="81">
        <v>0</v>
      </c>
      <c r="Z40" s="81">
        <v>151553904</v>
      </c>
      <c r="AA40" s="81">
        <v>240640970.00000003</v>
      </c>
      <c r="AB40" s="81">
        <v>2324359403</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1719</v>
      </c>
      <c r="B41" s="80">
        <v>33</v>
      </c>
      <c r="C41" s="80">
        <v>18</v>
      </c>
      <c r="D41" s="80">
        <v>33</v>
      </c>
      <c r="E41" s="80">
        <v>2022</v>
      </c>
      <c r="F41" s="80" t="s">
        <v>568</v>
      </c>
      <c r="G41" s="182" t="s">
        <v>1700</v>
      </c>
      <c r="H41" s="80" t="s">
        <v>1701</v>
      </c>
      <c r="I41" s="173"/>
      <c r="J41" s="83">
        <v>104306</v>
      </c>
      <c r="K41" s="81">
        <v>129877069</v>
      </c>
      <c r="L41" s="81">
        <v>29008</v>
      </c>
      <c r="M41" s="81">
        <v>36100648</v>
      </c>
      <c r="N41" s="81">
        <v>1800</v>
      </c>
      <c r="O41" s="81">
        <v>3552015</v>
      </c>
      <c r="P41" s="81">
        <v>0</v>
      </c>
      <c r="Q41" s="81">
        <v>0</v>
      </c>
      <c r="R41" s="81">
        <v>0</v>
      </c>
      <c r="S41" s="81">
        <v>0</v>
      </c>
      <c r="T41" s="81">
        <v>0</v>
      </c>
      <c r="U41" s="81">
        <v>0</v>
      </c>
      <c r="V41" s="81">
        <v>0</v>
      </c>
      <c r="W41" s="81">
        <v>0</v>
      </c>
      <c r="X41" s="81">
        <v>0</v>
      </c>
      <c r="Y41" s="81">
        <v>0</v>
      </c>
      <c r="Z41" s="81">
        <v>169529732.00000003</v>
      </c>
      <c r="AA41" s="81">
        <v>222529364.99999997</v>
      </c>
      <c r="AB41" s="81">
        <v>1557802357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2454</v>
      </c>
      <c r="B42" s="80">
        <v>34</v>
      </c>
      <c r="C42" s="80">
        <v>18</v>
      </c>
      <c r="D42" s="80">
        <v>34</v>
      </c>
      <c r="E42" s="80">
        <v>2022</v>
      </c>
      <c r="F42" s="80" t="s">
        <v>568</v>
      </c>
      <c r="G42" s="182" t="s">
        <v>2451</v>
      </c>
      <c r="H42" s="80" t="s">
        <v>2452</v>
      </c>
      <c r="I42" s="173"/>
      <c r="J42" s="83">
        <v>91017</v>
      </c>
      <c r="K42" s="81">
        <v>112585608.99999999</v>
      </c>
      <c r="L42" s="81">
        <v>24809</v>
      </c>
      <c r="M42" s="81">
        <v>30654202</v>
      </c>
      <c r="N42" s="81">
        <v>8400</v>
      </c>
      <c r="O42" s="81">
        <v>21010628</v>
      </c>
      <c r="P42" s="81">
        <v>0</v>
      </c>
      <c r="Q42" s="81">
        <v>0</v>
      </c>
      <c r="R42" s="81">
        <v>0</v>
      </c>
      <c r="S42" s="81">
        <v>0</v>
      </c>
      <c r="T42" s="81">
        <v>0</v>
      </c>
      <c r="U42" s="81">
        <v>0</v>
      </c>
      <c r="V42" s="81">
        <v>0</v>
      </c>
      <c r="W42" s="81">
        <v>0</v>
      </c>
      <c r="X42" s="81">
        <v>0</v>
      </c>
      <c r="Y42" s="81">
        <v>0</v>
      </c>
      <c r="Z42" s="81">
        <v>164250439</v>
      </c>
      <c r="AA42" s="81">
        <v>207566723</v>
      </c>
      <c r="AB42" s="81">
        <v>1373675097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2418</v>
      </c>
      <c r="B43" s="80">
        <v>35</v>
      </c>
      <c r="C43" s="80">
        <v>18</v>
      </c>
      <c r="D43" s="80">
        <v>35</v>
      </c>
      <c r="E43" s="80">
        <v>2022</v>
      </c>
      <c r="F43" s="80" t="s">
        <v>568</v>
      </c>
      <c r="G43" s="182" t="s">
        <v>2415</v>
      </c>
      <c r="H43" s="80" t="s">
        <v>2416</v>
      </c>
      <c r="I43" s="173"/>
      <c r="J43" s="83">
        <v>60926</v>
      </c>
      <c r="K43" s="81">
        <v>74302926.000000015</v>
      </c>
      <c r="L43" s="81">
        <v>87733</v>
      </c>
      <c r="M43" s="81">
        <v>107054277</v>
      </c>
      <c r="N43" s="81">
        <v>104700</v>
      </c>
      <c r="O43" s="81">
        <v>237716981</v>
      </c>
      <c r="P43" s="81">
        <v>1637</v>
      </c>
      <c r="Q43" s="81">
        <v>9302738</v>
      </c>
      <c r="R43" s="81">
        <v>0</v>
      </c>
      <c r="S43" s="81">
        <v>0</v>
      </c>
      <c r="T43" s="81">
        <v>0</v>
      </c>
      <c r="U43" s="81">
        <v>0</v>
      </c>
      <c r="V43" s="81">
        <v>0</v>
      </c>
      <c r="W43" s="81">
        <v>0</v>
      </c>
      <c r="X43" s="81">
        <v>0</v>
      </c>
      <c r="Y43" s="81">
        <v>0</v>
      </c>
      <c r="Z43" s="81">
        <v>428376922</v>
      </c>
      <c r="AA43" s="81">
        <v>49584385</v>
      </c>
      <c r="AB43" s="81">
        <v>627989864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2366</v>
      </c>
      <c r="B44" s="80">
        <v>36</v>
      </c>
      <c r="C44" s="80">
        <v>18</v>
      </c>
      <c r="D44" s="80">
        <v>36</v>
      </c>
      <c r="E44" s="80">
        <v>2022</v>
      </c>
      <c r="F44" s="80" t="s">
        <v>568</v>
      </c>
      <c r="G44" s="182" t="s">
        <v>2363</v>
      </c>
      <c r="H44" s="80" t="s">
        <v>2364</v>
      </c>
      <c r="I44" s="173"/>
      <c r="J44" s="83">
        <v>247361</v>
      </c>
      <c r="K44" s="81">
        <v>309712197</v>
      </c>
      <c r="L44" s="81">
        <v>164463</v>
      </c>
      <c r="M44" s="81">
        <v>205550329</v>
      </c>
      <c r="N44" s="81">
        <v>3200</v>
      </c>
      <c r="O44" s="81">
        <v>7048045</v>
      </c>
      <c r="P44" s="81">
        <v>0</v>
      </c>
      <c r="Q44" s="81">
        <v>0</v>
      </c>
      <c r="R44" s="81">
        <v>0</v>
      </c>
      <c r="S44" s="81">
        <v>0</v>
      </c>
      <c r="T44" s="81">
        <v>0</v>
      </c>
      <c r="U44" s="81">
        <v>0</v>
      </c>
      <c r="V44" s="81">
        <v>0</v>
      </c>
      <c r="W44" s="81">
        <v>0</v>
      </c>
      <c r="X44" s="81">
        <v>0</v>
      </c>
      <c r="Y44" s="81">
        <v>0</v>
      </c>
      <c r="Z44" s="81">
        <v>522310571</v>
      </c>
      <c r="AA44" s="81">
        <v>540273381</v>
      </c>
      <c r="AB44" s="81">
        <v>3490535274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2374</v>
      </c>
      <c r="B45" s="80">
        <v>37</v>
      </c>
      <c r="C45" s="80">
        <v>18</v>
      </c>
      <c r="D45" s="80">
        <v>37</v>
      </c>
      <c r="E45" s="80">
        <v>2022</v>
      </c>
      <c r="F45" s="80" t="s">
        <v>568</v>
      </c>
      <c r="G45" s="182" t="s">
        <v>2371</v>
      </c>
      <c r="H45" s="80" t="s">
        <v>2372</v>
      </c>
      <c r="I45" s="173"/>
      <c r="J45" s="83">
        <v>183298</v>
      </c>
      <c r="K45" s="81">
        <v>227070384</v>
      </c>
      <c r="L45" s="81">
        <v>20477</v>
      </c>
      <c r="M45" s="81">
        <v>25345423.999999996</v>
      </c>
      <c r="N45" s="81">
        <v>4400</v>
      </c>
      <c r="O45" s="81">
        <v>10745691</v>
      </c>
      <c r="P45" s="81">
        <v>0</v>
      </c>
      <c r="Q45" s="81">
        <v>0</v>
      </c>
      <c r="R45" s="81">
        <v>0</v>
      </c>
      <c r="S45" s="81">
        <v>0</v>
      </c>
      <c r="T45" s="81">
        <v>0</v>
      </c>
      <c r="U45" s="81">
        <v>0</v>
      </c>
      <c r="V45" s="81">
        <v>0</v>
      </c>
      <c r="W45" s="81">
        <v>0</v>
      </c>
      <c r="X45" s="81">
        <v>0</v>
      </c>
      <c r="Y45" s="81">
        <v>0</v>
      </c>
      <c r="Z45" s="81">
        <v>263161499</v>
      </c>
      <c r="AA45" s="81">
        <v>358355813</v>
      </c>
      <c r="AB45" s="81">
        <v>3387604679.9999995</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2466</v>
      </c>
      <c r="B46" s="80">
        <v>38</v>
      </c>
      <c r="C46" s="80">
        <v>18</v>
      </c>
      <c r="D46" s="80">
        <v>38</v>
      </c>
      <c r="E46" s="80">
        <v>2022</v>
      </c>
      <c r="F46" s="80" t="s">
        <v>568</v>
      </c>
      <c r="G46" s="182" t="s">
        <v>2463</v>
      </c>
      <c r="H46" s="80" t="s">
        <v>2464</v>
      </c>
      <c r="I46" s="173"/>
      <c r="J46" s="83">
        <v>73488</v>
      </c>
      <c r="K46" s="81">
        <v>94543629</v>
      </c>
      <c r="L46" s="81">
        <v>115483</v>
      </c>
      <c r="M46" s="81">
        <v>148248139</v>
      </c>
      <c r="N46" s="81">
        <v>0</v>
      </c>
      <c r="O46" s="81">
        <v>0</v>
      </c>
      <c r="P46" s="81">
        <v>0</v>
      </c>
      <c r="Q46" s="81">
        <v>0</v>
      </c>
      <c r="R46" s="81">
        <v>45.839429999999993</v>
      </c>
      <c r="S46" s="81">
        <v>381750.78331999999</v>
      </c>
      <c r="T46" s="81">
        <v>0</v>
      </c>
      <c r="U46" s="81">
        <v>0</v>
      </c>
      <c r="V46" s="81">
        <v>0</v>
      </c>
      <c r="W46" s="81">
        <v>0</v>
      </c>
      <c r="X46" s="81">
        <v>0</v>
      </c>
      <c r="Y46" s="81">
        <v>0</v>
      </c>
      <c r="Z46" s="81">
        <v>243173518.78332001</v>
      </c>
      <c r="AA46" s="81">
        <v>172957126</v>
      </c>
      <c r="AB46" s="81">
        <v>1074104312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2470</v>
      </c>
      <c r="B47" s="80">
        <v>39</v>
      </c>
      <c r="C47" s="80">
        <v>18</v>
      </c>
      <c r="D47" s="80">
        <v>39</v>
      </c>
      <c r="E47" s="80">
        <v>2022</v>
      </c>
      <c r="F47" s="80" t="s">
        <v>568</v>
      </c>
      <c r="G47" s="182" t="s">
        <v>2467</v>
      </c>
      <c r="H47" s="80" t="s">
        <v>2468</v>
      </c>
      <c r="I47" s="173"/>
      <c r="J47" s="83">
        <v>233239</v>
      </c>
      <c r="K47" s="81">
        <v>305407321</v>
      </c>
      <c r="L47" s="81">
        <v>276968</v>
      </c>
      <c r="M47" s="81">
        <v>362075076.99999994</v>
      </c>
      <c r="N47" s="81">
        <v>0</v>
      </c>
      <c r="O47" s="81">
        <v>0</v>
      </c>
      <c r="P47" s="81">
        <v>0</v>
      </c>
      <c r="Q47" s="81">
        <v>0</v>
      </c>
      <c r="R47" s="81">
        <v>0</v>
      </c>
      <c r="S47" s="81">
        <v>0</v>
      </c>
      <c r="T47" s="81">
        <v>0</v>
      </c>
      <c r="U47" s="81">
        <v>0</v>
      </c>
      <c r="V47" s="81">
        <v>0</v>
      </c>
      <c r="W47" s="81">
        <v>0</v>
      </c>
      <c r="X47" s="81">
        <v>0</v>
      </c>
      <c r="Y47" s="81">
        <v>0</v>
      </c>
      <c r="Z47" s="81">
        <v>667482398</v>
      </c>
      <c r="AA47" s="81">
        <v>580205856</v>
      </c>
      <c r="AB47" s="81">
        <v>3213662402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1673</v>
      </c>
      <c r="B48" s="80">
        <v>40</v>
      </c>
      <c r="C48" s="80">
        <v>18</v>
      </c>
      <c r="D48" s="80">
        <v>40</v>
      </c>
      <c r="E48" s="80">
        <v>2022</v>
      </c>
      <c r="F48" s="80" t="s">
        <v>568</v>
      </c>
      <c r="G48" s="182" t="s">
        <v>1670</v>
      </c>
      <c r="H48" s="80" t="s">
        <v>1671</v>
      </c>
      <c r="I48" s="173"/>
      <c r="J48" s="83">
        <v>273707</v>
      </c>
      <c r="K48" s="81">
        <v>339111241</v>
      </c>
      <c r="L48" s="81">
        <v>178394</v>
      </c>
      <c r="M48" s="81">
        <v>220537374</v>
      </c>
      <c r="N48" s="81">
        <v>40800</v>
      </c>
      <c r="O48" s="81">
        <v>85615226</v>
      </c>
      <c r="P48" s="81">
        <v>1366</v>
      </c>
      <c r="Q48" s="81">
        <v>8364392.0000000009</v>
      </c>
      <c r="R48" s="81">
        <v>0</v>
      </c>
      <c r="S48" s="81">
        <v>0</v>
      </c>
      <c r="T48" s="81">
        <v>0</v>
      </c>
      <c r="U48" s="81">
        <v>0</v>
      </c>
      <c r="V48" s="81">
        <v>0</v>
      </c>
      <c r="W48" s="81">
        <v>0</v>
      </c>
      <c r="X48" s="81">
        <v>0</v>
      </c>
      <c r="Y48" s="81">
        <v>0</v>
      </c>
      <c r="Z48" s="81">
        <v>653628233</v>
      </c>
      <c r="AA48" s="81">
        <v>594816128</v>
      </c>
      <c r="AB48" s="81">
        <v>3972781225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2330</v>
      </c>
      <c r="B49" s="80">
        <v>41</v>
      </c>
      <c r="C49" s="80">
        <v>18</v>
      </c>
      <c r="D49" s="80">
        <v>41</v>
      </c>
      <c r="E49" s="80">
        <v>2022</v>
      </c>
      <c r="F49" s="80" t="s">
        <v>568</v>
      </c>
      <c r="G49" s="182" t="s">
        <v>2327</v>
      </c>
      <c r="H49" s="80" t="s">
        <v>2328</v>
      </c>
      <c r="I49" s="173"/>
      <c r="J49" s="83">
        <v>111431</v>
      </c>
      <c r="K49" s="81">
        <v>141423527</v>
      </c>
      <c r="L49" s="81">
        <v>486260</v>
      </c>
      <c r="M49" s="81">
        <v>614697574</v>
      </c>
      <c r="N49" s="81">
        <v>87200</v>
      </c>
      <c r="O49" s="81">
        <v>201927604</v>
      </c>
      <c r="P49" s="81">
        <v>132</v>
      </c>
      <c r="Q49" s="81">
        <v>769261</v>
      </c>
      <c r="R49" s="81">
        <v>0</v>
      </c>
      <c r="S49" s="81">
        <v>0</v>
      </c>
      <c r="T49" s="81">
        <v>0</v>
      </c>
      <c r="U49" s="81">
        <v>0</v>
      </c>
      <c r="V49" s="81">
        <v>0</v>
      </c>
      <c r="W49" s="81">
        <v>0</v>
      </c>
      <c r="X49" s="81">
        <v>0</v>
      </c>
      <c r="Y49" s="81">
        <v>0</v>
      </c>
      <c r="Z49" s="81">
        <v>958817966</v>
      </c>
      <c r="AA49" s="81">
        <v>184261607</v>
      </c>
      <c r="AB49" s="81">
        <v>922432507.00000012</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2450</v>
      </c>
      <c r="B50" s="80">
        <v>42</v>
      </c>
      <c r="C50" s="80">
        <v>18</v>
      </c>
      <c r="D50" s="80">
        <v>42</v>
      </c>
      <c r="E50" s="80">
        <v>2022</v>
      </c>
      <c r="F50" s="80" t="s">
        <v>568</v>
      </c>
      <c r="G50" s="182" t="s">
        <v>2447</v>
      </c>
      <c r="H50" s="80" t="s">
        <v>2448</v>
      </c>
      <c r="I50" s="173"/>
      <c r="J50" s="83">
        <v>139681</v>
      </c>
      <c r="K50" s="81">
        <v>177027106</v>
      </c>
      <c r="L50" s="81">
        <v>639868</v>
      </c>
      <c r="M50" s="81">
        <v>810016970</v>
      </c>
      <c r="N50" s="81">
        <v>30100</v>
      </c>
      <c r="O50" s="81">
        <v>66532185</v>
      </c>
      <c r="P50" s="81">
        <v>0</v>
      </c>
      <c r="Q50" s="81">
        <v>0</v>
      </c>
      <c r="R50" s="81">
        <v>0</v>
      </c>
      <c r="S50" s="81">
        <v>0</v>
      </c>
      <c r="T50" s="81">
        <v>0</v>
      </c>
      <c r="U50" s="81">
        <v>0</v>
      </c>
      <c r="V50" s="81">
        <v>0</v>
      </c>
      <c r="W50" s="81">
        <v>0</v>
      </c>
      <c r="X50" s="81">
        <v>0</v>
      </c>
      <c r="Y50" s="81">
        <v>0</v>
      </c>
      <c r="Z50" s="81">
        <v>1053576261</v>
      </c>
      <c r="AA50" s="81">
        <v>218979795</v>
      </c>
      <c r="AB50" s="81">
        <v>1539743593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2398</v>
      </c>
      <c r="B51" s="80">
        <v>43</v>
      </c>
      <c r="C51" s="80">
        <v>18</v>
      </c>
      <c r="D51" s="80">
        <v>43</v>
      </c>
      <c r="E51" s="80">
        <v>2022</v>
      </c>
      <c r="F51" s="80" t="s">
        <v>568</v>
      </c>
      <c r="G51" s="182" t="s">
        <v>2395</v>
      </c>
      <c r="H51" s="80" t="s">
        <v>2396</v>
      </c>
      <c r="I51" s="173"/>
      <c r="J51" s="83">
        <v>20011</v>
      </c>
      <c r="K51" s="81">
        <v>24346927</v>
      </c>
      <c r="L51" s="81">
        <v>25222</v>
      </c>
      <c r="M51" s="81">
        <v>30673705</v>
      </c>
      <c r="N51" s="81">
        <v>21300</v>
      </c>
      <c r="O51" s="81">
        <v>52994535.000000007</v>
      </c>
      <c r="P51" s="81">
        <v>492</v>
      </c>
      <c r="Q51" s="81">
        <v>2854123.9999999995</v>
      </c>
      <c r="R51" s="81">
        <v>0</v>
      </c>
      <c r="S51" s="81">
        <v>0</v>
      </c>
      <c r="T51" s="81">
        <v>0</v>
      </c>
      <c r="U51" s="81">
        <v>0</v>
      </c>
      <c r="V51" s="81">
        <v>0</v>
      </c>
      <c r="W51" s="81">
        <v>0</v>
      </c>
      <c r="X51" s="81">
        <v>0</v>
      </c>
      <c r="Y51" s="81">
        <v>0</v>
      </c>
      <c r="Z51" s="81">
        <v>110869291.00000001</v>
      </c>
      <c r="AA51" s="81">
        <v>8729087</v>
      </c>
      <c r="AB51" s="81">
        <v>117211461</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2434</v>
      </c>
      <c r="B52" s="80">
        <v>44</v>
      </c>
      <c r="C52" s="80">
        <v>18</v>
      </c>
      <c r="D52" s="80">
        <v>44</v>
      </c>
      <c r="E52" s="80">
        <v>2022</v>
      </c>
      <c r="F52" s="80" t="s">
        <v>568</v>
      </c>
      <c r="G52" s="182" t="s">
        <v>2431</v>
      </c>
      <c r="H52" s="80" t="s">
        <v>2432</v>
      </c>
      <c r="I52" s="173"/>
      <c r="J52" s="83">
        <v>128798</v>
      </c>
      <c r="K52" s="81">
        <v>160075712</v>
      </c>
      <c r="L52" s="81">
        <v>46412</v>
      </c>
      <c r="M52" s="81">
        <v>57623225</v>
      </c>
      <c r="N52" s="81">
        <v>70500</v>
      </c>
      <c r="O52" s="81">
        <v>172721502.00000003</v>
      </c>
      <c r="P52" s="81">
        <v>764</v>
      </c>
      <c r="Q52" s="81">
        <v>4192961.0000000005</v>
      </c>
      <c r="R52" s="81">
        <v>0</v>
      </c>
      <c r="S52" s="81">
        <v>0</v>
      </c>
      <c r="T52" s="81">
        <v>0</v>
      </c>
      <c r="U52" s="81">
        <v>0</v>
      </c>
      <c r="V52" s="81">
        <v>0</v>
      </c>
      <c r="W52" s="81">
        <v>0</v>
      </c>
      <c r="X52" s="81">
        <v>0</v>
      </c>
      <c r="Y52" s="81">
        <v>0</v>
      </c>
      <c r="Z52" s="81">
        <v>394613400</v>
      </c>
      <c r="AA52" s="81">
        <v>240798554.99999997</v>
      </c>
      <c r="AB52" s="81">
        <v>1615602402</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2494</v>
      </c>
      <c r="B53" s="80">
        <v>45</v>
      </c>
      <c r="C53" s="80">
        <v>18</v>
      </c>
      <c r="D53" s="80">
        <v>45</v>
      </c>
      <c r="E53" s="80">
        <v>2022</v>
      </c>
      <c r="F53" s="80" t="s">
        <v>568</v>
      </c>
      <c r="G53" s="182" t="s">
        <v>2491</v>
      </c>
      <c r="H53" s="80" t="s">
        <v>2492</v>
      </c>
      <c r="I53" s="173"/>
      <c r="J53" s="83">
        <v>147259</v>
      </c>
      <c r="K53" s="81">
        <v>185212049</v>
      </c>
      <c r="L53" s="81">
        <v>72179</v>
      </c>
      <c r="M53" s="81">
        <v>90760953</v>
      </c>
      <c r="N53" s="81">
        <v>0</v>
      </c>
      <c r="O53" s="81">
        <v>0</v>
      </c>
      <c r="P53" s="81">
        <v>0</v>
      </c>
      <c r="Q53" s="81">
        <v>0</v>
      </c>
      <c r="R53" s="81">
        <v>0</v>
      </c>
      <c r="S53" s="81">
        <v>0</v>
      </c>
      <c r="T53" s="81">
        <v>0</v>
      </c>
      <c r="U53" s="81">
        <v>0</v>
      </c>
      <c r="V53" s="81">
        <v>0</v>
      </c>
      <c r="W53" s="81">
        <v>0</v>
      </c>
      <c r="X53" s="81">
        <v>0</v>
      </c>
      <c r="Y53" s="81">
        <v>0</v>
      </c>
      <c r="Z53" s="81">
        <v>275973002.00000006</v>
      </c>
      <c r="AA53" s="81">
        <v>266949483</v>
      </c>
      <c r="AB53" s="81">
        <v>2357461449</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2382</v>
      </c>
      <c r="B54" s="80">
        <v>46</v>
      </c>
      <c r="C54" s="80">
        <v>18</v>
      </c>
      <c r="D54" s="80">
        <v>46</v>
      </c>
      <c r="E54" s="80">
        <v>2022</v>
      </c>
      <c r="F54" s="80" t="s">
        <v>568</v>
      </c>
      <c r="G54" s="182" t="s">
        <v>2379</v>
      </c>
      <c r="H54" s="80" t="s">
        <v>2380</v>
      </c>
      <c r="I54" s="173"/>
      <c r="J54" s="83">
        <v>254163</v>
      </c>
      <c r="K54" s="81">
        <v>320521279</v>
      </c>
      <c r="L54" s="81">
        <v>143517</v>
      </c>
      <c r="M54" s="81">
        <v>180642690.00000003</v>
      </c>
      <c r="N54" s="81">
        <v>7200</v>
      </c>
      <c r="O54" s="81">
        <v>17573601</v>
      </c>
      <c r="P54" s="81">
        <v>0</v>
      </c>
      <c r="Q54" s="81">
        <v>0</v>
      </c>
      <c r="R54" s="81">
        <v>0</v>
      </c>
      <c r="S54" s="81">
        <v>0</v>
      </c>
      <c r="T54" s="81">
        <v>0</v>
      </c>
      <c r="U54" s="81">
        <v>0</v>
      </c>
      <c r="V54" s="81">
        <v>0</v>
      </c>
      <c r="W54" s="81">
        <v>0</v>
      </c>
      <c r="X54" s="81">
        <v>0</v>
      </c>
      <c r="Y54" s="81">
        <v>0</v>
      </c>
      <c r="Z54" s="81">
        <v>518737570</v>
      </c>
      <c r="AA54" s="81">
        <v>534766116.99999994</v>
      </c>
      <c r="AB54" s="81">
        <v>2662188298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2322</v>
      </c>
      <c r="B55" s="80">
        <v>47</v>
      </c>
      <c r="C55" s="80">
        <v>18</v>
      </c>
      <c r="D55" s="80">
        <v>47</v>
      </c>
      <c r="E55" s="80">
        <v>2022</v>
      </c>
      <c r="F55" s="80" t="s">
        <v>568</v>
      </c>
      <c r="G55" s="182" t="s">
        <v>2319</v>
      </c>
      <c r="H55" s="80" t="s">
        <v>2320</v>
      </c>
      <c r="I55" s="173"/>
      <c r="J55" s="83">
        <v>58110</v>
      </c>
      <c r="K55" s="81">
        <v>73341968</v>
      </c>
      <c r="L55" s="81">
        <v>42684</v>
      </c>
      <c r="M55" s="81">
        <v>53870242</v>
      </c>
      <c r="N55" s="81">
        <v>46200</v>
      </c>
      <c r="O55" s="81">
        <v>106237523</v>
      </c>
      <c r="P55" s="81">
        <v>0</v>
      </c>
      <c r="Q55" s="81">
        <v>0</v>
      </c>
      <c r="R55" s="81">
        <v>0</v>
      </c>
      <c r="S55" s="81">
        <v>0</v>
      </c>
      <c r="T55" s="81">
        <v>0</v>
      </c>
      <c r="U55" s="81">
        <v>0</v>
      </c>
      <c r="V55" s="81">
        <v>0</v>
      </c>
      <c r="W55" s="81">
        <v>0</v>
      </c>
      <c r="X55" s="81">
        <v>0</v>
      </c>
      <c r="Y55" s="81">
        <v>0</v>
      </c>
      <c r="Z55" s="81">
        <v>233449732.99999997</v>
      </c>
      <c r="AA55" s="81">
        <v>111256932.99999999</v>
      </c>
      <c r="AB55" s="81">
        <v>753457303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2302</v>
      </c>
      <c r="B56" s="80">
        <v>48</v>
      </c>
      <c r="C56" s="80">
        <v>18</v>
      </c>
      <c r="D56" s="80">
        <v>48</v>
      </c>
      <c r="E56" s="80">
        <v>2022</v>
      </c>
      <c r="F56" s="80" t="s">
        <v>568</v>
      </c>
      <c r="G56" s="182" t="s">
        <v>2300</v>
      </c>
      <c r="H56" s="80" t="s">
        <v>1694</v>
      </c>
      <c r="I56" s="173"/>
      <c r="J56" s="83">
        <v>103705</v>
      </c>
      <c r="K56" s="81">
        <v>141066384</v>
      </c>
      <c r="L56" s="81">
        <v>203273</v>
      </c>
      <c r="M56" s="81">
        <v>276139650</v>
      </c>
      <c r="N56" s="81">
        <v>38100</v>
      </c>
      <c r="O56" s="81">
        <v>75588710.999999985</v>
      </c>
      <c r="P56" s="81">
        <v>0</v>
      </c>
      <c r="Q56" s="81">
        <v>0</v>
      </c>
      <c r="R56" s="81">
        <v>0</v>
      </c>
      <c r="S56" s="81">
        <v>0</v>
      </c>
      <c r="T56" s="81">
        <v>0</v>
      </c>
      <c r="U56" s="81">
        <v>0</v>
      </c>
      <c r="V56" s="81">
        <v>0</v>
      </c>
      <c r="W56" s="81">
        <v>0</v>
      </c>
      <c r="X56" s="81">
        <v>0</v>
      </c>
      <c r="Y56" s="81">
        <v>0</v>
      </c>
      <c r="Z56" s="81">
        <v>492794745.00000006</v>
      </c>
      <c r="AA56" s="81">
        <v>189673420</v>
      </c>
      <c r="AB56" s="81">
        <v>1267310668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1657</v>
      </c>
      <c r="B57" s="80">
        <v>49</v>
      </c>
      <c r="C57" s="80">
        <v>18</v>
      </c>
      <c r="D57" s="80">
        <v>49</v>
      </c>
      <c r="E57" s="80">
        <v>2022</v>
      </c>
      <c r="F57" s="80" t="s">
        <v>568</v>
      </c>
      <c r="G57" s="182" t="s">
        <v>1654</v>
      </c>
      <c r="H57" s="80" t="s">
        <v>1655</v>
      </c>
      <c r="I57" s="173"/>
      <c r="J57" s="83">
        <v>2657813</v>
      </c>
      <c r="K57" s="81">
        <v>3252253591</v>
      </c>
      <c r="L57" s="81">
        <v>403112</v>
      </c>
      <c r="M57" s="81">
        <v>493110675</v>
      </c>
      <c r="N57" s="81">
        <v>91000</v>
      </c>
      <c r="O57" s="81">
        <v>197008081</v>
      </c>
      <c r="P57" s="81">
        <v>1348</v>
      </c>
      <c r="Q57" s="81">
        <v>7398616</v>
      </c>
      <c r="R57" s="81">
        <v>0</v>
      </c>
      <c r="S57" s="81">
        <v>0</v>
      </c>
      <c r="T57" s="81">
        <v>0</v>
      </c>
      <c r="U57" s="81">
        <v>0</v>
      </c>
      <c r="V57" s="81">
        <v>0</v>
      </c>
      <c r="W57" s="81">
        <v>0</v>
      </c>
      <c r="X57" s="81">
        <v>0</v>
      </c>
      <c r="Y57" s="81">
        <v>0</v>
      </c>
      <c r="Z57" s="81">
        <v>3949770963</v>
      </c>
      <c r="AA57" s="81">
        <v>5845829629</v>
      </c>
      <c r="AB57" s="81">
        <v>35637826889</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2426</v>
      </c>
      <c r="B58" s="80">
        <v>50</v>
      </c>
      <c r="C58" s="80">
        <v>18</v>
      </c>
      <c r="D58" s="80">
        <v>50</v>
      </c>
      <c r="E58" s="80">
        <v>2022</v>
      </c>
      <c r="F58" s="80" t="s">
        <v>568</v>
      </c>
      <c r="G58" s="182" t="s">
        <v>2423</v>
      </c>
      <c r="H58" s="80" t="s">
        <v>2424</v>
      </c>
      <c r="I58" s="173"/>
      <c r="J58" s="83">
        <v>112367</v>
      </c>
      <c r="K58" s="81">
        <v>141651645</v>
      </c>
      <c r="L58" s="81">
        <v>159447</v>
      </c>
      <c r="M58" s="81">
        <v>200659193</v>
      </c>
      <c r="N58" s="81">
        <v>11500</v>
      </c>
      <c r="O58" s="81">
        <v>30623134.999999996</v>
      </c>
      <c r="P58" s="81">
        <v>141</v>
      </c>
      <c r="Q58" s="81">
        <v>793072</v>
      </c>
      <c r="R58" s="81">
        <v>0</v>
      </c>
      <c r="S58" s="81">
        <v>0</v>
      </c>
      <c r="T58" s="81">
        <v>0</v>
      </c>
      <c r="U58" s="81">
        <v>0</v>
      </c>
      <c r="V58" s="81">
        <v>0</v>
      </c>
      <c r="W58" s="81">
        <v>0</v>
      </c>
      <c r="X58" s="81">
        <v>0</v>
      </c>
      <c r="Y58" s="81">
        <v>0</v>
      </c>
      <c r="Z58" s="81">
        <v>373727045</v>
      </c>
      <c r="AA58" s="81">
        <v>266837267.99999997</v>
      </c>
      <c r="AB58" s="81">
        <v>1385126449</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2378</v>
      </c>
      <c r="B59" s="80">
        <v>51</v>
      </c>
      <c r="C59" s="80">
        <v>18</v>
      </c>
      <c r="D59" s="80">
        <v>51</v>
      </c>
      <c r="E59" s="80">
        <v>2022</v>
      </c>
      <c r="F59" s="80" t="s">
        <v>568</v>
      </c>
      <c r="G59" s="182" t="s">
        <v>2375</v>
      </c>
      <c r="H59" s="80" t="s">
        <v>2376</v>
      </c>
      <c r="I59" s="173"/>
      <c r="J59" s="83">
        <v>189978</v>
      </c>
      <c r="K59" s="81">
        <v>242048342</v>
      </c>
      <c r="L59" s="81">
        <v>272895</v>
      </c>
      <c r="M59" s="81">
        <v>346914272</v>
      </c>
      <c r="N59" s="81">
        <v>4700</v>
      </c>
      <c r="O59" s="81">
        <v>9617116</v>
      </c>
      <c r="P59" s="81">
        <v>0</v>
      </c>
      <c r="Q59" s="81">
        <v>0</v>
      </c>
      <c r="R59" s="81">
        <v>0</v>
      </c>
      <c r="S59" s="81">
        <v>0</v>
      </c>
      <c r="T59" s="81">
        <v>0</v>
      </c>
      <c r="U59" s="81">
        <v>0</v>
      </c>
      <c r="V59" s="81">
        <v>0</v>
      </c>
      <c r="W59" s="81">
        <v>0</v>
      </c>
      <c r="X59" s="81">
        <v>0</v>
      </c>
      <c r="Y59" s="81">
        <v>0</v>
      </c>
      <c r="Z59" s="81">
        <v>598579730.00000012</v>
      </c>
      <c r="AA59" s="81">
        <v>428273167.00000006</v>
      </c>
      <c r="AB59" s="81">
        <v>2027609553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2338</v>
      </c>
      <c r="B60" s="80">
        <v>52</v>
      </c>
      <c r="C60" s="80">
        <v>18</v>
      </c>
      <c r="D60" s="80">
        <v>52</v>
      </c>
      <c r="E60" s="80">
        <v>2022</v>
      </c>
      <c r="F60" s="80" t="s">
        <v>568</v>
      </c>
      <c r="G60" s="182" t="s">
        <v>2335</v>
      </c>
      <c r="H60" s="80" t="s">
        <v>2336</v>
      </c>
      <c r="I60" s="173"/>
      <c r="J60" s="83">
        <v>152234</v>
      </c>
      <c r="K60" s="81">
        <v>193784133</v>
      </c>
      <c r="L60" s="81">
        <v>370758</v>
      </c>
      <c r="M60" s="81">
        <v>471034717</v>
      </c>
      <c r="N60" s="81">
        <v>34900</v>
      </c>
      <c r="O60" s="81">
        <v>84170819.000000015</v>
      </c>
      <c r="P60" s="81">
        <v>1466</v>
      </c>
      <c r="Q60" s="81">
        <v>8515396</v>
      </c>
      <c r="R60" s="81">
        <v>0</v>
      </c>
      <c r="S60" s="81">
        <v>0</v>
      </c>
      <c r="T60" s="81">
        <v>0</v>
      </c>
      <c r="U60" s="81">
        <v>0</v>
      </c>
      <c r="V60" s="81">
        <v>0</v>
      </c>
      <c r="W60" s="81">
        <v>0</v>
      </c>
      <c r="X60" s="81">
        <v>0</v>
      </c>
      <c r="Y60" s="81">
        <v>0</v>
      </c>
      <c r="Z60" s="81">
        <v>757505065.00000012</v>
      </c>
      <c r="AA60" s="81">
        <v>343895787</v>
      </c>
      <c r="AB60" s="81">
        <v>1578622518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2390</v>
      </c>
      <c r="B61" s="80">
        <v>53</v>
      </c>
      <c r="C61" s="80">
        <v>18</v>
      </c>
      <c r="D61" s="80">
        <v>53</v>
      </c>
      <c r="E61" s="80">
        <v>2022</v>
      </c>
      <c r="F61" s="80" t="s">
        <v>568</v>
      </c>
      <c r="G61" s="182" t="s">
        <v>2387</v>
      </c>
      <c r="H61" s="80" t="s">
        <v>2388</v>
      </c>
      <c r="I61" s="173"/>
      <c r="J61" s="83">
        <v>86269</v>
      </c>
      <c r="K61" s="81">
        <v>108574700</v>
      </c>
      <c r="L61" s="81">
        <v>22997</v>
      </c>
      <c r="M61" s="81">
        <v>28947816</v>
      </c>
      <c r="N61" s="81">
        <v>0</v>
      </c>
      <c r="O61" s="81">
        <v>0</v>
      </c>
      <c r="P61" s="81">
        <v>0</v>
      </c>
      <c r="Q61" s="81">
        <v>0</v>
      </c>
      <c r="R61" s="81">
        <v>0</v>
      </c>
      <c r="S61" s="81">
        <v>0</v>
      </c>
      <c r="T61" s="81">
        <v>0</v>
      </c>
      <c r="U61" s="81">
        <v>0</v>
      </c>
      <c r="V61" s="81">
        <v>0</v>
      </c>
      <c r="W61" s="81">
        <v>0</v>
      </c>
      <c r="X61" s="81">
        <v>0</v>
      </c>
      <c r="Y61" s="81">
        <v>0</v>
      </c>
      <c r="Z61" s="81">
        <v>137522516</v>
      </c>
      <c r="AA61" s="81">
        <v>158581862</v>
      </c>
      <c r="AB61" s="81">
        <v>1150175683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2326</v>
      </c>
      <c r="B62" s="80">
        <v>54</v>
      </c>
      <c r="C62" s="80">
        <v>18</v>
      </c>
      <c r="D62" s="80">
        <v>54</v>
      </c>
      <c r="E62" s="80">
        <v>2022</v>
      </c>
      <c r="F62" s="80" t="s">
        <v>568</v>
      </c>
      <c r="G62" s="182" t="s">
        <v>2323</v>
      </c>
      <c r="H62" s="80" t="s">
        <v>2324</v>
      </c>
      <c r="I62" s="173"/>
      <c r="J62" s="83">
        <v>135950</v>
      </c>
      <c r="K62" s="81">
        <v>174568834.99999997</v>
      </c>
      <c r="L62" s="81">
        <v>496861</v>
      </c>
      <c r="M62" s="81">
        <v>637164274</v>
      </c>
      <c r="N62" s="81">
        <v>50300</v>
      </c>
      <c r="O62" s="81">
        <v>118646369</v>
      </c>
      <c r="P62" s="81">
        <v>372</v>
      </c>
      <c r="Q62" s="81">
        <v>2158063.0000000005</v>
      </c>
      <c r="R62" s="81">
        <v>0</v>
      </c>
      <c r="S62" s="81">
        <v>0</v>
      </c>
      <c r="T62" s="81">
        <v>0</v>
      </c>
      <c r="U62" s="81">
        <v>0</v>
      </c>
      <c r="V62" s="81">
        <v>0</v>
      </c>
      <c r="W62" s="81">
        <v>0</v>
      </c>
      <c r="X62" s="81">
        <v>0</v>
      </c>
      <c r="Y62" s="81">
        <v>0</v>
      </c>
      <c r="Z62" s="81">
        <v>932537541.00000012</v>
      </c>
      <c r="AA62" s="81">
        <v>140431755</v>
      </c>
      <c r="AB62" s="81">
        <v>1167685487</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2482</v>
      </c>
      <c r="B63" s="80">
        <v>55</v>
      </c>
      <c r="C63" s="80">
        <v>18</v>
      </c>
      <c r="D63" s="80">
        <v>55</v>
      </c>
      <c r="E63" s="80">
        <v>2022</v>
      </c>
      <c r="F63" s="80" t="s">
        <v>568</v>
      </c>
      <c r="G63" s="182" t="s">
        <v>2479</v>
      </c>
      <c r="H63" s="80" t="s">
        <v>2480</v>
      </c>
      <c r="I63" s="173"/>
      <c r="J63" s="83">
        <v>219690</v>
      </c>
      <c r="K63" s="81">
        <v>291136870</v>
      </c>
      <c r="L63" s="81">
        <v>475715</v>
      </c>
      <c r="M63" s="81">
        <v>629811143</v>
      </c>
      <c r="N63" s="81">
        <v>7300</v>
      </c>
      <c r="O63" s="81">
        <v>13051786</v>
      </c>
      <c r="P63" s="81">
        <v>0</v>
      </c>
      <c r="Q63" s="81">
        <v>0</v>
      </c>
      <c r="R63" s="81">
        <v>0</v>
      </c>
      <c r="S63" s="81">
        <v>0</v>
      </c>
      <c r="T63" s="81">
        <v>0</v>
      </c>
      <c r="U63" s="81">
        <v>0</v>
      </c>
      <c r="V63" s="81">
        <v>0</v>
      </c>
      <c r="W63" s="81">
        <v>0</v>
      </c>
      <c r="X63" s="81">
        <v>0</v>
      </c>
      <c r="Y63" s="81">
        <v>0</v>
      </c>
      <c r="Z63" s="81">
        <v>933999798.99999988</v>
      </c>
      <c r="AA63" s="81">
        <v>528219661</v>
      </c>
      <c r="AB63" s="81">
        <v>2555456506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2334</v>
      </c>
      <c r="B64" s="80">
        <v>56</v>
      </c>
      <c r="C64" s="80">
        <v>18</v>
      </c>
      <c r="D64" s="80">
        <v>56</v>
      </c>
      <c r="E64" s="80">
        <v>2022</v>
      </c>
      <c r="F64" s="80" t="s">
        <v>568</v>
      </c>
      <c r="G64" s="182" t="s">
        <v>2331</v>
      </c>
      <c r="H64" s="80" t="s">
        <v>2332</v>
      </c>
      <c r="I64" s="173"/>
      <c r="J64" s="83">
        <v>207057</v>
      </c>
      <c r="K64" s="81">
        <v>263162699.00000003</v>
      </c>
      <c r="L64" s="81">
        <v>365538</v>
      </c>
      <c r="M64" s="81">
        <v>464170990</v>
      </c>
      <c r="N64" s="81">
        <v>38700</v>
      </c>
      <c r="O64" s="81">
        <v>86248811</v>
      </c>
      <c r="P64" s="81">
        <v>293</v>
      </c>
      <c r="Q64" s="81">
        <v>1655877</v>
      </c>
      <c r="R64" s="81">
        <v>0</v>
      </c>
      <c r="S64" s="81">
        <v>0</v>
      </c>
      <c r="T64" s="81">
        <v>0</v>
      </c>
      <c r="U64" s="81">
        <v>0</v>
      </c>
      <c r="V64" s="81">
        <v>0</v>
      </c>
      <c r="W64" s="81">
        <v>0</v>
      </c>
      <c r="X64" s="81">
        <v>0</v>
      </c>
      <c r="Y64" s="81">
        <v>0</v>
      </c>
      <c r="Z64" s="81">
        <v>815238377.00000012</v>
      </c>
      <c r="AA64" s="81">
        <v>420046560</v>
      </c>
      <c r="AB64" s="81">
        <v>1981789621</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2486</v>
      </c>
      <c r="B65" s="80">
        <v>57</v>
      </c>
      <c r="C65" s="80">
        <v>18</v>
      </c>
      <c r="D65" s="80">
        <v>57</v>
      </c>
      <c r="E65" s="80">
        <v>2022</v>
      </c>
      <c r="F65" s="80" t="s">
        <v>568</v>
      </c>
      <c r="G65" s="182" t="s">
        <v>2483</v>
      </c>
      <c r="H65" s="80" t="s">
        <v>2484</v>
      </c>
      <c r="I65" s="173"/>
      <c r="J65" s="83">
        <v>327147</v>
      </c>
      <c r="K65" s="81">
        <v>417331329.00000006</v>
      </c>
      <c r="L65" s="81">
        <v>390824</v>
      </c>
      <c r="M65" s="81">
        <v>498308026.00000006</v>
      </c>
      <c r="N65" s="81">
        <v>11000</v>
      </c>
      <c r="O65" s="81">
        <v>23976651.999999996</v>
      </c>
      <c r="P65" s="81">
        <v>0</v>
      </c>
      <c r="Q65" s="81">
        <v>0</v>
      </c>
      <c r="R65" s="81">
        <v>0</v>
      </c>
      <c r="S65" s="81">
        <v>0</v>
      </c>
      <c r="T65" s="81">
        <v>0</v>
      </c>
      <c r="U65" s="81">
        <v>0</v>
      </c>
      <c r="V65" s="81">
        <v>0</v>
      </c>
      <c r="W65" s="81">
        <v>0</v>
      </c>
      <c r="X65" s="81">
        <v>0</v>
      </c>
      <c r="Y65" s="81">
        <v>0</v>
      </c>
      <c r="Z65" s="81">
        <v>939616007</v>
      </c>
      <c r="AA65" s="81">
        <v>701874858</v>
      </c>
      <c r="AB65" s="81">
        <v>3375044224</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2490</v>
      </c>
      <c r="B66" s="80">
        <v>58</v>
      </c>
      <c r="C66" s="80">
        <v>18</v>
      </c>
      <c r="D66" s="80">
        <v>58</v>
      </c>
      <c r="E66" s="80">
        <v>2022</v>
      </c>
      <c r="F66" s="80" t="s">
        <v>568</v>
      </c>
      <c r="G66" s="182" t="s">
        <v>2487</v>
      </c>
      <c r="H66" s="80" t="s">
        <v>2488</v>
      </c>
      <c r="I66" s="173"/>
      <c r="J66" s="83">
        <v>335377</v>
      </c>
      <c r="K66" s="81">
        <v>441019465</v>
      </c>
      <c r="L66" s="81">
        <v>205506</v>
      </c>
      <c r="M66" s="81">
        <v>269939755</v>
      </c>
      <c r="N66" s="81">
        <v>0</v>
      </c>
      <c r="O66" s="81">
        <v>0</v>
      </c>
      <c r="P66" s="81">
        <v>0</v>
      </c>
      <c r="Q66" s="81">
        <v>0</v>
      </c>
      <c r="R66" s="81">
        <v>0</v>
      </c>
      <c r="S66" s="81">
        <v>0</v>
      </c>
      <c r="T66" s="81">
        <v>0</v>
      </c>
      <c r="U66" s="81">
        <v>0</v>
      </c>
      <c r="V66" s="81">
        <v>0</v>
      </c>
      <c r="W66" s="81">
        <v>0</v>
      </c>
      <c r="X66" s="81">
        <v>0</v>
      </c>
      <c r="Y66" s="81">
        <v>0</v>
      </c>
      <c r="Z66" s="81">
        <v>710959220</v>
      </c>
      <c r="AA66" s="81">
        <v>808610912</v>
      </c>
      <c r="AB66" s="81">
        <v>3470157924</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2438</v>
      </c>
      <c r="B67" s="80">
        <v>59</v>
      </c>
      <c r="C67" s="80">
        <v>18</v>
      </c>
      <c r="D67" s="80">
        <v>59</v>
      </c>
      <c r="E67" s="80">
        <v>2022</v>
      </c>
      <c r="F67" s="80" t="s">
        <v>568</v>
      </c>
      <c r="G67" s="182" t="s">
        <v>2435</v>
      </c>
      <c r="H67" s="80" t="s">
        <v>2436</v>
      </c>
      <c r="I67" s="173"/>
      <c r="J67" s="83">
        <v>408751</v>
      </c>
      <c r="K67" s="81">
        <v>533121224.00000012</v>
      </c>
      <c r="L67" s="81">
        <v>910514</v>
      </c>
      <c r="M67" s="81">
        <v>1185960666</v>
      </c>
      <c r="N67" s="81">
        <v>387100</v>
      </c>
      <c r="O67" s="81">
        <v>868545456</v>
      </c>
      <c r="P67" s="81">
        <v>2689</v>
      </c>
      <c r="Q67" s="81">
        <v>14883475</v>
      </c>
      <c r="R67" s="81">
        <v>4132.5599899999997</v>
      </c>
      <c r="S67" s="81">
        <v>34415959.585250005</v>
      </c>
      <c r="T67" s="81">
        <v>0</v>
      </c>
      <c r="U67" s="81">
        <v>0</v>
      </c>
      <c r="V67" s="81">
        <v>0</v>
      </c>
      <c r="W67" s="81">
        <v>0</v>
      </c>
      <c r="X67" s="81">
        <v>0</v>
      </c>
      <c r="Y67" s="81">
        <v>0</v>
      </c>
      <c r="Z67" s="81">
        <v>2636926780.5852504</v>
      </c>
      <c r="AA67" s="81">
        <v>657698497</v>
      </c>
      <c r="AB67" s="81">
        <v>3883091138.0000005</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2370</v>
      </c>
      <c r="B68" s="80">
        <v>60</v>
      </c>
      <c r="C68" s="80">
        <v>18</v>
      </c>
      <c r="D68" s="80">
        <v>60</v>
      </c>
      <c r="E68" s="80">
        <v>2022</v>
      </c>
      <c r="F68" s="80" t="s">
        <v>568</v>
      </c>
      <c r="G68" s="182" t="s">
        <v>2367</v>
      </c>
      <c r="H68" s="80" t="s">
        <v>2368</v>
      </c>
      <c r="I68" s="173"/>
      <c r="J68" s="83">
        <v>284450</v>
      </c>
      <c r="K68" s="81">
        <v>363918186</v>
      </c>
      <c r="L68" s="81">
        <v>420565</v>
      </c>
      <c r="M68" s="81">
        <v>535822341.00000006</v>
      </c>
      <c r="N68" s="81">
        <v>0</v>
      </c>
      <c r="O68" s="81">
        <v>0</v>
      </c>
      <c r="P68" s="81">
        <v>0</v>
      </c>
      <c r="Q68" s="81">
        <v>0</v>
      </c>
      <c r="R68" s="81">
        <v>0</v>
      </c>
      <c r="S68" s="81">
        <v>0</v>
      </c>
      <c r="T68" s="81">
        <v>0</v>
      </c>
      <c r="U68" s="81">
        <v>0</v>
      </c>
      <c r="V68" s="81">
        <v>0</v>
      </c>
      <c r="W68" s="81">
        <v>0</v>
      </c>
      <c r="X68" s="81">
        <v>0</v>
      </c>
      <c r="Y68" s="81">
        <v>0</v>
      </c>
      <c r="Z68" s="81">
        <v>899740527</v>
      </c>
      <c r="AA68" s="81">
        <v>652543105</v>
      </c>
      <c r="AB68" s="81">
        <v>2914483653</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1698</v>
      </c>
      <c r="B69" s="80">
        <v>61</v>
      </c>
      <c r="C69" s="80">
        <v>18</v>
      </c>
      <c r="D69" s="80">
        <v>61</v>
      </c>
      <c r="E69" s="80">
        <v>2022</v>
      </c>
      <c r="F69" s="80" t="s">
        <v>568</v>
      </c>
      <c r="G69" s="182" t="s">
        <v>1695</v>
      </c>
      <c r="H69" s="80" t="s">
        <v>1696</v>
      </c>
      <c r="I69" s="173"/>
      <c r="J69" s="83">
        <v>33899</v>
      </c>
      <c r="K69" s="81">
        <v>43600944.000000007</v>
      </c>
      <c r="L69" s="81">
        <v>32543.999999999996</v>
      </c>
      <c r="M69" s="81">
        <v>41797239.999999993</v>
      </c>
      <c r="N69" s="81">
        <v>0</v>
      </c>
      <c r="O69" s="81">
        <v>0</v>
      </c>
      <c r="P69" s="81">
        <v>0</v>
      </c>
      <c r="Q69" s="81">
        <v>0</v>
      </c>
      <c r="R69" s="81">
        <v>0</v>
      </c>
      <c r="S69" s="81">
        <v>0</v>
      </c>
      <c r="T69" s="81">
        <v>0</v>
      </c>
      <c r="U69" s="81">
        <v>0</v>
      </c>
      <c r="V69" s="81">
        <v>0</v>
      </c>
      <c r="W69" s="81">
        <v>0</v>
      </c>
      <c r="X69" s="81">
        <v>0</v>
      </c>
      <c r="Y69" s="81">
        <v>0</v>
      </c>
      <c r="Z69" s="81">
        <v>85398184</v>
      </c>
      <c r="AA69" s="81">
        <v>90728276</v>
      </c>
      <c r="AB69" s="81">
        <v>456216135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2357</v>
      </c>
      <c r="B190" s="80">
        <v>182</v>
      </c>
      <c r="C190" s="80">
        <v>16</v>
      </c>
      <c r="D190" s="80">
        <v>2</v>
      </c>
      <c r="E190" s="80">
        <v>2021</v>
      </c>
      <c r="F190" s="80" t="s">
        <v>75</v>
      </c>
      <c r="G190" s="182" t="s">
        <v>2355</v>
      </c>
      <c r="H190" s="80" t="s">
        <v>2356</v>
      </c>
      <c r="I190" s="173"/>
      <c r="J190" s="83"/>
      <c r="K190" s="81"/>
      <c r="L190" s="81"/>
      <c r="M190" s="81"/>
      <c r="N190" s="81"/>
      <c r="O190" s="81"/>
      <c r="P190" s="81"/>
      <c r="Q190" s="81"/>
      <c r="R190" s="81"/>
      <c r="S190" s="81"/>
      <c r="T190" s="81"/>
      <c r="U190" s="81"/>
      <c r="V190" s="81"/>
      <c r="W190" s="81"/>
      <c r="X190" s="81"/>
      <c r="Y190" s="81"/>
      <c r="Z190" s="81"/>
      <c r="AA190" s="81"/>
      <c r="AB190" s="81"/>
      <c r="AC190" s="82"/>
      <c r="AD190" s="81">
        <v>101756.86984926973</v>
      </c>
      <c r="AE190" s="81">
        <v>170924.2949079033</v>
      </c>
      <c r="AF190" s="81">
        <v>86608.737745442311</v>
      </c>
      <c r="AG190" s="81">
        <v>4003064.782949476</v>
      </c>
      <c r="AH190" s="81">
        <v>5667635.7558888439</v>
      </c>
      <c r="AI190" s="81">
        <v>0</v>
      </c>
      <c r="AJ190" s="81">
        <v>0</v>
      </c>
      <c r="AK190" s="81">
        <v>392741.5523209463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2429</v>
      </c>
      <c r="B191" s="80">
        <v>183</v>
      </c>
      <c r="C191" s="80">
        <v>16</v>
      </c>
      <c r="D191" s="80">
        <v>3</v>
      </c>
      <c r="E191" s="80">
        <v>2021</v>
      </c>
      <c r="F191" s="80" t="s">
        <v>75</v>
      </c>
      <c r="G191" s="182" t="s">
        <v>2427</v>
      </c>
      <c r="H191" s="80" t="s">
        <v>2428</v>
      </c>
      <c r="I191" s="173"/>
      <c r="J191" s="83"/>
      <c r="K191" s="81"/>
      <c r="L191" s="81"/>
      <c r="M191" s="81"/>
      <c r="N191" s="81"/>
      <c r="O191" s="81"/>
      <c r="P191" s="81"/>
      <c r="Q191" s="81"/>
      <c r="R191" s="81"/>
      <c r="S191" s="81"/>
      <c r="T191" s="81"/>
      <c r="U191" s="81"/>
      <c r="V191" s="81"/>
      <c r="W191" s="81"/>
      <c r="X191" s="81"/>
      <c r="Y191" s="81"/>
      <c r="Z191" s="81"/>
      <c r="AA191" s="81"/>
      <c r="AB191" s="81"/>
      <c r="AC191" s="82"/>
      <c r="AD191" s="81">
        <v>329189157.29499638</v>
      </c>
      <c r="AE191" s="81">
        <v>2617487.7318249503</v>
      </c>
      <c r="AF191" s="81">
        <v>4832767.5661956808</v>
      </c>
      <c r="AG191" s="81">
        <v>107337021.7210536</v>
      </c>
      <c r="AH191" s="81">
        <v>82398117.678480864</v>
      </c>
      <c r="AI191" s="81">
        <v>0</v>
      </c>
      <c r="AJ191" s="81">
        <v>0</v>
      </c>
      <c r="AK191" s="81">
        <v>6755889.7776920004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2457</v>
      </c>
      <c r="B192" s="80">
        <v>184</v>
      </c>
      <c r="C192" s="80">
        <v>16</v>
      </c>
      <c r="D192" s="80">
        <v>4</v>
      </c>
      <c r="E192" s="80">
        <v>2021</v>
      </c>
      <c r="F192" s="80" t="s">
        <v>75</v>
      </c>
      <c r="G192" s="182" t="s">
        <v>2455</v>
      </c>
      <c r="H192" s="80" t="s">
        <v>2456</v>
      </c>
      <c r="I192" s="173"/>
      <c r="J192" s="83"/>
      <c r="K192" s="81"/>
      <c r="L192" s="81"/>
      <c r="M192" s="81"/>
      <c r="N192" s="81"/>
      <c r="O192" s="81"/>
      <c r="P192" s="81"/>
      <c r="Q192" s="81"/>
      <c r="R192" s="81"/>
      <c r="S192" s="81"/>
      <c r="T192" s="81"/>
      <c r="U192" s="81"/>
      <c r="V192" s="81"/>
      <c r="W192" s="81"/>
      <c r="X192" s="81"/>
      <c r="Y192" s="81"/>
      <c r="Z192" s="81"/>
      <c r="AA192" s="81"/>
      <c r="AB192" s="81"/>
      <c r="AC192" s="82"/>
      <c r="AD192" s="81">
        <v>5673721.375681608</v>
      </c>
      <c r="AE192" s="81">
        <v>437365.1075584584</v>
      </c>
      <c r="AF192" s="81">
        <v>0</v>
      </c>
      <c r="AG192" s="81">
        <v>25211552.567428444</v>
      </c>
      <c r="AH192" s="81">
        <v>24669090.22145965</v>
      </c>
      <c r="AI192" s="81">
        <v>0</v>
      </c>
      <c r="AJ192" s="81">
        <v>0</v>
      </c>
      <c r="AK192" s="81">
        <v>1746203.4995072023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2317</v>
      </c>
      <c r="B193" s="80">
        <v>185</v>
      </c>
      <c r="C193" s="80">
        <v>16</v>
      </c>
      <c r="D193" s="80">
        <v>5</v>
      </c>
      <c r="E193" s="80">
        <v>2021</v>
      </c>
      <c r="F193" s="80" t="s">
        <v>75</v>
      </c>
      <c r="G193" s="182" t="s">
        <v>2315</v>
      </c>
      <c r="H193" s="80" t="s">
        <v>2316</v>
      </c>
      <c r="I193" s="173"/>
      <c r="J193" s="83"/>
      <c r="K193" s="81"/>
      <c r="L193" s="81"/>
      <c r="M193" s="81"/>
      <c r="N193" s="81"/>
      <c r="O193" s="81"/>
      <c r="P193" s="81"/>
      <c r="Q193" s="81"/>
      <c r="R193" s="81"/>
      <c r="S193" s="81"/>
      <c r="T193" s="81"/>
      <c r="U193" s="81"/>
      <c r="V193" s="81"/>
      <c r="W193" s="81"/>
      <c r="X193" s="81"/>
      <c r="Y193" s="81"/>
      <c r="Z193" s="81"/>
      <c r="AA193" s="81"/>
      <c r="AB193" s="81"/>
      <c r="AC193" s="82"/>
      <c r="AD193" s="81">
        <v>192761611.49016976</v>
      </c>
      <c r="AE193" s="81">
        <v>6106354.2220039181</v>
      </c>
      <c r="AF193" s="81">
        <v>1010435.273696827</v>
      </c>
      <c r="AG193" s="81">
        <v>294353526.66278261</v>
      </c>
      <c r="AH193" s="81">
        <v>240146041.54359701</v>
      </c>
      <c r="AI193" s="81">
        <v>0</v>
      </c>
      <c r="AJ193" s="81">
        <v>0</v>
      </c>
      <c r="AK193" s="81">
        <v>16612101.321516497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1676</v>
      </c>
      <c r="B194" s="80">
        <v>186</v>
      </c>
      <c r="C194" s="80">
        <v>16</v>
      </c>
      <c r="D194" s="80">
        <v>6</v>
      </c>
      <c r="E194" s="80">
        <v>2021</v>
      </c>
      <c r="F194" s="80" t="s">
        <v>75</v>
      </c>
      <c r="G194" s="182" t="s">
        <v>1674</v>
      </c>
      <c r="H194" s="80" t="s">
        <v>1675</v>
      </c>
      <c r="I194" s="173"/>
      <c r="J194" s="83"/>
      <c r="K194" s="81"/>
      <c r="L194" s="81"/>
      <c r="M194" s="81"/>
      <c r="N194" s="81"/>
      <c r="O194" s="81"/>
      <c r="P194" s="81"/>
      <c r="Q194" s="81"/>
      <c r="R194" s="81"/>
      <c r="S194" s="81"/>
      <c r="T194" s="81"/>
      <c r="U194" s="81"/>
      <c r="V194" s="81"/>
      <c r="W194" s="81"/>
      <c r="X194" s="81"/>
      <c r="Y194" s="81"/>
      <c r="Z194" s="81"/>
      <c r="AA194" s="81"/>
      <c r="AB194" s="81"/>
      <c r="AC194" s="82"/>
      <c r="AD194" s="81">
        <v>57803275.054360092</v>
      </c>
      <c r="AE194" s="81">
        <v>2942579.0378262573</v>
      </c>
      <c r="AF194" s="81">
        <v>4249602.0653763693</v>
      </c>
      <c r="AG194" s="81">
        <v>133938610.19671933</v>
      </c>
      <c r="AH194" s="81">
        <v>170029072.67666531</v>
      </c>
      <c r="AI194" s="81">
        <v>0</v>
      </c>
      <c r="AJ194" s="81">
        <v>0</v>
      </c>
      <c r="AK194" s="81">
        <v>13544858.055111568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2421</v>
      </c>
      <c r="B195" s="80">
        <v>187</v>
      </c>
      <c r="C195" s="80">
        <v>16</v>
      </c>
      <c r="D195" s="80">
        <v>7</v>
      </c>
      <c r="E195" s="80">
        <v>2021</v>
      </c>
      <c r="F195" s="80" t="s">
        <v>75</v>
      </c>
      <c r="G195" s="182" t="s">
        <v>2419</v>
      </c>
      <c r="H195" s="80" t="s">
        <v>2420</v>
      </c>
      <c r="I195" s="173"/>
      <c r="J195" s="83"/>
      <c r="K195" s="81"/>
      <c r="L195" s="81"/>
      <c r="M195" s="81"/>
      <c r="N195" s="81"/>
      <c r="O195" s="81"/>
      <c r="P195" s="81"/>
      <c r="Q195" s="81"/>
      <c r="R195" s="81"/>
      <c r="S195" s="81"/>
      <c r="T195" s="81"/>
      <c r="U195" s="81"/>
      <c r="V195" s="81"/>
      <c r="W195" s="81"/>
      <c r="X195" s="81"/>
      <c r="Y195" s="81"/>
      <c r="Z195" s="81"/>
      <c r="AA195" s="81"/>
      <c r="AB195" s="81"/>
      <c r="AC195" s="82"/>
      <c r="AD195" s="81">
        <v>1099753.955364858</v>
      </c>
      <c r="AE195" s="81">
        <v>164221.38138210317</v>
      </c>
      <c r="AF195" s="81">
        <v>23095.663398784618</v>
      </c>
      <c r="AG195" s="81">
        <v>7785394.2499986077</v>
      </c>
      <c r="AH195" s="81">
        <v>17437705.703851808</v>
      </c>
      <c r="AI195" s="81">
        <v>0</v>
      </c>
      <c r="AJ195" s="81">
        <v>0</v>
      </c>
      <c r="AK195" s="81">
        <v>1145146.1572352725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2385</v>
      </c>
      <c r="B196" s="80">
        <v>188</v>
      </c>
      <c r="C196" s="80">
        <v>16</v>
      </c>
      <c r="D196" s="80">
        <v>8</v>
      </c>
      <c r="E196" s="80">
        <v>2021</v>
      </c>
      <c r="F196" s="80" t="s">
        <v>75</v>
      </c>
      <c r="G196" s="182" t="s">
        <v>2383</v>
      </c>
      <c r="H196" s="80" t="s">
        <v>2384</v>
      </c>
      <c r="I196" s="173"/>
      <c r="J196" s="83"/>
      <c r="K196" s="81"/>
      <c r="L196" s="81"/>
      <c r="M196" s="81"/>
      <c r="N196" s="81"/>
      <c r="O196" s="81"/>
      <c r="P196" s="81"/>
      <c r="Q196" s="81"/>
      <c r="R196" s="81"/>
      <c r="S196" s="81"/>
      <c r="T196" s="81"/>
      <c r="U196" s="81"/>
      <c r="V196" s="81"/>
      <c r="W196" s="81"/>
      <c r="X196" s="81"/>
      <c r="Y196" s="81"/>
      <c r="Z196" s="81"/>
      <c r="AA196" s="81"/>
      <c r="AB196" s="81"/>
      <c r="AC196" s="82"/>
      <c r="AD196" s="81">
        <v>64457429.496180907</v>
      </c>
      <c r="AE196" s="81">
        <v>1280256.4834278247</v>
      </c>
      <c r="AF196" s="81">
        <v>1362644.1405282926</v>
      </c>
      <c r="AG196" s="81">
        <v>44516943.979685523</v>
      </c>
      <c r="AH196" s="81">
        <v>42919182.477131322</v>
      </c>
      <c r="AI196" s="81">
        <v>0</v>
      </c>
      <c r="AJ196" s="81">
        <v>0</v>
      </c>
      <c r="AK196" s="81">
        <v>3749421.6913420828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2345</v>
      </c>
      <c r="B197" s="80">
        <v>189</v>
      </c>
      <c r="C197" s="80">
        <v>16</v>
      </c>
      <c r="D197" s="80">
        <v>9</v>
      </c>
      <c r="E197" s="80">
        <v>2021</v>
      </c>
      <c r="F197" s="80" t="s">
        <v>75</v>
      </c>
      <c r="G197" s="182" t="s">
        <v>2343</v>
      </c>
      <c r="H197" s="80" t="s">
        <v>2344</v>
      </c>
      <c r="I197" s="173"/>
      <c r="J197" s="83"/>
      <c r="K197" s="81"/>
      <c r="L197" s="81"/>
      <c r="M197" s="81"/>
      <c r="N197" s="81"/>
      <c r="O197" s="81"/>
      <c r="P197" s="81"/>
      <c r="Q197" s="81"/>
      <c r="R197" s="81"/>
      <c r="S197" s="81"/>
      <c r="T197" s="81"/>
      <c r="U197" s="81"/>
      <c r="V197" s="81"/>
      <c r="W197" s="81"/>
      <c r="X197" s="81"/>
      <c r="Y197" s="81"/>
      <c r="Z197" s="81"/>
      <c r="AA197" s="81"/>
      <c r="AB197" s="81"/>
      <c r="AC197" s="82"/>
      <c r="AD197" s="81">
        <v>51059215.333898149</v>
      </c>
      <c r="AE197" s="81">
        <v>1965629.3914408879</v>
      </c>
      <c r="AF197" s="81">
        <v>0</v>
      </c>
      <c r="AG197" s="81">
        <v>64299600.939835243</v>
      </c>
      <c r="AH197" s="81">
        <v>62042685.626543619</v>
      </c>
      <c r="AI197" s="81">
        <v>0</v>
      </c>
      <c r="AJ197" s="81">
        <v>0</v>
      </c>
      <c r="AK197" s="81">
        <v>4889579.8208406586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2235</v>
      </c>
      <c r="B198" s="80">
        <v>190</v>
      </c>
      <c r="C198" s="80">
        <v>16</v>
      </c>
      <c r="D198" s="80">
        <v>10</v>
      </c>
      <c r="E198" s="80">
        <v>2021</v>
      </c>
      <c r="F198" s="80" t="s">
        <v>75</v>
      </c>
      <c r="G198" s="182" t="s">
        <v>2217</v>
      </c>
      <c r="H198" s="80" t="s">
        <v>2218</v>
      </c>
      <c r="I198" s="173"/>
      <c r="J198" s="83"/>
      <c r="K198" s="81"/>
      <c r="L198" s="81"/>
      <c r="M198" s="81"/>
      <c r="N198" s="81"/>
      <c r="O198" s="81"/>
      <c r="P198" s="81"/>
      <c r="Q198" s="81"/>
      <c r="R198" s="81"/>
      <c r="S198" s="81"/>
      <c r="T198" s="81"/>
      <c r="U198" s="81"/>
      <c r="V198" s="81"/>
      <c r="W198" s="81"/>
      <c r="X198" s="81"/>
      <c r="Y198" s="81"/>
      <c r="Z198" s="81"/>
      <c r="AA198" s="81"/>
      <c r="AB198" s="81"/>
      <c r="AC198" s="82"/>
      <c r="AD198" s="81">
        <v>47999099.569285013</v>
      </c>
      <c r="AE198" s="81">
        <v>1126089.4723344217</v>
      </c>
      <c r="AF198" s="81">
        <v>1888070.4828506426</v>
      </c>
      <c r="AG198" s="81">
        <v>74727853.161289319</v>
      </c>
      <c r="AH198" s="81">
        <v>53007269.000903867</v>
      </c>
      <c r="AI198" s="81">
        <v>0</v>
      </c>
      <c r="AJ198" s="81">
        <v>0</v>
      </c>
      <c r="AK198" s="81">
        <v>4312281.2422619415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2393</v>
      </c>
      <c r="B199" s="80">
        <v>191</v>
      </c>
      <c r="C199" s="80">
        <v>16</v>
      </c>
      <c r="D199" s="80">
        <v>11</v>
      </c>
      <c r="E199" s="80">
        <v>2021</v>
      </c>
      <c r="F199" s="80" t="s">
        <v>75</v>
      </c>
      <c r="G199" s="182" t="s">
        <v>2391</v>
      </c>
      <c r="H199" s="80" t="s">
        <v>2392</v>
      </c>
      <c r="I199" s="173"/>
      <c r="J199" s="83"/>
      <c r="K199" s="81"/>
      <c r="L199" s="81"/>
      <c r="M199" s="81"/>
      <c r="N199" s="81"/>
      <c r="O199" s="81"/>
      <c r="P199" s="81"/>
      <c r="Q199" s="81"/>
      <c r="R199" s="81"/>
      <c r="S199" s="81"/>
      <c r="T199" s="81"/>
      <c r="U199" s="81"/>
      <c r="V199" s="81"/>
      <c r="W199" s="81"/>
      <c r="X199" s="81"/>
      <c r="Y199" s="81"/>
      <c r="Z199" s="81"/>
      <c r="AA199" s="81"/>
      <c r="AB199" s="81"/>
      <c r="AC199" s="82"/>
      <c r="AD199" s="81">
        <v>17808160.215568352</v>
      </c>
      <c r="AE199" s="81">
        <v>415580.63859960804</v>
      </c>
      <c r="AF199" s="81">
        <v>3747271.3864528039</v>
      </c>
      <c r="AG199" s="81">
        <v>18165919.916663416</v>
      </c>
      <c r="AH199" s="81">
        <v>19680350.269439053</v>
      </c>
      <c r="AI199" s="81">
        <v>0</v>
      </c>
      <c r="AJ199" s="81">
        <v>0</v>
      </c>
      <c r="AK199" s="81">
        <v>1837038.1098702017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2409</v>
      </c>
      <c r="B200" s="80">
        <v>192</v>
      </c>
      <c r="C200" s="80">
        <v>16</v>
      </c>
      <c r="D200" s="80">
        <v>12</v>
      </c>
      <c r="E200" s="80">
        <v>2021</v>
      </c>
      <c r="F200" s="80" t="s">
        <v>75</v>
      </c>
      <c r="G200" s="182" t="s">
        <v>2407</v>
      </c>
      <c r="H200" s="80" t="s">
        <v>2408</v>
      </c>
      <c r="I200" s="173"/>
      <c r="J200" s="83"/>
      <c r="K200" s="81"/>
      <c r="L200" s="81"/>
      <c r="M200" s="81"/>
      <c r="N200" s="81"/>
      <c r="O200" s="81"/>
      <c r="P200" s="81"/>
      <c r="Q200" s="81"/>
      <c r="R200" s="81"/>
      <c r="S200" s="81"/>
      <c r="T200" s="81"/>
      <c r="U200" s="81"/>
      <c r="V200" s="81"/>
      <c r="W200" s="81"/>
      <c r="X200" s="81"/>
      <c r="Y200" s="81"/>
      <c r="Z200" s="81"/>
      <c r="AA200" s="81"/>
      <c r="AB200" s="81"/>
      <c r="AC200" s="82"/>
      <c r="AD200" s="81">
        <v>2403622.9586564917</v>
      </c>
      <c r="AE200" s="81">
        <v>266440.81265055516</v>
      </c>
      <c r="AF200" s="81">
        <v>5773.9158496961545</v>
      </c>
      <c r="AG200" s="81">
        <v>8214933.2431019796</v>
      </c>
      <c r="AH200" s="81">
        <v>9973665.8826711476</v>
      </c>
      <c r="AI200" s="81">
        <v>0</v>
      </c>
      <c r="AJ200" s="81">
        <v>0</v>
      </c>
      <c r="AK200" s="81">
        <v>682966.00826399855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1680</v>
      </c>
      <c r="B201" s="80">
        <v>193</v>
      </c>
      <c r="C201" s="80">
        <v>16</v>
      </c>
      <c r="D201" s="80">
        <v>13</v>
      </c>
      <c r="E201" s="80">
        <v>2021</v>
      </c>
      <c r="F201" s="80" t="s">
        <v>75</v>
      </c>
      <c r="G201" s="182" t="s">
        <v>1678</v>
      </c>
      <c r="H201" s="80" t="s">
        <v>1679</v>
      </c>
      <c r="I201" s="173"/>
      <c r="J201" s="83"/>
      <c r="K201" s="81"/>
      <c r="L201" s="81"/>
      <c r="M201" s="81"/>
      <c r="N201" s="81"/>
      <c r="O201" s="81"/>
      <c r="P201" s="81"/>
      <c r="Q201" s="81"/>
      <c r="R201" s="81"/>
      <c r="S201" s="81"/>
      <c r="T201" s="81"/>
      <c r="U201" s="81"/>
      <c r="V201" s="81"/>
      <c r="W201" s="81"/>
      <c r="X201" s="81"/>
      <c r="Y201" s="81"/>
      <c r="Z201" s="81"/>
      <c r="AA201" s="81"/>
      <c r="AB201" s="81"/>
      <c r="AC201" s="82"/>
      <c r="AD201" s="81">
        <v>77469555.283336937</v>
      </c>
      <c r="AE201" s="81">
        <v>5590229.8805173077</v>
      </c>
      <c r="AF201" s="81">
        <v>17321.747549088464</v>
      </c>
      <c r="AG201" s="81">
        <v>171242878.58387741</v>
      </c>
      <c r="AH201" s="81">
        <v>173103173.90092266</v>
      </c>
      <c r="AI201" s="81">
        <v>0</v>
      </c>
      <c r="AJ201" s="81">
        <v>0</v>
      </c>
      <c r="AK201" s="81">
        <v>13379071.764810313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1668</v>
      </c>
      <c r="B202" s="80">
        <v>194</v>
      </c>
      <c r="C202" s="80">
        <v>16</v>
      </c>
      <c r="D202" s="80">
        <v>14</v>
      </c>
      <c r="E202" s="80">
        <v>2021</v>
      </c>
      <c r="F202" s="80" t="s">
        <v>75</v>
      </c>
      <c r="G202" s="182" t="s">
        <v>1666</v>
      </c>
      <c r="H202" s="80" t="s">
        <v>1667</v>
      </c>
      <c r="I202" s="173"/>
      <c r="J202" s="83"/>
      <c r="K202" s="81"/>
      <c r="L202" s="81"/>
      <c r="M202" s="81"/>
      <c r="N202" s="81"/>
      <c r="O202" s="81"/>
      <c r="P202" s="81"/>
      <c r="Q202" s="81"/>
      <c r="R202" s="81"/>
      <c r="S202" s="81"/>
      <c r="T202" s="81"/>
      <c r="U202" s="81"/>
      <c r="V202" s="81"/>
      <c r="W202" s="81"/>
      <c r="X202" s="81"/>
      <c r="Y202" s="81"/>
      <c r="Z202" s="81"/>
      <c r="AA202" s="81"/>
      <c r="AB202" s="81"/>
      <c r="AC202" s="82"/>
      <c r="AD202" s="81">
        <v>302488792.80915153</v>
      </c>
      <c r="AE202" s="81">
        <v>5792993.0146727618</v>
      </c>
      <c r="AF202" s="81">
        <v>866087.37745442323</v>
      </c>
      <c r="AG202" s="81">
        <v>245356252.35225499</v>
      </c>
      <c r="AH202" s="81">
        <v>213344913.37628144</v>
      </c>
      <c r="AI202" s="81">
        <v>0</v>
      </c>
      <c r="AJ202" s="81">
        <v>0</v>
      </c>
      <c r="AK202" s="81">
        <v>14473943.853015196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2309</v>
      </c>
      <c r="B203" s="80">
        <v>195</v>
      </c>
      <c r="C203" s="80">
        <v>16</v>
      </c>
      <c r="D203" s="80">
        <v>15</v>
      </c>
      <c r="E203" s="80">
        <v>2021</v>
      </c>
      <c r="F203" s="80" t="s">
        <v>75</v>
      </c>
      <c r="G203" s="182" t="s">
        <v>2307</v>
      </c>
      <c r="H203" s="80" t="s">
        <v>2308</v>
      </c>
      <c r="I203" s="173"/>
      <c r="J203" s="83"/>
      <c r="K203" s="81"/>
      <c r="L203" s="81"/>
      <c r="M203" s="81"/>
      <c r="N203" s="81"/>
      <c r="O203" s="81"/>
      <c r="P203" s="81"/>
      <c r="Q203" s="81"/>
      <c r="R203" s="81"/>
      <c r="S203" s="81"/>
      <c r="T203" s="81"/>
      <c r="U203" s="81"/>
      <c r="V203" s="81"/>
      <c r="W203" s="81"/>
      <c r="X203" s="81"/>
      <c r="Y203" s="81"/>
      <c r="Z203" s="81"/>
      <c r="AA203" s="81"/>
      <c r="AB203" s="81"/>
      <c r="AC203" s="82"/>
      <c r="AD203" s="81">
        <v>12192853.024703952</v>
      </c>
      <c r="AE203" s="81">
        <v>1035600.1397361199</v>
      </c>
      <c r="AF203" s="81">
        <v>1200974.4967368001</v>
      </c>
      <c r="AG203" s="81">
        <v>38115619.818575561</v>
      </c>
      <c r="AH203" s="81">
        <v>53850167.723684102</v>
      </c>
      <c r="AI203" s="81">
        <v>0</v>
      </c>
      <c r="AJ203" s="81">
        <v>0</v>
      </c>
      <c r="AK203" s="81">
        <v>4148857.7019412266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2441</v>
      </c>
      <c r="B204" s="80">
        <v>196</v>
      </c>
      <c r="C204" s="80">
        <v>16</v>
      </c>
      <c r="D204" s="80">
        <v>16</v>
      </c>
      <c r="E204" s="80">
        <v>2021</v>
      </c>
      <c r="F204" s="80" t="s">
        <v>75</v>
      </c>
      <c r="G204" s="182" t="s">
        <v>2439</v>
      </c>
      <c r="H204" s="80" t="s">
        <v>2440</v>
      </c>
      <c r="I204" s="173"/>
      <c r="J204" s="83"/>
      <c r="K204" s="81"/>
      <c r="L204" s="81"/>
      <c r="M204" s="81"/>
      <c r="N204" s="81"/>
      <c r="O204" s="81"/>
      <c r="P204" s="81"/>
      <c r="Q204" s="81"/>
      <c r="R204" s="81"/>
      <c r="S204" s="81"/>
      <c r="T204" s="81"/>
      <c r="U204" s="81"/>
      <c r="V204" s="81"/>
      <c r="W204" s="81"/>
      <c r="X204" s="81"/>
      <c r="Y204" s="81"/>
      <c r="Z204" s="81"/>
      <c r="AA204" s="81"/>
      <c r="AB204" s="81"/>
      <c r="AC204" s="82"/>
      <c r="AD204" s="81">
        <v>45947998.408691928</v>
      </c>
      <c r="AE204" s="81">
        <v>975273.91800391884</v>
      </c>
      <c r="AF204" s="81">
        <v>831443.88235624635</v>
      </c>
      <c r="AG204" s="81">
        <v>91593224.459945321</v>
      </c>
      <c r="AH204" s="81">
        <v>95659469.982131943</v>
      </c>
      <c r="AI204" s="81">
        <v>0</v>
      </c>
      <c r="AJ204" s="81">
        <v>0</v>
      </c>
      <c r="AK204" s="81">
        <v>7801537.9079689588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2305</v>
      </c>
      <c r="B205" s="80">
        <v>197</v>
      </c>
      <c r="C205" s="80">
        <v>16</v>
      </c>
      <c r="D205" s="80">
        <v>17</v>
      </c>
      <c r="E205" s="80">
        <v>2021</v>
      </c>
      <c r="F205" s="80" t="s">
        <v>75</v>
      </c>
      <c r="G205" s="182" t="s">
        <v>2303</v>
      </c>
      <c r="H205" s="80" t="s">
        <v>2304</v>
      </c>
      <c r="I205" s="173"/>
      <c r="J205" s="83"/>
      <c r="K205" s="81"/>
      <c r="L205" s="81"/>
      <c r="M205" s="81"/>
      <c r="N205" s="81"/>
      <c r="O205" s="81"/>
      <c r="P205" s="81"/>
      <c r="Q205" s="81"/>
      <c r="R205" s="81"/>
      <c r="S205" s="81"/>
      <c r="T205" s="81"/>
      <c r="U205" s="81"/>
      <c r="V205" s="81"/>
      <c r="W205" s="81"/>
      <c r="X205" s="81"/>
      <c r="Y205" s="81"/>
      <c r="Z205" s="81"/>
      <c r="AA205" s="81"/>
      <c r="AB205" s="81"/>
      <c r="AC205" s="82"/>
      <c r="AD205" s="81">
        <v>27183127.706440277</v>
      </c>
      <c r="AE205" s="81">
        <v>1193118.6075924232</v>
      </c>
      <c r="AF205" s="81">
        <v>150121.81209210001</v>
      </c>
      <c r="AG205" s="81">
        <v>34291529.61608582</v>
      </c>
      <c r="AH205" s="81">
        <v>32648022.927596573</v>
      </c>
      <c r="AI205" s="81">
        <v>0</v>
      </c>
      <c r="AJ205" s="81">
        <v>0</v>
      </c>
      <c r="AK205" s="81">
        <v>2523416.9792172033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1692</v>
      </c>
      <c r="B206" s="80">
        <v>198</v>
      </c>
      <c r="C206" s="80">
        <v>16</v>
      </c>
      <c r="D206" s="80">
        <v>18</v>
      </c>
      <c r="E206" s="80">
        <v>2021</v>
      </c>
      <c r="F206" s="80" t="s">
        <v>75</v>
      </c>
      <c r="G206" s="182" t="s">
        <v>1690</v>
      </c>
      <c r="H206" s="80" t="s">
        <v>1691</v>
      </c>
      <c r="I206" s="173"/>
      <c r="J206" s="83"/>
      <c r="K206" s="81"/>
      <c r="L206" s="81"/>
      <c r="M206" s="81"/>
      <c r="N206" s="81"/>
      <c r="O206" s="81"/>
      <c r="P206" s="81"/>
      <c r="Q206" s="81"/>
      <c r="R206" s="81"/>
      <c r="S206" s="81"/>
      <c r="T206" s="81"/>
      <c r="U206" s="81"/>
      <c r="V206" s="81"/>
      <c r="W206" s="81"/>
      <c r="X206" s="81"/>
      <c r="Y206" s="81"/>
      <c r="Z206" s="81"/>
      <c r="AA206" s="81"/>
      <c r="AB206" s="81"/>
      <c r="AC206" s="82"/>
      <c r="AD206" s="81">
        <v>4536734.8027651543</v>
      </c>
      <c r="AE206" s="81">
        <v>3160423.7274147612</v>
      </c>
      <c r="AF206" s="81">
        <v>46191.326797569236</v>
      </c>
      <c r="AG206" s="81">
        <v>169226431.64403108</v>
      </c>
      <c r="AH206" s="81">
        <v>191521083.09687635</v>
      </c>
      <c r="AI206" s="81">
        <v>0</v>
      </c>
      <c r="AJ206" s="81">
        <v>0</v>
      </c>
      <c r="AK206" s="81">
        <v>14854346.59988221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2473</v>
      </c>
      <c r="B207" s="80">
        <v>199</v>
      </c>
      <c r="C207" s="80">
        <v>16</v>
      </c>
      <c r="D207" s="80">
        <v>19</v>
      </c>
      <c r="E207" s="80">
        <v>2021</v>
      </c>
      <c r="F207" s="80" t="s">
        <v>75</v>
      </c>
      <c r="G207" s="182" t="s">
        <v>2471</v>
      </c>
      <c r="H207" s="80" t="s">
        <v>2472</v>
      </c>
      <c r="I207" s="173"/>
      <c r="J207" s="83"/>
      <c r="K207" s="81"/>
      <c r="L207" s="81"/>
      <c r="M207" s="81"/>
      <c r="N207" s="81"/>
      <c r="O207" s="81"/>
      <c r="P207" s="81"/>
      <c r="Q207" s="81"/>
      <c r="R207" s="81"/>
      <c r="S207" s="81"/>
      <c r="T207" s="81"/>
      <c r="U207" s="81"/>
      <c r="V207" s="81"/>
      <c r="W207" s="81"/>
      <c r="X207" s="81"/>
      <c r="Y207" s="81"/>
      <c r="Z207" s="81"/>
      <c r="AA207" s="81"/>
      <c r="AB207" s="81"/>
      <c r="AC207" s="82"/>
      <c r="AD207" s="81">
        <v>48566598.757462695</v>
      </c>
      <c r="AE207" s="81">
        <v>2419751.7828138471</v>
      </c>
      <c r="AF207" s="81">
        <v>34643.495098176929</v>
      </c>
      <c r="AG207" s="81">
        <v>118081462.36798656</v>
      </c>
      <c r="AH207" s="81">
        <v>81082280.305814877</v>
      </c>
      <c r="AI207" s="81">
        <v>0</v>
      </c>
      <c r="AJ207" s="81">
        <v>0</v>
      </c>
      <c r="AK207" s="81">
        <v>6376799.6697030654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2477</v>
      </c>
      <c r="B208" s="80">
        <v>200</v>
      </c>
      <c r="C208" s="80">
        <v>16</v>
      </c>
      <c r="D208" s="80">
        <v>20</v>
      </c>
      <c r="E208" s="80">
        <v>2021</v>
      </c>
      <c r="F208" s="80" t="s">
        <v>75</v>
      </c>
      <c r="G208" s="182" t="s">
        <v>2475</v>
      </c>
      <c r="H208" s="80" t="s">
        <v>2476</v>
      </c>
      <c r="I208" s="173"/>
      <c r="J208" s="83"/>
      <c r="K208" s="81"/>
      <c r="L208" s="81"/>
      <c r="M208" s="81"/>
      <c r="N208" s="81"/>
      <c r="O208" s="81"/>
      <c r="P208" s="81"/>
      <c r="Q208" s="81"/>
      <c r="R208" s="81"/>
      <c r="S208" s="81"/>
      <c r="T208" s="81"/>
      <c r="U208" s="81"/>
      <c r="V208" s="81"/>
      <c r="W208" s="81"/>
      <c r="X208" s="81"/>
      <c r="Y208" s="81"/>
      <c r="Z208" s="81"/>
      <c r="AA208" s="81"/>
      <c r="AB208" s="81"/>
      <c r="AC208" s="82"/>
      <c r="AD208" s="81">
        <v>47355379.713918492</v>
      </c>
      <c r="AE208" s="81">
        <v>1131116.6574787719</v>
      </c>
      <c r="AF208" s="81">
        <v>698643.81781323475</v>
      </c>
      <c r="AG208" s="81">
        <v>51759448.668956265</v>
      </c>
      <c r="AH208" s="81">
        <v>69693612.494856551</v>
      </c>
      <c r="AI208" s="81">
        <v>0</v>
      </c>
      <c r="AJ208" s="81">
        <v>0</v>
      </c>
      <c r="AK208" s="81">
        <v>4761072.4746768204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2349</v>
      </c>
      <c r="B209" s="80">
        <v>201</v>
      </c>
      <c r="C209" s="80">
        <v>16</v>
      </c>
      <c r="D209" s="80">
        <v>21</v>
      </c>
      <c r="E209" s="80">
        <v>2021</v>
      </c>
      <c r="F209" s="80" t="s">
        <v>75</v>
      </c>
      <c r="G209" s="182" t="s">
        <v>2347</v>
      </c>
      <c r="H209" s="80" t="s">
        <v>2348</v>
      </c>
      <c r="I209" s="173"/>
      <c r="J209" s="83"/>
      <c r="K209" s="81"/>
      <c r="L209" s="81"/>
      <c r="M209" s="81"/>
      <c r="N209" s="81"/>
      <c r="O209" s="81"/>
      <c r="P209" s="81"/>
      <c r="Q209" s="81"/>
      <c r="R209" s="81"/>
      <c r="S209" s="81"/>
      <c r="T209" s="81"/>
      <c r="U209" s="81"/>
      <c r="V209" s="81"/>
      <c r="W209" s="81"/>
      <c r="X209" s="81"/>
      <c r="Y209" s="81"/>
      <c r="Z209" s="81"/>
      <c r="AA209" s="81"/>
      <c r="AB209" s="81"/>
      <c r="AC209" s="82"/>
      <c r="AD209" s="81">
        <v>5781694.9967292557</v>
      </c>
      <c r="AE209" s="81">
        <v>874730.21511691681</v>
      </c>
      <c r="AF209" s="81">
        <v>184765.30719027694</v>
      </c>
      <c r="AG209" s="81">
        <v>23475499.136968981</v>
      </c>
      <c r="AH209" s="81">
        <v>33025611.043231152</v>
      </c>
      <c r="AI209" s="81">
        <v>0</v>
      </c>
      <c r="AJ209" s="81">
        <v>0</v>
      </c>
      <c r="AK209" s="81">
        <v>2086176.9689294118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2413</v>
      </c>
      <c r="B210" s="80">
        <v>202</v>
      </c>
      <c r="C210" s="80">
        <v>16</v>
      </c>
      <c r="D210" s="80">
        <v>22</v>
      </c>
      <c r="E210" s="80">
        <v>2021</v>
      </c>
      <c r="F210" s="80" t="s">
        <v>75</v>
      </c>
      <c r="G210" s="182" t="s">
        <v>2411</v>
      </c>
      <c r="H210" s="80" t="s">
        <v>2412</v>
      </c>
      <c r="I210" s="173"/>
      <c r="J210" s="83"/>
      <c r="K210" s="81"/>
      <c r="L210" s="81"/>
      <c r="M210" s="81"/>
      <c r="N210" s="81"/>
      <c r="O210" s="81"/>
      <c r="P210" s="81"/>
      <c r="Q210" s="81"/>
      <c r="R210" s="81"/>
      <c r="S210" s="81"/>
      <c r="T210" s="81"/>
      <c r="U210" s="81"/>
      <c r="V210" s="81"/>
      <c r="W210" s="81"/>
      <c r="X210" s="81"/>
      <c r="Y210" s="81"/>
      <c r="Z210" s="81"/>
      <c r="AA210" s="81"/>
      <c r="AB210" s="81"/>
      <c r="AC210" s="82"/>
      <c r="AD210" s="81">
        <v>9427863.217917094</v>
      </c>
      <c r="AE210" s="81">
        <v>539584.53882691043</v>
      </c>
      <c r="AF210" s="81">
        <v>80834.821895746165</v>
      </c>
      <c r="AG210" s="81">
        <v>13065144.373560881</v>
      </c>
      <c r="AH210" s="81">
        <v>20771160.381272297</v>
      </c>
      <c r="AI210" s="81">
        <v>0</v>
      </c>
      <c r="AJ210" s="81">
        <v>0</v>
      </c>
      <c r="AK210" s="81">
        <v>1388115.613567516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2341</v>
      </c>
      <c r="B211" s="80">
        <v>203</v>
      </c>
      <c r="C211" s="80">
        <v>16</v>
      </c>
      <c r="D211" s="80">
        <v>23</v>
      </c>
      <c r="E211" s="80">
        <v>2021</v>
      </c>
      <c r="F211" s="80" t="s">
        <v>75</v>
      </c>
      <c r="G211" s="182" t="s">
        <v>2339</v>
      </c>
      <c r="H211" s="80" t="s">
        <v>2340</v>
      </c>
      <c r="I211" s="173"/>
      <c r="J211" s="83"/>
      <c r="K211" s="81"/>
      <c r="L211" s="81"/>
      <c r="M211" s="81"/>
      <c r="N211" s="81"/>
      <c r="O211" s="81"/>
      <c r="P211" s="81"/>
      <c r="Q211" s="81"/>
      <c r="R211" s="81"/>
      <c r="S211" s="81"/>
      <c r="T211" s="81"/>
      <c r="U211" s="81"/>
      <c r="V211" s="81"/>
      <c r="W211" s="81"/>
      <c r="X211" s="81"/>
      <c r="Y211" s="81"/>
      <c r="Z211" s="81"/>
      <c r="AA211" s="81"/>
      <c r="AB211" s="81"/>
      <c r="AC211" s="82"/>
      <c r="AD211" s="81">
        <v>1161876708.6797135</v>
      </c>
      <c r="AE211" s="81">
        <v>1585239.0488517308</v>
      </c>
      <c r="AF211" s="81">
        <v>161669.64379149233</v>
      </c>
      <c r="AG211" s="81">
        <v>79679483.220675409</v>
      </c>
      <c r="AH211" s="81">
        <v>69407560.892103061</v>
      </c>
      <c r="AI211" s="81">
        <v>0</v>
      </c>
      <c r="AJ211" s="81">
        <v>0</v>
      </c>
      <c r="AK211" s="81">
        <v>4910056.9873386761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1660</v>
      </c>
      <c r="B212" s="80">
        <v>204</v>
      </c>
      <c r="C212" s="80">
        <v>16</v>
      </c>
      <c r="D212" s="80">
        <v>24</v>
      </c>
      <c r="E212" s="80">
        <v>2021</v>
      </c>
      <c r="F212" s="80" t="s">
        <v>75</v>
      </c>
      <c r="G212" s="182" t="s">
        <v>1658</v>
      </c>
      <c r="H212" s="80" t="s">
        <v>1659</v>
      </c>
      <c r="I212" s="173"/>
      <c r="J212" s="83"/>
      <c r="K212" s="81"/>
      <c r="L212" s="81"/>
      <c r="M212" s="81"/>
      <c r="N212" s="81"/>
      <c r="O212" s="81"/>
      <c r="P212" s="81"/>
      <c r="Q212" s="81"/>
      <c r="R212" s="81"/>
      <c r="S212" s="81"/>
      <c r="T212" s="81"/>
      <c r="U212" s="81"/>
      <c r="V212" s="81"/>
      <c r="W212" s="81"/>
      <c r="X212" s="81"/>
      <c r="Y212" s="81"/>
      <c r="Z212" s="81"/>
      <c r="AA212" s="81"/>
      <c r="AB212" s="81"/>
      <c r="AC212" s="82"/>
      <c r="AD212" s="81">
        <v>2549665306.6485782</v>
      </c>
      <c r="AE212" s="81">
        <v>54797993.801797509</v>
      </c>
      <c r="AF212" s="81">
        <v>3776140.9657012853</v>
      </c>
      <c r="AG212" s="81">
        <v>2217751582.1281471</v>
      </c>
      <c r="AH212" s="81">
        <v>1856886816.1780152</v>
      </c>
      <c r="AI212" s="81">
        <v>0</v>
      </c>
      <c r="AJ212" s="81">
        <v>0</v>
      </c>
      <c r="AK212" s="81">
        <v>122939919.6263589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2353</v>
      </c>
      <c r="B213" s="80">
        <v>205</v>
      </c>
      <c r="C213" s="80">
        <v>16</v>
      </c>
      <c r="D213" s="80">
        <v>25</v>
      </c>
      <c r="E213" s="80">
        <v>2021</v>
      </c>
      <c r="F213" s="80" t="s">
        <v>75</v>
      </c>
      <c r="G213" s="182" t="s">
        <v>2351</v>
      </c>
      <c r="H213" s="80" t="s">
        <v>2352</v>
      </c>
      <c r="I213" s="173"/>
      <c r="J213" s="83"/>
      <c r="K213" s="81"/>
      <c r="L213" s="81"/>
      <c r="M213" s="81"/>
      <c r="N213" s="81"/>
      <c r="O213" s="81"/>
      <c r="P213" s="81"/>
      <c r="Q213" s="81"/>
      <c r="R213" s="81"/>
      <c r="S213" s="81"/>
      <c r="T213" s="81"/>
      <c r="U213" s="81"/>
      <c r="V213" s="81"/>
      <c r="W213" s="81"/>
      <c r="X213" s="81"/>
      <c r="Y213" s="81"/>
      <c r="Z213" s="81"/>
      <c r="AA213" s="81"/>
      <c r="AB213" s="81"/>
      <c r="AC213" s="82"/>
      <c r="AD213" s="81">
        <v>106740716.11380777</v>
      </c>
      <c r="AE213" s="81">
        <v>1018842.8559216196</v>
      </c>
      <c r="AF213" s="81">
        <v>369530.61438055389</v>
      </c>
      <c r="AG213" s="81">
        <v>23386011.846739113</v>
      </c>
      <c r="AH213" s="81">
        <v>28235200.202452965</v>
      </c>
      <c r="AI213" s="81">
        <v>0</v>
      </c>
      <c r="AJ213" s="81">
        <v>0</v>
      </c>
      <c r="AK213" s="81">
        <v>2014375.6222985436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1684</v>
      </c>
      <c r="B214" s="80">
        <v>206</v>
      </c>
      <c r="C214" s="80">
        <v>16</v>
      </c>
      <c r="D214" s="80">
        <v>26</v>
      </c>
      <c r="E214" s="80">
        <v>2021</v>
      </c>
      <c r="F214" s="80" t="s">
        <v>75</v>
      </c>
      <c r="G214" s="182" t="s">
        <v>1682</v>
      </c>
      <c r="H214" s="80" t="s">
        <v>1683</v>
      </c>
      <c r="I214" s="173"/>
      <c r="J214" s="83"/>
      <c r="K214" s="81"/>
      <c r="L214" s="81"/>
      <c r="M214" s="81"/>
      <c r="N214" s="81"/>
      <c r="O214" s="81"/>
      <c r="P214" s="81"/>
      <c r="Q214" s="81"/>
      <c r="R214" s="81"/>
      <c r="S214" s="81"/>
      <c r="T214" s="81"/>
      <c r="U214" s="81"/>
      <c r="V214" s="81"/>
      <c r="W214" s="81"/>
      <c r="X214" s="81"/>
      <c r="Y214" s="81"/>
      <c r="Z214" s="81"/>
      <c r="AA214" s="81"/>
      <c r="AB214" s="81"/>
      <c r="AC214" s="82"/>
      <c r="AD214" s="81">
        <v>326121447.5893718</v>
      </c>
      <c r="AE214" s="81">
        <v>13543236.77887916</v>
      </c>
      <c r="AF214" s="81">
        <v>9561604.6470968295</v>
      </c>
      <c r="AG214" s="81">
        <v>699164198.56596684</v>
      </c>
      <c r="AH214" s="81">
        <v>527795719.25112098</v>
      </c>
      <c r="AI214" s="81">
        <v>0</v>
      </c>
      <c r="AJ214" s="81">
        <v>0</v>
      </c>
      <c r="AK214" s="81">
        <v>39779783.727930292</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2461</v>
      </c>
      <c r="B215" s="80">
        <v>207</v>
      </c>
      <c r="C215" s="80">
        <v>16</v>
      </c>
      <c r="D215" s="80">
        <v>27</v>
      </c>
      <c r="E215" s="80">
        <v>2021</v>
      </c>
      <c r="F215" s="80" t="s">
        <v>75</v>
      </c>
      <c r="G215" s="182" t="s">
        <v>2459</v>
      </c>
      <c r="H215" s="80" t="s">
        <v>2460</v>
      </c>
      <c r="I215" s="173"/>
      <c r="J215" s="83"/>
      <c r="K215" s="81"/>
      <c r="L215" s="81"/>
      <c r="M215" s="81"/>
      <c r="N215" s="81"/>
      <c r="O215" s="81"/>
      <c r="P215" s="81"/>
      <c r="Q215" s="81"/>
      <c r="R215" s="81"/>
      <c r="S215" s="81"/>
      <c r="T215" s="81"/>
      <c r="U215" s="81"/>
      <c r="V215" s="81"/>
      <c r="W215" s="81"/>
      <c r="X215" s="81"/>
      <c r="Y215" s="81"/>
      <c r="Z215" s="81"/>
      <c r="AA215" s="81"/>
      <c r="AB215" s="81"/>
      <c r="AC215" s="82"/>
      <c r="AD215" s="81">
        <v>15419327.499622509</v>
      </c>
      <c r="AE215" s="81">
        <v>377038.88582625729</v>
      </c>
      <c r="AF215" s="81">
        <v>103930.48529453079</v>
      </c>
      <c r="AG215" s="81">
        <v>15350053.184096873</v>
      </c>
      <c r="AH215" s="81">
        <v>23906285.947450381</v>
      </c>
      <c r="AI215" s="81">
        <v>0</v>
      </c>
      <c r="AJ215" s="81">
        <v>0</v>
      </c>
      <c r="AK215" s="81">
        <v>1732683.3190629988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2401</v>
      </c>
      <c r="B216" s="80">
        <v>208</v>
      </c>
      <c r="C216" s="80">
        <v>16</v>
      </c>
      <c r="D216" s="80">
        <v>28</v>
      </c>
      <c r="E216" s="80">
        <v>2021</v>
      </c>
      <c r="F216" s="80" t="s">
        <v>75</v>
      </c>
      <c r="G216" s="182" t="s">
        <v>2399</v>
      </c>
      <c r="H216" s="80" t="s">
        <v>2400</v>
      </c>
      <c r="I216" s="173"/>
      <c r="J216" s="83"/>
      <c r="K216" s="81"/>
      <c r="L216" s="81"/>
      <c r="M216" s="81"/>
      <c r="N216" s="81"/>
      <c r="O216" s="81"/>
      <c r="P216" s="81"/>
      <c r="Q216" s="81"/>
      <c r="R216" s="81"/>
      <c r="S216" s="81"/>
      <c r="T216" s="81"/>
      <c r="U216" s="81"/>
      <c r="V216" s="81"/>
      <c r="W216" s="81"/>
      <c r="X216" s="81"/>
      <c r="Y216" s="81"/>
      <c r="Z216" s="81"/>
      <c r="AA216" s="81"/>
      <c r="AB216" s="81"/>
      <c r="AC216" s="82"/>
      <c r="AD216" s="81">
        <v>32447794.61208446</v>
      </c>
      <c r="AE216" s="81">
        <v>273143.72617635527</v>
      </c>
      <c r="AF216" s="81">
        <v>912278.7042519924</v>
      </c>
      <c r="AG216" s="81">
        <v>7099325.0249029454</v>
      </c>
      <c r="AH216" s="81">
        <v>12384127.388540426</v>
      </c>
      <c r="AI216" s="81">
        <v>0</v>
      </c>
      <c r="AJ216" s="81">
        <v>0</v>
      </c>
      <c r="AK216" s="81">
        <v>983691.57523167506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2445</v>
      </c>
      <c r="B217" s="80">
        <v>209</v>
      </c>
      <c r="C217" s="80">
        <v>16</v>
      </c>
      <c r="D217" s="80">
        <v>29</v>
      </c>
      <c r="E217" s="80">
        <v>2021</v>
      </c>
      <c r="F217" s="80" t="s">
        <v>75</v>
      </c>
      <c r="G217" s="182" t="s">
        <v>2443</v>
      </c>
      <c r="H217" s="80" t="s">
        <v>2444</v>
      </c>
      <c r="I217" s="173"/>
      <c r="J217" s="83"/>
      <c r="K217" s="81"/>
      <c r="L217" s="81"/>
      <c r="M217" s="81"/>
      <c r="N217" s="81"/>
      <c r="O217" s="81"/>
      <c r="P217" s="81"/>
      <c r="Q217" s="81"/>
      <c r="R217" s="81"/>
      <c r="S217" s="81"/>
      <c r="T217" s="81"/>
      <c r="U217" s="81"/>
      <c r="V217" s="81"/>
      <c r="W217" s="81"/>
      <c r="X217" s="81"/>
      <c r="Y217" s="81"/>
      <c r="Z217" s="81"/>
      <c r="AA217" s="81"/>
      <c r="AB217" s="81"/>
      <c r="AC217" s="82"/>
      <c r="AD217" s="81">
        <v>225661279.53725395</v>
      </c>
      <c r="AE217" s="81">
        <v>1794705.0965329846</v>
      </c>
      <c r="AF217" s="81">
        <v>606261.16421809618</v>
      </c>
      <c r="AG217" s="81">
        <v>106412319.72201163</v>
      </c>
      <c r="AH217" s="81">
        <v>100278249.86125804</v>
      </c>
      <c r="AI217" s="81">
        <v>0</v>
      </c>
      <c r="AJ217" s="81">
        <v>0</v>
      </c>
      <c r="AK217" s="81">
        <v>7810070.0606764657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2405</v>
      </c>
      <c r="B218" s="80">
        <v>210</v>
      </c>
      <c r="C218" s="80">
        <v>16</v>
      </c>
      <c r="D218" s="80">
        <v>30</v>
      </c>
      <c r="E218" s="80">
        <v>2021</v>
      </c>
      <c r="F218" s="80" t="s">
        <v>75</v>
      </c>
      <c r="G218" s="182" t="s">
        <v>2403</v>
      </c>
      <c r="H218" s="80" t="s">
        <v>2404</v>
      </c>
      <c r="I218" s="173"/>
      <c r="J218" s="83"/>
      <c r="K218" s="81"/>
      <c r="L218" s="81"/>
      <c r="M218" s="81"/>
      <c r="N218" s="81"/>
      <c r="O218" s="81"/>
      <c r="P218" s="81"/>
      <c r="Q218" s="81"/>
      <c r="R218" s="81"/>
      <c r="S218" s="81"/>
      <c r="T218" s="81"/>
      <c r="U218" s="81"/>
      <c r="V218" s="81"/>
      <c r="W218" s="81"/>
      <c r="X218" s="81"/>
      <c r="Y218" s="81"/>
      <c r="Z218" s="81"/>
      <c r="AA218" s="81"/>
      <c r="AB218" s="81"/>
      <c r="AC218" s="82"/>
      <c r="AD218" s="81">
        <v>28353768.143098343</v>
      </c>
      <c r="AE218" s="81">
        <v>470879.67518745904</v>
      </c>
      <c r="AF218" s="81">
        <v>271374.04493571928</v>
      </c>
      <c r="AG218" s="81">
        <v>11478236.426817872</v>
      </c>
      <c r="AH218" s="81">
        <v>14611515.868647482</v>
      </c>
      <c r="AI218" s="81">
        <v>0</v>
      </c>
      <c r="AJ218" s="81">
        <v>0</v>
      </c>
      <c r="AK218" s="81">
        <v>955732.36712861306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2313</v>
      </c>
      <c r="B219" s="80">
        <v>211</v>
      </c>
      <c r="C219" s="80">
        <v>16</v>
      </c>
      <c r="D219" s="80">
        <v>31</v>
      </c>
      <c r="E219" s="80">
        <v>2021</v>
      </c>
      <c r="F219" s="80" t="s">
        <v>75</v>
      </c>
      <c r="G219" s="182" t="s">
        <v>2311</v>
      </c>
      <c r="H219" s="80" t="s">
        <v>2312</v>
      </c>
      <c r="I219" s="173"/>
      <c r="J219" s="83"/>
      <c r="K219" s="81"/>
      <c r="L219" s="81"/>
      <c r="M219" s="81"/>
      <c r="N219" s="81"/>
      <c r="O219" s="81"/>
      <c r="P219" s="81"/>
      <c r="Q219" s="81"/>
      <c r="R219" s="81"/>
      <c r="S219" s="81"/>
      <c r="T219" s="81"/>
      <c r="U219" s="81"/>
      <c r="V219" s="81"/>
      <c r="W219" s="81"/>
      <c r="X219" s="81"/>
      <c r="Y219" s="81"/>
      <c r="Z219" s="81"/>
      <c r="AA219" s="81"/>
      <c r="AB219" s="81"/>
      <c r="AC219" s="82"/>
      <c r="AD219" s="81">
        <v>30054015.651035387</v>
      </c>
      <c r="AE219" s="81">
        <v>747374.85812671448</v>
      </c>
      <c r="AF219" s="81">
        <v>144347.89624240386</v>
      </c>
      <c r="AG219" s="81">
        <v>53710271.595967412</v>
      </c>
      <c r="AH219" s="81">
        <v>51996553.337841593</v>
      </c>
      <c r="AI219" s="81">
        <v>0</v>
      </c>
      <c r="AJ219" s="81">
        <v>0</v>
      </c>
      <c r="AK219" s="81">
        <v>4115516.6744380454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2361</v>
      </c>
      <c r="B220" s="80">
        <v>212</v>
      </c>
      <c r="C220" s="80">
        <v>16</v>
      </c>
      <c r="D220" s="80">
        <v>32</v>
      </c>
      <c r="E220" s="80">
        <v>2021</v>
      </c>
      <c r="F220" s="80" t="s">
        <v>75</v>
      </c>
      <c r="G220" s="182" t="s">
        <v>2359</v>
      </c>
      <c r="H220" s="80" t="s">
        <v>2360</v>
      </c>
      <c r="I220" s="173"/>
      <c r="J220" s="83"/>
      <c r="K220" s="81"/>
      <c r="L220" s="81"/>
      <c r="M220" s="81"/>
      <c r="N220" s="81"/>
      <c r="O220" s="81"/>
      <c r="P220" s="81"/>
      <c r="Q220" s="81"/>
      <c r="R220" s="81"/>
      <c r="S220" s="81"/>
      <c r="T220" s="81"/>
      <c r="U220" s="81"/>
      <c r="V220" s="81"/>
      <c r="W220" s="81"/>
      <c r="X220" s="81"/>
      <c r="Y220" s="81"/>
      <c r="Z220" s="81"/>
      <c r="AA220" s="81"/>
      <c r="AB220" s="81"/>
      <c r="AC220" s="82"/>
      <c r="AD220" s="81">
        <v>31859957.627864666</v>
      </c>
      <c r="AE220" s="81">
        <v>1767893.442429784</v>
      </c>
      <c r="AF220" s="81">
        <v>17321.747549088464</v>
      </c>
      <c r="AG220" s="81">
        <v>86146431.394620627</v>
      </c>
      <c r="AH220" s="81">
        <v>78149297.872249261</v>
      </c>
      <c r="AI220" s="81">
        <v>0</v>
      </c>
      <c r="AJ220" s="81">
        <v>0</v>
      </c>
      <c r="AK220" s="81">
        <v>6113221.7829849981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1718</v>
      </c>
      <c r="B221" s="80">
        <v>213</v>
      </c>
      <c r="C221" s="80">
        <v>16</v>
      </c>
      <c r="D221" s="80">
        <v>33</v>
      </c>
      <c r="E221" s="80">
        <v>2021</v>
      </c>
      <c r="F221" s="80" t="s">
        <v>75</v>
      </c>
      <c r="G221" s="182" t="s">
        <v>1700</v>
      </c>
      <c r="H221" s="80" t="s">
        <v>1701</v>
      </c>
      <c r="I221" s="173"/>
      <c r="J221" s="83"/>
      <c r="K221" s="81"/>
      <c r="L221" s="81"/>
      <c r="M221" s="81"/>
      <c r="N221" s="81"/>
      <c r="O221" s="81"/>
      <c r="P221" s="81"/>
      <c r="Q221" s="81"/>
      <c r="R221" s="81"/>
      <c r="S221" s="81"/>
      <c r="T221" s="81"/>
      <c r="U221" s="81"/>
      <c r="V221" s="81"/>
      <c r="W221" s="81"/>
      <c r="X221" s="81"/>
      <c r="Y221" s="81"/>
      <c r="Z221" s="81"/>
      <c r="AA221" s="81"/>
      <c r="AB221" s="81"/>
      <c r="AC221" s="82"/>
      <c r="AD221" s="81">
        <v>94135559.614929959</v>
      </c>
      <c r="AE221" s="81">
        <v>1095926.3614683212</v>
      </c>
      <c r="AF221" s="81">
        <v>161669.64379149233</v>
      </c>
      <c r="AG221" s="81">
        <v>79196251.853434101</v>
      </c>
      <c r="AH221" s="81">
        <v>51744827.92741853</v>
      </c>
      <c r="AI221" s="81">
        <v>0</v>
      </c>
      <c r="AJ221" s="81">
        <v>0</v>
      </c>
      <c r="AK221" s="81">
        <v>4412435.5886592949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2453</v>
      </c>
      <c r="B222" s="80">
        <v>214</v>
      </c>
      <c r="C222" s="80">
        <v>16</v>
      </c>
      <c r="D222" s="80">
        <v>34</v>
      </c>
      <c r="E222" s="80">
        <v>2021</v>
      </c>
      <c r="F222" s="80" t="s">
        <v>75</v>
      </c>
      <c r="G222" s="182" t="s">
        <v>2451</v>
      </c>
      <c r="H222" s="80" t="s">
        <v>2452</v>
      </c>
      <c r="I222" s="173"/>
      <c r="J222" s="83"/>
      <c r="K222" s="81"/>
      <c r="L222" s="81"/>
      <c r="M222" s="81"/>
      <c r="N222" s="81"/>
      <c r="O222" s="81"/>
      <c r="P222" s="81"/>
      <c r="Q222" s="81"/>
      <c r="R222" s="81"/>
      <c r="S222" s="81"/>
      <c r="T222" s="81"/>
      <c r="U222" s="81"/>
      <c r="V222" s="81"/>
      <c r="W222" s="81"/>
      <c r="X222" s="81"/>
      <c r="Y222" s="81"/>
      <c r="Z222" s="81"/>
      <c r="AA222" s="81"/>
      <c r="AB222" s="81"/>
      <c r="AC222" s="82"/>
      <c r="AD222" s="81">
        <v>54852548.894686908</v>
      </c>
      <c r="AE222" s="81">
        <v>1657295.3692540822</v>
      </c>
      <c r="AF222" s="81">
        <v>0</v>
      </c>
      <c r="AG222" s="81">
        <v>44516943.979685523</v>
      </c>
      <c r="AH222" s="81">
        <v>47171816.304732986</v>
      </c>
      <c r="AI222" s="81">
        <v>0</v>
      </c>
      <c r="AJ222" s="81">
        <v>0</v>
      </c>
      <c r="AK222" s="81">
        <v>3812559.6213776357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2417</v>
      </c>
      <c r="B223" s="80">
        <v>215</v>
      </c>
      <c r="C223" s="80">
        <v>16</v>
      </c>
      <c r="D223" s="80">
        <v>35</v>
      </c>
      <c r="E223" s="80">
        <v>2021</v>
      </c>
      <c r="F223" s="80" t="s">
        <v>75</v>
      </c>
      <c r="G223" s="182" t="s">
        <v>2415</v>
      </c>
      <c r="H223" s="80" t="s">
        <v>2416</v>
      </c>
      <c r="I223" s="173"/>
      <c r="J223" s="83"/>
      <c r="K223" s="81"/>
      <c r="L223" s="81"/>
      <c r="M223" s="81"/>
      <c r="N223" s="81"/>
      <c r="O223" s="81"/>
      <c r="P223" s="81"/>
      <c r="Q223" s="81"/>
      <c r="R223" s="81"/>
      <c r="S223" s="81"/>
      <c r="T223" s="81"/>
      <c r="U223" s="81"/>
      <c r="V223" s="81"/>
      <c r="W223" s="81"/>
      <c r="X223" s="81"/>
      <c r="Y223" s="81"/>
      <c r="Z223" s="81"/>
      <c r="AA223" s="81"/>
      <c r="AB223" s="81"/>
      <c r="AC223" s="82"/>
      <c r="AD223" s="81">
        <v>988153.0879081724</v>
      </c>
      <c r="AE223" s="81">
        <v>288225.28160940553</v>
      </c>
      <c r="AF223" s="81">
        <v>513878.51062295778</v>
      </c>
      <c r="AG223" s="81">
        <v>11561757.897699082</v>
      </c>
      <c r="AH223" s="81">
        <v>17464403.853442136</v>
      </c>
      <c r="AI223" s="81">
        <v>0</v>
      </c>
      <c r="AJ223" s="81">
        <v>0</v>
      </c>
      <c r="AK223" s="81">
        <v>1187544.3929971929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2365</v>
      </c>
      <c r="B224" s="80">
        <v>216</v>
      </c>
      <c r="C224" s="80">
        <v>16</v>
      </c>
      <c r="D224" s="80">
        <v>36</v>
      </c>
      <c r="E224" s="80">
        <v>2021</v>
      </c>
      <c r="F224" s="80" t="s">
        <v>75</v>
      </c>
      <c r="G224" s="182" t="s">
        <v>2363</v>
      </c>
      <c r="H224" s="80" t="s">
        <v>2364</v>
      </c>
      <c r="I224" s="173"/>
      <c r="J224" s="83"/>
      <c r="K224" s="81"/>
      <c r="L224" s="81"/>
      <c r="M224" s="81"/>
      <c r="N224" s="81"/>
      <c r="O224" s="81"/>
      <c r="P224" s="81"/>
      <c r="Q224" s="81"/>
      <c r="R224" s="81"/>
      <c r="S224" s="81"/>
      <c r="T224" s="81"/>
      <c r="U224" s="81"/>
      <c r="V224" s="81"/>
      <c r="W224" s="81"/>
      <c r="X224" s="81"/>
      <c r="Y224" s="81"/>
      <c r="Z224" s="81"/>
      <c r="AA224" s="81"/>
      <c r="AB224" s="81"/>
      <c r="AC224" s="82"/>
      <c r="AD224" s="81">
        <v>58481492.544691719</v>
      </c>
      <c r="AE224" s="81">
        <v>2330938.1785969948</v>
      </c>
      <c r="AF224" s="81">
        <v>583165.50081931159</v>
      </c>
      <c r="AG224" s="81">
        <v>135000526.04078045</v>
      </c>
      <c r="AH224" s="81">
        <v>91891216.868526191</v>
      </c>
      <c r="AI224" s="81">
        <v>0</v>
      </c>
      <c r="AJ224" s="81">
        <v>0</v>
      </c>
      <c r="AK224" s="81">
        <v>6064654.1444961103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2373</v>
      </c>
      <c r="B225" s="80">
        <v>217</v>
      </c>
      <c r="C225" s="80">
        <v>16</v>
      </c>
      <c r="D225" s="80">
        <v>37</v>
      </c>
      <c r="E225" s="80">
        <v>2021</v>
      </c>
      <c r="F225" s="80" t="s">
        <v>75</v>
      </c>
      <c r="G225" s="182" t="s">
        <v>2371</v>
      </c>
      <c r="H225" s="80" t="s">
        <v>2372</v>
      </c>
      <c r="I225" s="173"/>
      <c r="J225" s="83"/>
      <c r="K225" s="81"/>
      <c r="L225" s="81"/>
      <c r="M225" s="81"/>
      <c r="N225" s="81"/>
      <c r="O225" s="81"/>
      <c r="P225" s="81"/>
      <c r="Q225" s="81"/>
      <c r="R225" s="81"/>
      <c r="S225" s="81"/>
      <c r="T225" s="81"/>
      <c r="U225" s="81"/>
      <c r="V225" s="81"/>
      <c r="W225" s="81"/>
      <c r="X225" s="81"/>
      <c r="Y225" s="81"/>
      <c r="Z225" s="81"/>
      <c r="AA225" s="81"/>
      <c r="AB225" s="81"/>
      <c r="AC225" s="82"/>
      <c r="AD225" s="81">
        <v>24251352.454476342</v>
      </c>
      <c r="AE225" s="81">
        <v>2454942.0788242975</v>
      </c>
      <c r="AF225" s="81">
        <v>5773.9158496961545</v>
      </c>
      <c r="AG225" s="81">
        <v>109961982.2344631</v>
      </c>
      <c r="AH225" s="81">
        <v>123906112.24869505</v>
      </c>
      <c r="AI225" s="81">
        <v>0</v>
      </c>
      <c r="AJ225" s="81">
        <v>0</v>
      </c>
      <c r="AK225" s="81">
        <v>9429210.1167857144</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2465</v>
      </c>
      <c r="B226" s="80">
        <v>218</v>
      </c>
      <c r="C226" s="80">
        <v>16</v>
      </c>
      <c r="D226" s="80">
        <v>38</v>
      </c>
      <c r="E226" s="80">
        <v>2021</v>
      </c>
      <c r="F226" s="80" t="s">
        <v>75</v>
      </c>
      <c r="G226" s="182" t="s">
        <v>2463</v>
      </c>
      <c r="H226" s="80" t="s">
        <v>2464</v>
      </c>
      <c r="I226" s="173"/>
      <c r="J226" s="83"/>
      <c r="K226" s="81"/>
      <c r="L226" s="81"/>
      <c r="M226" s="81"/>
      <c r="N226" s="81"/>
      <c r="O226" s="81"/>
      <c r="P226" s="81"/>
      <c r="Q226" s="81"/>
      <c r="R226" s="81"/>
      <c r="S226" s="81"/>
      <c r="T226" s="81"/>
      <c r="U226" s="81"/>
      <c r="V226" s="81"/>
      <c r="W226" s="81"/>
      <c r="X226" s="81"/>
      <c r="Y226" s="81"/>
      <c r="Z226" s="81"/>
      <c r="AA226" s="81"/>
      <c r="AB226" s="81"/>
      <c r="AC226" s="82"/>
      <c r="AD226" s="81">
        <v>24455554.78908141</v>
      </c>
      <c r="AE226" s="81">
        <v>680345.72286871308</v>
      </c>
      <c r="AF226" s="81">
        <v>1073948.3480434848</v>
      </c>
      <c r="AG226" s="81">
        <v>22013873.396547787</v>
      </c>
      <c r="AH226" s="81">
        <v>22636216.831224956</v>
      </c>
      <c r="AI226" s="81">
        <v>0</v>
      </c>
      <c r="AJ226" s="81">
        <v>0</v>
      </c>
      <c r="AK226" s="81">
        <v>2082764.1078464088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2469</v>
      </c>
      <c r="B227" s="80">
        <v>219</v>
      </c>
      <c r="C227" s="80">
        <v>16</v>
      </c>
      <c r="D227" s="80">
        <v>39</v>
      </c>
      <c r="E227" s="80">
        <v>2021</v>
      </c>
      <c r="F227" s="80" t="s">
        <v>75</v>
      </c>
      <c r="G227" s="182" t="s">
        <v>2467</v>
      </c>
      <c r="H227" s="80" t="s">
        <v>2468</v>
      </c>
      <c r="I227" s="173"/>
      <c r="J227" s="83"/>
      <c r="K227" s="81"/>
      <c r="L227" s="81"/>
      <c r="M227" s="81"/>
      <c r="N227" s="81"/>
      <c r="O227" s="81"/>
      <c r="P227" s="81"/>
      <c r="Q227" s="81"/>
      <c r="R227" s="81"/>
      <c r="S227" s="81"/>
      <c r="T227" s="81"/>
      <c r="U227" s="81"/>
      <c r="V227" s="81"/>
      <c r="W227" s="81"/>
      <c r="X227" s="81"/>
      <c r="Y227" s="81"/>
      <c r="Z227" s="81"/>
      <c r="AA227" s="81"/>
      <c r="AB227" s="81"/>
      <c r="AC227" s="82"/>
      <c r="AD227" s="81">
        <v>195546366.88032991</v>
      </c>
      <c r="AE227" s="81">
        <v>1803083.7384402347</v>
      </c>
      <c r="AF227" s="81">
        <v>1986227.0522954771</v>
      </c>
      <c r="AG227" s="81">
        <v>90161427.816267401</v>
      </c>
      <c r="AH227" s="81">
        <v>77375051.534129858</v>
      </c>
      <c r="AI227" s="81">
        <v>0</v>
      </c>
      <c r="AJ227" s="81">
        <v>0</v>
      </c>
      <c r="AK227" s="81">
        <v>6469078.1828319514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1672</v>
      </c>
      <c r="B228" s="80">
        <v>220</v>
      </c>
      <c r="C228" s="80">
        <v>16</v>
      </c>
      <c r="D228" s="80">
        <v>40</v>
      </c>
      <c r="E228" s="80">
        <v>2021</v>
      </c>
      <c r="F228" s="80" t="s">
        <v>75</v>
      </c>
      <c r="G228" s="182" t="s">
        <v>1670</v>
      </c>
      <c r="H228" s="80" t="s">
        <v>1671</v>
      </c>
      <c r="I228" s="173"/>
      <c r="J228" s="83"/>
      <c r="K228" s="81"/>
      <c r="L228" s="81"/>
      <c r="M228" s="81"/>
      <c r="N228" s="81"/>
      <c r="O228" s="81"/>
      <c r="P228" s="81"/>
      <c r="Q228" s="81"/>
      <c r="R228" s="81"/>
      <c r="S228" s="81"/>
      <c r="T228" s="81"/>
      <c r="U228" s="81"/>
      <c r="V228" s="81"/>
      <c r="W228" s="81"/>
      <c r="X228" s="81"/>
      <c r="Y228" s="81"/>
      <c r="Z228" s="81"/>
      <c r="AA228" s="81"/>
      <c r="AB228" s="81"/>
      <c r="AC228" s="82"/>
      <c r="AD228" s="81">
        <v>29334841.311545018</v>
      </c>
      <c r="AE228" s="81">
        <v>4125643.2751299795</v>
      </c>
      <c r="AF228" s="81">
        <v>554295.92157083086</v>
      </c>
      <c r="AG228" s="81">
        <v>188985225.32678613</v>
      </c>
      <c r="AH228" s="81">
        <v>178008005.38280222</v>
      </c>
      <c r="AI228" s="81">
        <v>0</v>
      </c>
      <c r="AJ228" s="81">
        <v>0</v>
      </c>
      <c r="AK228" s="81">
        <v>13873542.830182306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2329</v>
      </c>
      <c r="B229" s="80">
        <v>221</v>
      </c>
      <c r="C229" s="80">
        <v>16</v>
      </c>
      <c r="D229" s="80">
        <v>41</v>
      </c>
      <c r="E229" s="80">
        <v>2021</v>
      </c>
      <c r="F229" s="80" t="s">
        <v>75</v>
      </c>
      <c r="G229" s="182" t="s">
        <v>2327</v>
      </c>
      <c r="H229" s="80" t="s">
        <v>2328</v>
      </c>
      <c r="I229" s="173"/>
      <c r="J229" s="83"/>
      <c r="K229" s="81"/>
      <c r="L229" s="81"/>
      <c r="M229" s="81"/>
      <c r="N229" s="81"/>
      <c r="O229" s="81"/>
      <c r="P229" s="81"/>
      <c r="Q229" s="81"/>
      <c r="R229" s="81"/>
      <c r="S229" s="81"/>
      <c r="T229" s="81"/>
      <c r="U229" s="81"/>
      <c r="V229" s="81"/>
      <c r="W229" s="81"/>
      <c r="X229" s="81"/>
      <c r="Y229" s="81"/>
      <c r="Z229" s="81"/>
      <c r="AA229" s="81"/>
      <c r="AB229" s="81"/>
      <c r="AC229" s="82"/>
      <c r="AD229" s="81">
        <v>12823402.29016814</v>
      </c>
      <c r="AE229" s="81">
        <v>995382.65858131927</v>
      </c>
      <c r="AF229" s="81">
        <v>2072835.7900409193</v>
      </c>
      <c r="AG229" s="81">
        <v>31559184.354400486</v>
      </c>
      <c r="AH229" s="81">
        <v>33189613.962143142</v>
      </c>
      <c r="AI229" s="81">
        <v>0</v>
      </c>
      <c r="AJ229" s="81">
        <v>0</v>
      </c>
      <c r="AK229" s="81">
        <v>2295674.133870665</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2449</v>
      </c>
      <c r="B230" s="80">
        <v>222</v>
      </c>
      <c r="C230" s="80">
        <v>16</v>
      </c>
      <c r="D230" s="80">
        <v>42</v>
      </c>
      <c r="E230" s="80">
        <v>2021</v>
      </c>
      <c r="F230" s="80" t="s">
        <v>75</v>
      </c>
      <c r="G230" s="182" t="s">
        <v>2447</v>
      </c>
      <c r="H230" s="80" t="s">
        <v>2448</v>
      </c>
      <c r="I230" s="173"/>
      <c r="J230" s="83"/>
      <c r="K230" s="81"/>
      <c r="L230" s="81"/>
      <c r="M230" s="81"/>
      <c r="N230" s="81"/>
      <c r="O230" s="81"/>
      <c r="P230" s="81"/>
      <c r="Q230" s="81"/>
      <c r="R230" s="81"/>
      <c r="S230" s="81"/>
      <c r="T230" s="81"/>
      <c r="U230" s="81"/>
      <c r="V230" s="81"/>
      <c r="W230" s="81"/>
      <c r="X230" s="81"/>
      <c r="Y230" s="81"/>
      <c r="Z230" s="81"/>
      <c r="AA230" s="81"/>
      <c r="AB230" s="81"/>
      <c r="AC230" s="82"/>
      <c r="AD230" s="81">
        <v>36884508.580046386</v>
      </c>
      <c r="AE230" s="81">
        <v>1312095.3226753753</v>
      </c>
      <c r="AF230" s="81">
        <v>2269148.9289305885</v>
      </c>
      <c r="AG230" s="81">
        <v>36838934.477962762</v>
      </c>
      <c r="AH230" s="81">
        <v>44910101.632295512</v>
      </c>
      <c r="AI230" s="81">
        <v>0</v>
      </c>
      <c r="AJ230" s="81">
        <v>0</v>
      </c>
      <c r="AK230" s="81">
        <v>3951699.3424539072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2397</v>
      </c>
      <c r="B231" s="80">
        <v>223</v>
      </c>
      <c r="C231" s="80">
        <v>16</v>
      </c>
      <c r="D231" s="80">
        <v>43</v>
      </c>
      <c r="E231" s="80">
        <v>2021</v>
      </c>
      <c r="F231" s="80" t="s">
        <v>75</v>
      </c>
      <c r="G231" s="182" t="s">
        <v>2395</v>
      </c>
      <c r="H231" s="80" t="s">
        <v>2396</v>
      </c>
      <c r="I231" s="173"/>
      <c r="J231" s="83"/>
      <c r="K231" s="81"/>
      <c r="L231" s="81"/>
      <c r="M231" s="81"/>
      <c r="N231" s="81"/>
      <c r="O231" s="81"/>
      <c r="P231" s="81"/>
      <c r="Q231" s="81"/>
      <c r="R231" s="81"/>
      <c r="S231" s="81"/>
      <c r="T231" s="81"/>
      <c r="U231" s="81"/>
      <c r="V231" s="81"/>
      <c r="W231" s="81"/>
      <c r="X231" s="81"/>
      <c r="Y231" s="81"/>
      <c r="Z231" s="81"/>
      <c r="AA231" s="81"/>
      <c r="AB231" s="81"/>
      <c r="AC231" s="82"/>
      <c r="AD231" s="81">
        <v>1889853.5702276686</v>
      </c>
      <c r="AE231" s="81">
        <v>191033.03548530367</v>
      </c>
      <c r="AF231" s="81">
        <v>277147.96078541543</v>
      </c>
      <c r="AG231" s="81">
        <v>3555628.3318001311</v>
      </c>
      <c r="AH231" s="81">
        <v>3188521.8653587298</v>
      </c>
      <c r="AI231" s="81">
        <v>0</v>
      </c>
      <c r="AJ231" s="81">
        <v>0</v>
      </c>
      <c r="AK231" s="81">
        <v>259639.97008383417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2433</v>
      </c>
      <c r="B232" s="80">
        <v>224</v>
      </c>
      <c r="C232" s="80">
        <v>16</v>
      </c>
      <c r="D232" s="80">
        <v>44</v>
      </c>
      <c r="E232" s="80">
        <v>2021</v>
      </c>
      <c r="F232" s="80" t="s">
        <v>75</v>
      </c>
      <c r="G232" s="182" t="s">
        <v>2431</v>
      </c>
      <c r="H232" s="80" t="s">
        <v>2432</v>
      </c>
      <c r="I232" s="173"/>
      <c r="J232" s="83"/>
      <c r="K232" s="81"/>
      <c r="L232" s="81"/>
      <c r="M232" s="81"/>
      <c r="N232" s="81"/>
      <c r="O232" s="81"/>
      <c r="P232" s="81"/>
      <c r="Q232" s="81"/>
      <c r="R232" s="81"/>
      <c r="S232" s="81"/>
      <c r="T232" s="81"/>
      <c r="U232" s="81"/>
      <c r="V232" s="81"/>
      <c r="W232" s="81"/>
      <c r="X232" s="81"/>
      <c r="Y232" s="81"/>
      <c r="Z232" s="81"/>
      <c r="AA232" s="81"/>
      <c r="AB232" s="81"/>
      <c r="AC232" s="82"/>
      <c r="AD232" s="81">
        <v>17659860.149149634</v>
      </c>
      <c r="AE232" s="81">
        <v>3927907.3261188762</v>
      </c>
      <c r="AF232" s="81">
        <v>294469.70833450387</v>
      </c>
      <c r="AG232" s="81">
        <v>75938914.489066884</v>
      </c>
      <c r="AH232" s="81">
        <v>81345447.780348077</v>
      </c>
      <c r="AI232" s="81">
        <v>0</v>
      </c>
      <c r="AJ232" s="81">
        <v>0</v>
      </c>
      <c r="AK232" s="81">
        <v>6593122.556810325</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2493</v>
      </c>
      <c r="B233" s="80">
        <v>225</v>
      </c>
      <c r="C233" s="80">
        <v>16</v>
      </c>
      <c r="D233" s="80">
        <v>45</v>
      </c>
      <c r="E233" s="80">
        <v>2021</v>
      </c>
      <c r="F233" s="80" t="s">
        <v>75</v>
      </c>
      <c r="G233" s="182" t="s">
        <v>2491</v>
      </c>
      <c r="H233" s="80" t="s">
        <v>2492</v>
      </c>
      <c r="I233" s="173"/>
      <c r="J233" s="83"/>
      <c r="K233" s="81"/>
      <c r="L233" s="81"/>
      <c r="M233" s="81"/>
      <c r="N233" s="81"/>
      <c r="O233" s="81"/>
      <c r="P233" s="81"/>
      <c r="Q233" s="81"/>
      <c r="R233" s="81"/>
      <c r="S233" s="81"/>
      <c r="T233" s="81"/>
      <c r="U233" s="81"/>
      <c r="V233" s="81"/>
      <c r="W233" s="81"/>
      <c r="X233" s="81"/>
      <c r="Y233" s="81"/>
      <c r="Z233" s="81"/>
      <c r="AA233" s="81"/>
      <c r="AB233" s="81"/>
      <c r="AC233" s="82"/>
      <c r="AD233" s="81">
        <v>53832225.816568092</v>
      </c>
      <c r="AE233" s="81">
        <v>2106390.5754826907</v>
      </c>
      <c r="AF233" s="81">
        <v>80834.821895746165</v>
      </c>
      <c r="AG233" s="81">
        <v>54575315.401522808</v>
      </c>
      <c r="AH233" s="81">
        <v>77924270.611416519</v>
      </c>
      <c r="AI233" s="81">
        <v>0</v>
      </c>
      <c r="AJ233" s="81">
        <v>0</v>
      </c>
      <c r="AK233" s="81">
        <v>5296235.3452692321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2381</v>
      </c>
      <c r="B234" s="80">
        <v>226</v>
      </c>
      <c r="C234" s="80">
        <v>16</v>
      </c>
      <c r="D234" s="80">
        <v>46</v>
      </c>
      <c r="E234" s="80">
        <v>2021</v>
      </c>
      <c r="F234" s="80" t="s">
        <v>75</v>
      </c>
      <c r="G234" s="182" t="s">
        <v>2379</v>
      </c>
      <c r="H234" s="80" t="s">
        <v>2380</v>
      </c>
      <c r="I234" s="173"/>
      <c r="J234" s="83"/>
      <c r="K234" s="81"/>
      <c r="L234" s="81"/>
      <c r="M234" s="81"/>
      <c r="N234" s="81"/>
      <c r="O234" s="81"/>
      <c r="P234" s="81"/>
      <c r="Q234" s="81"/>
      <c r="R234" s="81"/>
      <c r="S234" s="81"/>
      <c r="T234" s="81"/>
      <c r="U234" s="81"/>
      <c r="V234" s="81"/>
      <c r="W234" s="81"/>
      <c r="X234" s="81"/>
      <c r="Y234" s="81"/>
      <c r="Z234" s="81"/>
      <c r="AA234" s="81"/>
      <c r="AB234" s="81"/>
      <c r="AC234" s="82"/>
      <c r="AD234" s="81">
        <v>172279559.66439235</v>
      </c>
      <c r="AE234" s="81">
        <v>2421427.5111952969</v>
      </c>
      <c r="AF234" s="81">
        <v>444591.52042660391</v>
      </c>
      <c r="AG234" s="81">
        <v>113863628.08848539</v>
      </c>
      <c r="AH234" s="81">
        <v>104439347.1759786</v>
      </c>
      <c r="AI234" s="81">
        <v>0</v>
      </c>
      <c r="AJ234" s="81">
        <v>0</v>
      </c>
      <c r="AK234" s="81">
        <v>7343033.1478563035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2321</v>
      </c>
      <c r="B235" s="80">
        <v>227</v>
      </c>
      <c r="C235" s="80">
        <v>16</v>
      </c>
      <c r="D235" s="80">
        <v>47</v>
      </c>
      <c r="E235" s="80">
        <v>2021</v>
      </c>
      <c r="F235" s="80" t="s">
        <v>75</v>
      </c>
      <c r="G235" s="182" t="s">
        <v>2319</v>
      </c>
      <c r="H235" s="80" t="s">
        <v>2320</v>
      </c>
      <c r="I235" s="173"/>
      <c r="J235" s="83"/>
      <c r="K235" s="81"/>
      <c r="L235" s="81"/>
      <c r="M235" s="81"/>
      <c r="N235" s="81"/>
      <c r="O235" s="81"/>
      <c r="P235" s="81"/>
      <c r="Q235" s="81"/>
      <c r="R235" s="81"/>
      <c r="S235" s="81"/>
      <c r="T235" s="81"/>
      <c r="U235" s="81"/>
      <c r="V235" s="81"/>
      <c r="W235" s="81"/>
      <c r="X235" s="81"/>
      <c r="Y235" s="81"/>
      <c r="Z235" s="81"/>
      <c r="AA235" s="81"/>
      <c r="AB235" s="81"/>
      <c r="AC235" s="82"/>
      <c r="AD235" s="81">
        <v>56982421.433178931</v>
      </c>
      <c r="AE235" s="81">
        <v>472555.40356890915</v>
      </c>
      <c r="AF235" s="81">
        <v>46191.326797569236</v>
      </c>
      <c r="AG235" s="81">
        <v>37351994.941947348</v>
      </c>
      <c r="AH235" s="81">
        <v>13947876.15025942</v>
      </c>
      <c r="AI235" s="81">
        <v>0</v>
      </c>
      <c r="AJ235" s="81">
        <v>0</v>
      </c>
      <c r="AK235" s="81">
        <v>1208809.142822057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2301</v>
      </c>
      <c r="B236" s="80">
        <v>228</v>
      </c>
      <c r="C236" s="80">
        <v>16</v>
      </c>
      <c r="D236" s="80">
        <v>48</v>
      </c>
      <c r="E236" s="80">
        <v>2021</v>
      </c>
      <c r="F236" s="80" t="s">
        <v>75</v>
      </c>
      <c r="G236" s="182" t="s">
        <v>2300</v>
      </c>
      <c r="H236" s="80" t="s">
        <v>1694</v>
      </c>
      <c r="I236" s="173"/>
      <c r="J236" s="83"/>
      <c r="K236" s="81"/>
      <c r="L236" s="81"/>
      <c r="M236" s="81"/>
      <c r="N236" s="81"/>
      <c r="O236" s="81"/>
      <c r="P236" s="81"/>
      <c r="Q236" s="81"/>
      <c r="R236" s="81"/>
      <c r="S236" s="81"/>
      <c r="T236" s="81"/>
      <c r="U236" s="81"/>
      <c r="V236" s="81"/>
      <c r="W236" s="81"/>
      <c r="X236" s="81"/>
      <c r="Y236" s="81"/>
      <c r="Z236" s="81"/>
      <c r="AA236" s="81"/>
      <c r="AB236" s="81"/>
      <c r="AC236" s="82"/>
      <c r="AD236" s="81">
        <v>76895305.925371319</v>
      </c>
      <c r="AE236" s="81">
        <v>747374.85812671448</v>
      </c>
      <c r="AF236" s="81">
        <v>808348.21895746153</v>
      </c>
      <c r="AG236" s="81">
        <v>39117877.469150096</v>
      </c>
      <c r="AH236" s="81">
        <v>30149838.930216223</v>
      </c>
      <c r="AI236" s="81">
        <v>0</v>
      </c>
      <c r="AJ236" s="81">
        <v>0</v>
      </c>
      <c r="AK236" s="81">
        <v>2549407.2290031486</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1656</v>
      </c>
      <c r="B237" s="80">
        <v>229</v>
      </c>
      <c r="C237" s="80">
        <v>16</v>
      </c>
      <c r="D237" s="80">
        <v>49</v>
      </c>
      <c r="E237" s="80">
        <v>2021</v>
      </c>
      <c r="F237" s="80" t="s">
        <v>75</v>
      </c>
      <c r="G237" s="182" t="s">
        <v>1654</v>
      </c>
      <c r="H237" s="80" t="s">
        <v>1655</v>
      </c>
      <c r="I237" s="173"/>
      <c r="J237" s="83"/>
      <c r="K237" s="81"/>
      <c r="L237" s="81"/>
      <c r="M237" s="81"/>
      <c r="N237" s="81"/>
      <c r="O237" s="81"/>
      <c r="P237" s="81"/>
      <c r="Q237" s="81"/>
      <c r="R237" s="81"/>
      <c r="S237" s="81"/>
      <c r="T237" s="81"/>
      <c r="U237" s="81"/>
      <c r="V237" s="81"/>
      <c r="W237" s="81"/>
      <c r="X237" s="81"/>
      <c r="Y237" s="81"/>
      <c r="Z237" s="81"/>
      <c r="AA237" s="81"/>
      <c r="AB237" s="81"/>
      <c r="AC237" s="82"/>
      <c r="AD237" s="81">
        <v>605664968.20985532</v>
      </c>
      <c r="AE237" s="81">
        <v>102876316.79398037</v>
      </c>
      <c r="AF237" s="81">
        <v>4128349.8325327504</v>
      </c>
      <c r="AG237" s="81">
        <v>5221243333.2099867</v>
      </c>
      <c r="AH237" s="81">
        <v>3145373841.5993962</v>
      </c>
      <c r="AI237" s="81">
        <v>0</v>
      </c>
      <c r="AJ237" s="81">
        <v>0</v>
      </c>
      <c r="AK237" s="81">
        <v>205856561.01290405</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2425</v>
      </c>
      <c r="B238" s="80">
        <v>230</v>
      </c>
      <c r="C238" s="80">
        <v>16</v>
      </c>
      <c r="D238" s="80">
        <v>50</v>
      </c>
      <c r="E238" s="80">
        <v>2021</v>
      </c>
      <c r="F238" s="80" t="s">
        <v>75</v>
      </c>
      <c r="G238" s="182" t="s">
        <v>2423</v>
      </c>
      <c r="H238" s="80" t="s">
        <v>2424</v>
      </c>
      <c r="I238" s="173"/>
      <c r="J238" s="83"/>
      <c r="K238" s="81"/>
      <c r="L238" s="81"/>
      <c r="M238" s="81"/>
      <c r="N238" s="81"/>
      <c r="O238" s="81"/>
      <c r="P238" s="81"/>
      <c r="Q238" s="81"/>
      <c r="R238" s="81"/>
      <c r="S238" s="81"/>
      <c r="T238" s="81"/>
      <c r="U238" s="81"/>
      <c r="V238" s="81"/>
      <c r="W238" s="81"/>
      <c r="X238" s="81"/>
      <c r="Y238" s="81"/>
      <c r="Z238" s="81"/>
      <c r="AA238" s="81"/>
      <c r="AB238" s="81"/>
      <c r="AC238" s="82"/>
      <c r="AD238" s="81">
        <v>18202346.854736641</v>
      </c>
      <c r="AE238" s="81">
        <v>936732.16523056815</v>
      </c>
      <c r="AF238" s="81">
        <v>109704.40114422693</v>
      </c>
      <c r="AG238" s="81">
        <v>27949863.648462433</v>
      </c>
      <c r="AH238" s="81">
        <v>42240286.673263088</v>
      </c>
      <c r="AI238" s="81">
        <v>0</v>
      </c>
      <c r="AJ238" s="81">
        <v>0</v>
      </c>
      <c r="AK238" s="81">
        <v>2874416.615215268</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2377</v>
      </c>
      <c r="B239" s="80">
        <v>231</v>
      </c>
      <c r="C239" s="80">
        <v>16</v>
      </c>
      <c r="D239" s="80">
        <v>51</v>
      </c>
      <c r="E239" s="80">
        <v>2021</v>
      </c>
      <c r="F239" s="80" t="s">
        <v>75</v>
      </c>
      <c r="G239" s="182" t="s">
        <v>2375</v>
      </c>
      <c r="H239" s="80" t="s">
        <v>2376</v>
      </c>
      <c r="I239" s="173"/>
      <c r="J239" s="83"/>
      <c r="K239" s="81"/>
      <c r="L239" s="81"/>
      <c r="M239" s="81"/>
      <c r="N239" s="81"/>
      <c r="O239" s="81"/>
      <c r="P239" s="81"/>
      <c r="Q239" s="81"/>
      <c r="R239" s="81"/>
      <c r="S239" s="81"/>
      <c r="T239" s="81"/>
      <c r="U239" s="81"/>
      <c r="V239" s="81"/>
      <c r="W239" s="81"/>
      <c r="X239" s="81"/>
      <c r="Y239" s="81"/>
      <c r="Z239" s="81"/>
      <c r="AA239" s="81"/>
      <c r="AB239" s="81"/>
      <c r="AC239" s="82"/>
      <c r="AD239" s="81">
        <v>28024396.711822029</v>
      </c>
      <c r="AE239" s="81">
        <v>1302040.9523866752</v>
      </c>
      <c r="AF239" s="81">
        <v>329113.20343268081</v>
      </c>
      <c r="AG239" s="81">
        <v>92106284.92392987</v>
      </c>
      <c r="AH239" s="81">
        <v>111087186.42396934</v>
      </c>
      <c r="AI239" s="81">
        <v>0</v>
      </c>
      <c r="AJ239" s="81">
        <v>0</v>
      </c>
      <c r="AK239" s="81">
        <v>8906386.0516472347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2337</v>
      </c>
      <c r="B240" s="80">
        <v>232</v>
      </c>
      <c r="C240" s="80">
        <v>16</v>
      </c>
      <c r="D240" s="80">
        <v>52</v>
      </c>
      <c r="E240" s="80">
        <v>2021</v>
      </c>
      <c r="F240" s="80" t="s">
        <v>75</v>
      </c>
      <c r="G240" s="182" t="s">
        <v>2335</v>
      </c>
      <c r="H240" s="80" t="s">
        <v>2336</v>
      </c>
      <c r="I240" s="173"/>
      <c r="J240" s="83"/>
      <c r="K240" s="81"/>
      <c r="L240" s="81"/>
      <c r="M240" s="81"/>
      <c r="N240" s="81"/>
      <c r="O240" s="81"/>
      <c r="P240" s="81"/>
      <c r="Q240" s="81"/>
      <c r="R240" s="81"/>
      <c r="S240" s="81"/>
      <c r="T240" s="81"/>
      <c r="U240" s="81"/>
      <c r="V240" s="81"/>
      <c r="W240" s="81"/>
      <c r="X240" s="81"/>
      <c r="Y240" s="81"/>
      <c r="Z240" s="81"/>
      <c r="AA240" s="81"/>
      <c r="AB240" s="81"/>
      <c r="AC240" s="82"/>
      <c r="AD240" s="81">
        <v>119962106.86290984</v>
      </c>
      <c r="AE240" s="81">
        <v>727266.11754931405</v>
      </c>
      <c r="AF240" s="81">
        <v>715965.56536232319</v>
      </c>
      <c r="AG240" s="81">
        <v>41164153.505739771</v>
      </c>
      <c r="AH240" s="81">
        <v>44482931.238850325</v>
      </c>
      <c r="AI240" s="81">
        <v>0</v>
      </c>
      <c r="AJ240" s="81">
        <v>0</v>
      </c>
      <c r="AK240" s="81">
        <v>3215046.4040765166</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2389</v>
      </c>
      <c r="B241" s="80">
        <v>233</v>
      </c>
      <c r="C241" s="80">
        <v>16</v>
      </c>
      <c r="D241" s="80">
        <v>53</v>
      </c>
      <c r="E241" s="80">
        <v>2021</v>
      </c>
      <c r="F241" s="80" t="s">
        <v>75</v>
      </c>
      <c r="G241" s="182" t="s">
        <v>2387</v>
      </c>
      <c r="H241" s="80" t="s">
        <v>2388</v>
      </c>
      <c r="I241" s="173"/>
      <c r="J241" s="83"/>
      <c r="K241" s="81"/>
      <c r="L241" s="81"/>
      <c r="M241" s="81"/>
      <c r="N241" s="81"/>
      <c r="O241" s="81"/>
      <c r="P241" s="81"/>
      <c r="Q241" s="81"/>
      <c r="R241" s="81"/>
      <c r="S241" s="81"/>
      <c r="T241" s="81"/>
      <c r="U241" s="81"/>
      <c r="V241" s="81"/>
      <c r="W241" s="81"/>
      <c r="X241" s="81"/>
      <c r="Y241" s="81"/>
      <c r="Z241" s="81"/>
      <c r="AA241" s="81"/>
      <c r="AB241" s="81"/>
      <c r="AC241" s="82"/>
      <c r="AD241" s="81">
        <v>23523410.653077502</v>
      </c>
      <c r="AE241" s="81">
        <v>1089223.4479425212</v>
      </c>
      <c r="AF241" s="81">
        <v>11547.831699392309</v>
      </c>
      <c r="AG241" s="81">
        <v>41838291.092138112</v>
      </c>
      <c r="AH241" s="81">
        <v>51676175.542757697</v>
      </c>
      <c r="AI241" s="81">
        <v>0</v>
      </c>
      <c r="AJ241" s="81">
        <v>0</v>
      </c>
      <c r="AK241" s="81">
        <v>3663050.0531645482</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2325</v>
      </c>
      <c r="B242" s="80">
        <v>234</v>
      </c>
      <c r="C242" s="80">
        <v>16</v>
      </c>
      <c r="D242" s="80">
        <v>54</v>
      </c>
      <c r="E242" s="80">
        <v>2021</v>
      </c>
      <c r="F242" s="80" t="s">
        <v>75</v>
      </c>
      <c r="G242" s="182" t="s">
        <v>2323</v>
      </c>
      <c r="H242" s="80" t="s">
        <v>2324</v>
      </c>
      <c r="I242" s="173"/>
      <c r="J242" s="83"/>
      <c r="K242" s="81"/>
      <c r="L242" s="81"/>
      <c r="M242" s="81"/>
      <c r="N242" s="81"/>
      <c r="O242" s="81"/>
      <c r="P242" s="81"/>
      <c r="Q242" s="81"/>
      <c r="R242" s="81"/>
      <c r="S242" s="81"/>
      <c r="T242" s="81"/>
      <c r="U242" s="81"/>
      <c r="V242" s="81"/>
      <c r="W242" s="81"/>
      <c r="X242" s="81"/>
      <c r="Y242" s="81"/>
      <c r="Z242" s="81"/>
      <c r="AA242" s="81"/>
      <c r="AB242" s="81"/>
      <c r="AC242" s="82"/>
      <c r="AD242" s="81">
        <v>74033166.045645058</v>
      </c>
      <c r="AE242" s="81">
        <v>834512.73396211606</v>
      </c>
      <c r="AF242" s="81">
        <v>1634018.1854640117</v>
      </c>
      <c r="AG242" s="81">
        <v>24650765.548654597</v>
      </c>
      <c r="AH242" s="81">
        <v>32346715.239362907</v>
      </c>
      <c r="AI242" s="81">
        <v>0</v>
      </c>
      <c r="AJ242" s="81">
        <v>0</v>
      </c>
      <c r="AK242" s="81">
        <v>2463035.5908256141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2481</v>
      </c>
      <c r="B243" s="80">
        <v>235</v>
      </c>
      <c r="C243" s="80">
        <v>16</v>
      </c>
      <c r="D243" s="80">
        <v>55</v>
      </c>
      <c r="E243" s="80">
        <v>2021</v>
      </c>
      <c r="F243" s="80" t="s">
        <v>75</v>
      </c>
      <c r="G243" s="182" t="s">
        <v>2479</v>
      </c>
      <c r="H243" s="80" t="s">
        <v>2480</v>
      </c>
      <c r="I243" s="173"/>
      <c r="J243" s="83"/>
      <c r="K243" s="81"/>
      <c r="L243" s="81"/>
      <c r="M243" s="81"/>
      <c r="N243" s="81"/>
      <c r="O243" s="81"/>
      <c r="P243" s="81"/>
      <c r="Q243" s="81"/>
      <c r="R243" s="81"/>
      <c r="S243" s="81"/>
      <c r="T243" s="81"/>
      <c r="U243" s="81"/>
      <c r="V243" s="81"/>
      <c r="W243" s="81"/>
      <c r="X243" s="81"/>
      <c r="Y243" s="81"/>
      <c r="Z243" s="81"/>
      <c r="AA243" s="81"/>
      <c r="AB243" s="81"/>
      <c r="AC243" s="82"/>
      <c r="AD243" s="81">
        <v>36485162.328339033</v>
      </c>
      <c r="AE243" s="81">
        <v>1848328.4047393857</v>
      </c>
      <c r="AF243" s="81">
        <v>1940035.725497908</v>
      </c>
      <c r="AG243" s="81">
        <v>50053224.335240096</v>
      </c>
      <c r="AH243" s="81">
        <v>55406288.442663006</v>
      </c>
      <c r="AI243" s="81">
        <v>0</v>
      </c>
      <c r="AJ243" s="81">
        <v>0</v>
      </c>
      <c r="AK243" s="81">
        <v>4729831.6693785619</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2333</v>
      </c>
      <c r="B244" s="80">
        <v>236</v>
      </c>
      <c r="C244" s="80">
        <v>16</v>
      </c>
      <c r="D244" s="80">
        <v>56</v>
      </c>
      <c r="E244" s="80">
        <v>2021</v>
      </c>
      <c r="F244" s="80" t="s">
        <v>75</v>
      </c>
      <c r="G244" s="182" t="s">
        <v>2331</v>
      </c>
      <c r="H244" s="80" t="s">
        <v>2332</v>
      </c>
      <c r="I244" s="173"/>
      <c r="J244" s="83"/>
      <c r="K244" s="81"/>
      <c r="L244" s="81"/>
      <c r="M244" s="81"/>
      <c r="N244" s="81"/>
      <c r="O244" s="81"/>
      <c r="P244" s="81"/>
      <c r="Q244" s="81"/>
      <c r="R244" s="81"/>
      <c r="S244" s="81"/>
      <c r="T244" s="81"/>
      <c r="U244" s="81"/>
      <c r="V244" s="81"/>
      <c r="W244" s="81"/>
      <c r="X244" s="81"/>
      <c r="Y244" s="81"/>
      <c r="Z244" s="81"/>
      <c r="AA244" s="81"/>
      <c r="AB244" s="81"/>
      <c r="AC244" s="82"/>
      <c r="AD244" s="81">
        <v>1141528118.1850452</v>
      </c>
      <c r="AE244" s="81">
        <v>1193118.6075924232</v>
      </c>
      <c r="AF244" s="81">
        <v>606261.16421809618</v>
      </c>
      <c r="AG244" s="81">
        <v>59497116.364165604</v>
      </c>
      <c r="AH244" s="81">
        <v>50421362.512012459</v>
      </c>
      <c r="AI244" s="81">
        <v>0</v>
      </c>
      <c r="AJ244" s="81">
        <v>0</v>
      </c>
      <c r="AK244" s="81">
        <v>3554626.0818353035</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2485</v>
      </c>
      <c r="B245" s="80">
        <v>237</v>
      </c>
      <c r="C245" s="80">
        <v>16</v>
      </c>
      <c r="D245" s="80">
        <v>57</v>
      </c>
      <c r="E245" s="80">
        <v>2021</v>
      </c>
      <c r="F245" s="80" t="s">
        <v>75</v>
      </c>
      <c r="G245" s="182" t="s">
        <v>2483</v>
      </c>
      <c r="H245" s="80" t="s">
        <v>2484</v>
      </c>
      <c r="I245" s="173"/>
      <c r="J245" s="83"/>
      <c r="K245" s="81"/>
      <c r="L245" s="81"/>
      <c r="M245" s="81"/>
      <c r="N245" s="81"/>
      <c r="O245" s="81"/>
      <c r="P245" s="81"/>
      <c r="Q245" s="81"/>
      <c r="R245" s="81"/>
      <c r="S245" s="81"/>
      <c r="T245" s="81"/>
      <c r="U245" s="81"/>
      <c r="V245" s="81"/>
      <c r="W245" s="81"/>
      <c r="X245" s="81"/>
      <c r="Y245" s="81"/>
      <c r="Z245" s="81"/>
      <c r="AA245" s="81"/>
      <c r="AB245" s="81"/>
      <c r="AC245" s="82"/>
      <c r="AD245" s="81">
        <v>38351584.274705112</v>
      </c>
      <c r="AE245" s="81">
        <v>1930439.095430437</v>
      </c>
      <c r="AF245" s="81">
        <v>1582052.9428167462</v>
      </c>
      <c r="AG245" s="81">
        <v>141085661.77641153</v>
      </c>
      <c r="AH245" s="81">
        <v>167984757.22232047</v>
      </c>
      <c r="AI245" s="81">
        <v>0</v>
      </c>
      <c r="AJ245" s="81">
        <v>0</v>
      </c>
      <c r="AK245" s="81">
        <v>12760687.589347754</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2489</v>
      </c>
      <c r="B246" s="80">
        <v>238</v>
      </c>
      <c r="C246" s="80">
        <v>16</v>
      </c>
      <c r="D246" s="80">
        <v>58</v>
      </c>
      <c r="E246" s="80">
        <v>2021</v>
      </c>
      <c r="F246" s="80" t="s">
        <v>75</v>
      </c>
      <c r="G246" s="182" t="s">
        <v>2487</v>
      </c>
      <c r="H246" s="80" t="s">
        <v>2488</v>
      </c>
      <c r="I246" s="173"/>
      <c r="J246" s="83"/>
      <c r="K246" s="81"/>
      <c r="L246" s="81"/>
      <c r="M246" s="81"/>
      <c r="N246" s="81"/>
      <c r="O246" s="81"/>
      <c r="P246" s="81"/>
      <c r="Q246" s="81"/>
      <c r="R246" s="81"/>
      <c r="S246" s="81"/>
      <c r="T246" s="81"/>
      <c r="U246" s="81"/>
      <c r="V246" s="81"/>
      <c r="W246" s="81"/>
      <c r="X246" s="81"/>
      <c r="Y246" s="81"/>
      <c r="Z246" s="81"/>
      <c r="AA246" s="81"/>
      <c r="AB246" s="81"/>
      <c r="AC246" s="82"/>
      <c r="AD246" s="81">
        <v>51106912.654325016</v>
      </c>
      <c r="AE246" s="81">
        <v>3212371.3072397118</v>
      </c>
      <c r="AF246" s="81">
        <v>1940035.725497908</v>
      </c>
      <c r="AG246" s="81">
        <v>110152888.45362015</v>
      </c>
      <c r="AH246" s="81">
        <v>99412467.010257527</v>
      </c>
      <c r="AI246" s="81">
        <v>0</v>
      </c>
      <c r="AJ246" s="81">
        <v>0</v>
      </c>
      <c r="AK246" s="81">
        <v>8396819.6391773447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2437</v>
      </c>
      <c r="B247" s="80">
        <v>239</v>
      </c>
      <c r="C247" s="80">
        <v>16</v>
      </c>
      <c r="D247" s="80">
        <v>59</v>
      </c>
      <c r="E247" s="80">
        <v>2021</v>
      </c>
      <c r="F247" s="80" t="s">
        <v>75</v>
      </c>
      <c r="G247" s="182" t="s">
        <v>2435</v>
      </c>
      <c r="H247" s="80" t="s">
        <v>2436</v>
      </c>
      <c r="I247" s="173"/>
      <c r="J247" s="83"/>
      <c r="K247" s="81"/>
      <c r="L247" s="81"/>
      <c r="M247" s="81"/>
      <c r="N247" s="81"/>
      <c r="O247" s="81"/>
      <c r="P247" s="81"/>
      <c r="Q247" s="81"/>
      <c r="R247" s="81"/>
      <c r="S247" s="81"/>
      <c r="T247" s="81"/>
      <c r="U247" s="81"/>
      <c r="V247" s="81"/>
      <c r="W247" s="81"/>
      <c r="X247" s="81"/>
      <c r="Y247" s="81"/>
      <c r="Z247" s="81"/>
      <c r="AA247" s="81"/>
      <c r="AB247" s="81"/>
      <c r="AC247" s="82"/>
      <c r="AD247" s="81">
        <v>98646797.009113923</v>
      </c>
      <c r="AE247" s="81">
        <v>3116854.7894970602</v>
      </c>
      <c r="AF247" s="81">
        <v>4636454.4273060123</v>
      </c>
      <c r="AG247" s="81">
        <v>123295588.47871359</v>
      </c>
      <c r="AH247" s="81">
        <v>96468042.512581781</v>
      </c>
      <c r="AI247" s="81">
        <v>0</v>
      </c>
      <c r="AJ247" s="81">
        <v>0</v>
      </c>
      <c r="AK247" s="81">
        <v>8060259.0308381375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2369</v>
      </c>
      <c r="B248" s="80">
        <v>240</v>
      </c>
      <c r="C248" s="80">
        <v>16</v>
      </c>
      <c r="D248" s="80">
        <v>60</v>
      </c>
      <c r="E248" s="80">
        <v>2021</v>
      </c>
      <c r="F248" s="80" t="s">
        <v>75</v>
      </c>
      <c r="G248" s="182" t="s">
        <v>2367</v>
      </c>
      <c r="H248" s="80" t="s">
        <v>2368</v>
      </c>
      <c r="I248" s="173"/>
      <c r="J248" s="83"/>
      <c r="K248" s="81"/>
      <c r="L248" s="81"/>
      <c r="M248" s="81"/>
      <c r="N248" s="81"/>
      <c r="O248" s="81"/>
      <c r="P248" s="81"/>
      <c r="Q248" s="81"/>
      <c r="R248" s="81"/>
      <c r="S248" s="81"/>
      <c r="T248" s="81"/>
      <c r="U248" s="81"/>
      <c r="V248" s="81"/>
      <c r="W248" s="81"/>
      <c r="X248" s="81"/>
      <c r="Y248" s="81"/>
      <c r="Z248" s="81"/>
      <c r="AA248" s="81"/>
      <c r="AB248" s="81"/>
      <c r="AC248" s="82"/>
      <c r="AD248" s="81">
        <v>119595793.76967622</v>
      </c>
      <c r="AE248" s="81">
        <v>2072876.0078536901</v>
      </c>
      <c r="AF248" s="81">
        <v>1449252.8782737346</v>
      </c>
      <c r="AG248" s="81">
        <v>128569372.78292722</v>
      </c>
      <c r="AH248" s="81">
        <v>127544688.63571924</v>
      </c>
      <c r="AI248" s="81">
        <v>0</v>
      </c>
      <c r="AJ248" s="81">
        <v>0</v>
      </c>
      <c r="AK248" s="81">
        <v>9553123.2268762812</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1697</v>
      </c>
      <c r="B249" s="80">
        <v>241</v>
      </c>
      <c r="C249" s="80">
        <v>16</v>
      </c>
      <c r="D249" s="80">
        <v>61</v>
      </c>
      <c r="E249" s="80">
        <v>2021</v>
      </c>
      <c r="F249" s="80" t="s">
        <v>75</v>
      </c>
      <c r="G249" s="182" t="s">
        <v>1695</v>
      </c>
      <c r="H249" s="80" t="s">
        <v>1696</v>
      </c>
      <c r="I249" s="173"/>
      <c r="J249" s="83"/>
      <c r="K249" s="81"/>
      <c r="L249" s="81"/>
      <c r="M249" s="81"/>
      <c r="N249" s="81"/>
      <c r="O249" s="81"/>
      <c r="P249" s="81"/>
      <c r="Q249" s="81"/>
      <c r="R249" s="81"/>
      <c r="S249" s="81"/>
      <c r="T249" s="81"/>
      <c r="U249" s="81"/>
      <c r="V249" s="81"/>
      <c r="W249" s="81"/>
      <c r="X249" s="81"/>
      <c r="Y249" s="81"/>
      <c r="Z249" s="81"/>
      <c r="AA249" s="81"/>
      <c r="AB249" s="81"/>
      <c r="AC249" s="82"/>
      <c r="AD249" s="81">
        <v>34299862.749131352</v>
      </c>
      <c r="AE249" s="81">
        <v>298279.6518981058</v>
      </c>
      <c r="AF249" s="81">
        <v>109704.40114422693</v>
      </c>
      <c r="AG249" s="81">
        <v>9360370.5580443032</v>
      </c>
      <c r="AH249" s="81">
        <v>11606067.029050976</v>
      </c>
      <c r="AI249" s="81">
        <v>0</v>
      </c>
      <c r="AJ249" s="81">
        <v>0</v>
      </c>
      <c r="AK249" s="81">
        <v>882618.38161966694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2217</v>
      </c>
      <c r="H6" s="87" t="s">
        <v>2218</v>
      </c>
      <c r="I6" s="87" t="s">
        <v>2496</v>
      </c>
      <c r="J6" s="87" t="s">
        <v>2497</v>
      </c>
      <c r="K6" s="87">
        <v>25</v>
      </c>
      <c r="L6" s="87">
        <v>43</v>
      </c>
      <c r="M6" s="18"/>
      <c r="N6" s="87">
        <v>1</v>
      </c>
      <c r="O6" s="87" t="s">
        <v>1700</v>
      </c>
      <c r="P6" s="87" t="s">
        <v>1701</v>
      </c>
      <c r="Q6" s="87" t="s">
        <v>1247</v>
      </c>
      <c r="R6" s="18"/>
      <c r="S6" s="87">
        <v>1</v>
      </c>
      <c r="T6" s="87" t="s">
        <v>2217</v>
      </c>
      <c r="U6" s="87" t="s">
        <v>2218</v>
      </c>
      <c r="V6" s="87" t="s">
        <v>1247</v>
      </c>
      <c r="W6" s="18"/>
      <c r="X6" s="87">
        <v>1</v>
      </c>
      <c r="Y6" s="769" t="s">
        <v>1700</v>
      </c>
      <c r="Z6" s="87" t="s">
        <v>1701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1687</v>
      </c>
      <c r="P7" s="87" t="s">
        <v>1688</v>
      </c>
      <c r="Q7" s="87" t="s">
        <v>1247</v>
      </c>
      <c r="R7" s="18"/>
      <c r="S7" s="87">
        <v>2</v>
      </c>
      <c r="T7" s="86" t="s">
        <v>570</v>
      </c>
      <c r="U7" s="87" t="s">
        <v>1592</v>
      </c>
      <c r="V7" s="87" t="s">
        <v>1592</v>
      </c>
      <c r="W7" s="18"/>
      <c r="X7" s="87">
        <v>2</v>
      </c>
      <c r="Y7" s="769" t="s">
        <v>1687</v>
      </c>
      <c r="Z7" s="87" t="s">
        <v>1688</v>
      </c>
      <c r="AA7" s="87" t="s">
        <v>1247</v>
      </c>
      <c r="AB7" s="18"/>
      <c r="AC7" s="87">
        <v>2</v>
      </c>
      <c r="AD7" s="87" t="s">
        <v>2355</v>
      </c>
      <c r="AE7" s="87" t="s">
        <v>2356</v>
      </c>
      <c r="AF7" s="87" t="s">
        <v>1247</v>
      </c>
    </row>
    <row r="8" spans="1:32" ht="12">
      <c r="A8" s="18"/>
      <c r="B8" s="18"/>
      <c r="C8" s="18"/>
      <c r="D8" s="18"/>
      <c r="F8" s="18"/>
      <c r="G8" s="18"/>
      <c r="H8" s="18"/>
      <c r="I8" s="18"/>
      <c r="J8" s="18"/>
      <c r="K8" s="18"/>
      <c r="L8" s="18"/>
      <c r="M8" s="18"/>
      <c r="N8" s="87">
        <v>3</v>
      </c>
      <c r="O8" s="87" t="s">
        <v>1738</v>
      </c>
      <c r="P8" s="87" t="s">
        <v>1739</v>
      </c>
      <c r="Q8" s="87" t="s">
        <v>1247</v>
      </c>
      <c r="R8" s="18"/>
      <c r="S8" s="18"/>
      <c r="T8" s="18"/>
      <c r="U8" s="18"/>
      <c r="V8" s="18"/>
      <c r="W8" s="18"/>
      <c r="X8" s="87">
        <v>3</v>
      </c>
      <c r="Y8" s="769" t="s">
        <v>1738</v>
      </c>
      <c r="Z8" s="87" t="s">
        <v>1739</v>
      </c>
      <c r="AA8" s="87" t="s">
        <v>1247</v>
      </c>
      <c r="AB8" s="18"/>
      <c r="AC8" s="87">
        <v>3</v>
      </c>
      <c r="AD8" s="87" t="s">
        <v>2427</v>
      </c>
      <c r="AE8" s="87" t="s">
        <v>2428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1759</v>
      </c>
      <c r="P9" s="87" t="s">
        <v>1760</v>
      </c>
      <c r="Q9" s="87" t="s">
        <v>1247</v>
      </c>
      <c r="R9" s="18"/>
      <c r="S9" s="18"/>
      <c r="T9" s="18"/>
      <c r="U9" s="18"/>
      <c r="V9" s="18"/>
      <c r="W9" s="18"/>
      <c r="X9" s="87">
        <v>4</v>
      </c>
      <c r="Y9" s="769" t="s">
        <v>1759</v>
      </c>
      <c r="Z9" s="87" t="s">
        <v>1760</v>
      </c>
      <c r="AA9" s="87" t="s">
        <v>1247</v>
      </c>
      <c r="AB9" s="18"/>
      <c r="AC9" s="87">
        <v>4</v>
      </c>
      <c r="AD9" s="87" t="s">
        <v>2455</v>
      </c>
      <c r="AE9" s="87" t="s">
        <v>2456</v>
      </c>
      <c r="AF9" s="87" t="s">
        <v>1247</v>
      </c>
    </row>
    <row r="10" spans="1:32" ht="12">
      <c r="A10" s="18"/>
      <c r="B10" s="18"/>
      <c r="C10" s="18"/>
      <c r="D10" s="18"/>
      <c r="F10" s="85" t="s">
        <v>1247</v>
      </c>
      <c r="G10" s="86" t="s">
        <v>2217</v>
      </c>
      <c r="H10" s="87" t="s">
        <v>2218</v>
      </c>
      <c r="I10" s="87" t="s">
        <v>2496</v>
      </c>
      <c r="J10" s="87" t="s">
        <v>2497</v>
      </c>
      <c r="K10" s="85">
        <v>25</v>
      </c>
      <c r="L10" s="85">
        <v>43</v>
      </c>
      <c r="M10" s="18"/>
      <c r="N10" s="87">
        <v>5</v>
      </c>
      <c r="O10" s="87" t="s">
        <v>1780</v>
      </c>
      <c r="P10" s="87" t="s">
        <v>1781</v>
      </c>
      <c r="Q10" s="87" t="s">
        <v>1247</v>
      </c>
      <c r="R10" s="18"/>
      <c r="S10" s="18"/>
      <c r="T10" s="18"/>
      <c r="U10" s="18"/>
      <c r="V10" s="18"/>
      <c r="W10" s="18"/>
      <c r="X10" s="87">
        <v>5</v>
      </c>
      <c r="Y10" s="769" t="s">
        <v>1780</v>
      </c>
      <c r="Z10" s="87" t="s">
        <v>1781</v>
      </c>
      <c r="AA10" s="87" t="s">
        <v>1247</v>
      </c>
      <c r="AB10" s="18"/>
      <c r="AC10" s="87">
        <v>5</v>
      </c>
      <c r="AD10" s="87" t="s">
        <v>2315</v>
      </c>
      <c r="AE10" s="87" t="s">
        <v>2316</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1801</v>
      </c>
      <c r="P11" s="87" t="s">
        <v>1802</v>
      </c>
      <c r="Q11" s="87" t="s">
        <v>1247</v>
      </c>
      <c r="R11" s="18"/>
      <c r="S11" s="18"/>
      <c r="T11" s="18"/>
      <c r="U11" s="18"/>
      <c r="V11" s="18"/>
      <c r="W11" s="18"/>
      <c r="X11" s="87">
        <v>6</v>
      </c>
      <c r="Y11" s="769" t="s">
        <v>1801</v>
      </c>
      <c r="Z11" s="87" t="s">
        <v>1802</v>
      </c>
      <c r="AA11" s="87" t="s">
        <v>1247</v>
      </c>
      <c r="AB11" s="18"/>
      <c r="AC11" s="87">
        <v>6</v>
      </c>
      <c r="AD11" s="87" t="s">
        <v>1674</v>
      </c>
      <c r="AE11" s="87" t="s">
        <v>1675</v>
      </c>
      <c r="AF11" s="87" t="s">
        <v>1247</v>
      </c>
    </row>
    <row r="12" spans="1:32" ht="12">
      <c r="A12" s="18"/>
      <c r="B12" s="18"/>
      <c r="C12" s="18"/>
      <c r="D12" s="18"/>
      <c r="F12" s="85" t="s">
        <v>1636</v>
      </c>
      <c r="G12" s="86" t="s">
        <v>2217</v>
      </c>
      <c r="H12" s="87"/>
      <c r="I12" s="87" t="s">
        <v>2217</v>
      </c>
      <c r="J12" s="87"/>
      <c r="K12" s="85" t="s">
        <v>1244</v>
      </c>
      <c r="L12" s="85"/>
      <c r="M12" s="18"/>
      <c r="N12" s="87">
        <v>7</v>
      </c>
      <c r="O12" s="87" t="s">
        <v>1822</v>
      </c>
      <c r="P12" s="87" t="s">
        <v>1823</v>
      </c>
      <c r="Q12" s="87" t="s">
        <v>1247</v>
      </c>
      <c r="R12" s="18"/>
      <c r="S12" s="18"/>
      <c r="T12" s="18"/>
      <c r="U12" s="18"/>
      <c r="V12" s="18"/>
      <c r="W12" s="18"/>
      <c r="X12" s="87">
        <v>7</v>
      </c>
      <c r="Y12" s="769" t="s">
        <v>1822</v>
      </c>
      <c r="Z12" s="87" t="s">
        <v>1823</v>
      </c>
      <c r="AA12" s="87" t="s">
        <v>1247</v>
      </c>
      <c r="AB12" s="18"/>
      <c r="AC12" s="87">
        <v>7</v>
      </c>
      <c r="AD12" s="87" t="s">
        <v>2419</v>
      </c>
      <c r="AE12" s="87" t="s">
        <v>2420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1843</v>
      </c>
      <c r="P13" s="87" t="s">
        <v>1844</v>
      </c>
      <c r="Q13" s="87" t="s">
        <v>1247</v>
      </c>
      <c r="R13" s="18"/>
      <c r="S13" s="18"/>
      <c r="T13" s="18"/>
      <c r="U13" s="18"/>
      <c r="V13" s="18"/>
      <c r="W13" s="18"/>
      <c r="X13" s="87">
        <v>8</v>
      </c>
      <c r="Y13" s="769" t="s">
        <v>1843</v>
      </c>
      <c r="Z13" s="87" t="s">
        <v>1844</v>
      </c>
      <c r="AA13" s="87" t="s">
        <v>1247</v>
      </c>
      <c r="AB13" s="18"/>
      <c r="AC13" s="87">
        <v>8</v>
      </c>
      <c r="AD13" s="87" t="s">
        <v>2383</v>
      </c>
      <c r="AE13" s="87" t="s">
        <v>2384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1864</v>
      </c>
      <c r="P14" s="87" t="s">
        <v>1865</v>
      </c>
      <c r="Q14" s="87" t="s">
        <v>1247</v>
      </c>
      <c r="R14" s="18"/>
      <c r="S14" s="18"/>
      <c r="T14" s="18"/>
      <c r="U14" s="18"/>
      <c r="V14" s="18"/>
      <c r="W14" s="18"/>
      <c r="X14" s="87">
        <v>9</v>
      </c>
      <c r="Y14" s="769" t="s">
        <v>1864</v>
      </c>
      <c r="Z14" s="87" t="s">
        <v>1865</v>
      </c>
      <c r="AA14" s="87" t="s">
        <v>1247</v>
      </c>
      <c r="AB14" s="18"/>
      <c r="AC14" s="87">
        <v>9</v>
      </c>
      <c r="AD14" s="87" t="s">
        <v>2343</v>
      </c>
      <c r="AE14" s="87" t="s">
        <v>2344</v>
      </c>
      <c r="AF14" s="87" t="s">
        <v>1247</v>
      </c>
    </row>
    <row r="15" spans="1:32" ht="12">
      <c r="A15" s="18"/>
      <c r="B15" s="18"/>
      <c r="C15" s="18"/>
      <c r="D15" s="18"/>
      <c r="E15" s="18"/>
      <c r="F15" s="18"/>
      <c r="G15" s="18"/>
      <c r="H15" s="18"/>
      <c r="I15" s="18"/>
      <c r="J15" s="18"/>
      <c r="K15" s="18"/>
      <c r="L15" s="18"/>
      <c r="M15" s="18"/>
      <c r="N15" s="87">
        <v>10</v>
      </c>
      <c r="O15" s="87" t="s">
        <v>1885</v>
      </c>
      <c r="P15" s="87" t="s">
        <v>1886</v>
      </c>
      <c r="Q15" s="87" t="s">
        <v>1247</v>
      </c>
      <c r="R15" s="18"/>
      <c r="S15" s="18"/>
      <c r="T15" s="18"/>
      <c r="U15" s="18"/>
      <c r="V15" s="18"/>
      <c r="W15" s="18"/>
      <c r="X15" s="87">
        <v>10</v>
      </c>
      <c r="Y15" s="769" t="s">
        <v>1885</v>
      </c>
      <c r="Z15" s="87" t="s">
        <v>1886</v>
      </c>
      <c r="AA15" s="87" t="s">
        <v>1247</v>
      </c>
      <c r="AB15" s="18"/>
      <c r="AC15" s="87">
        <v>10</v>
      </c>
      <c r="AD15" s="87" t="s">
        <v>2217</v>
      </c>
      <c r="AE15" s="87" t="s">
        <v>2218</v>
      </c>
      <c r="AF15" s="87" t="s">
        <v>1247</v>
      </c>
    </row>
    <row r="16" spans="1:32" ht="12">
      <c r="A16" s="18"/>
      <c r="B16" s="18"/>
      <c r="C16" s="18"/>
      <c r="D16" s="18"/>
      <c r="E16" s="18"/>
      <c r="F16" s="18"/>
      <c r="G16" s="18"/>
      <c r="H16" s="18"/>
      <c r="I16" s="18"/>
      <c r="J16" s="18"/>
      <c r="K16" s="18"/>
      <c r="L16" s="18"/>
      <c r="M16" s="18"/>
      <c r="N16" s="87">
        <v>11</v>
      </c>
      <c r="O16" s="87" t="s">
        <v>1906</v>
      </c>
      <c r="P16" s="87" t="s">
        <v>1907</v>
      </c>
      <c r="Q16" s="87" t="s">
        <v>1247</v>
      </c>
      <c r="R16" s="18"/>
      <c r="S16" s="18"/>
      <c r="T16" s="18"/>
      <c r="U16" s="18"/>
      <c r="V16" s="18"/>
      <c r="W16" s="18"/>
      <c r="X16" s="87">
        <v>11</v>
      </c>
      <c r="Y16" s="769" t="s">
        <v>1906</v>
      </c>
      <c r="Z16" s="87" t="s">
        <v>1907</v>
      </c>
      <c r="AA16" s="87" t="s">
        <v>1247</v>
      </c>
      <c r="AB16" s="18"/>
      <c r="AC16" s="87">
        <v>11</v>
      </c>
      <c r="AD16" s="87" t="s">
        <v>2391</v>
      </c>
      <c r="AE16" s="87" t="s">
        <v>2392</v>
      </c>
      <c r="AF16" s="87" t="s">
        <v>1247</v>
      </c>
    </row>
    <row r="17" spans="1:32" ht="12">
      <c r="A17" s="18"/>
      <c r="B17" s="18"/>
      <c r="C17" s="18"/>
      <c r="D17" s="18"/>
      <c r="E17" s="18"/>
      <c r="F17" s="18"/>
      <c r="G17" s="18"/>
      <c r="H17" s="18"/>
      <c r="I17" s="18"/>
      <c r="J17" s="18"/>
      <c r="K17" s="18"/>
      <c r="L17" s="18"/>
      <c r="M17" s="18"/>
      <c r="N17" s="87">
        <v>12</v>
      </c>
      <c r="O17" s="87" t="s">
        <v>1927</v>
      </c>
      <c r="P17" s="87" t="s">
        <v>1928</v>
      </c>
      <c r="Q17" s="87" t="s">
        <v>1247</v>
      </c>
      <c r="R17" s="18"/>
      <c r="S17" s="18"/>
      <c r="T17" s="18"/>
      <c r="U17" s="18"/>
      <c r="V17" s="18"/>
      <c r="W17" s="18"/>
      <c r="X17" s="87">
        <v>12</v>
      </c>
      <c r="Y17" s="769" t="s">
        <v>1927</v>
      </c>
      <c r="Z17" s="87" t="s">
        <v>1928</v>
      </c>
      <c r="AA17" s="87" t="s">
        <v>1247</v>
      </c>
      <c r="AB17" s="18"/>
      <c r="AC17" s="87">
        <v>12</v>
      </c>
      <c r="AD17" s="87" t="s">
        <v>2407</v>
      </c>
      <c r="AE17" s="87" t="s">
        <v>2408</v>
      </c>
      <c r="AF17" s="87" t="s">
        <v>1247</v>
      </c>
    </row>
    <row r="18" spans="1:32" ht="12">
      <c r="A18" s="18"/>
      <c r="B18" s="18"/>
      <c r="C18" s="18"/>
      <c r="D18" s="18"/>
      <c r="E18" s="18"/>
      <c r="F18" s="18"/>
      <c r="G18" s="18"/>
      <c r="H18" s="18"/>
      <c r="I18" s="18"/>
      <c r="J18" s="18"/>
      <c r="K18" s="18"/>
      <c r="L18" s="18"/>
      <c r="M18" s="18"/>
      <c r="N18" s="87">
        <v>13</v>
      </c>
      <c r="O18" s="87" t="s">
        <v>1948</v>
      </c>
      <c r="P18" s="87" t="s">
        <v>1949</v>
      </c>
      <c r="Q18" s="87" t="s">
        <v>1247</v>
      </c>
      <c r="R18" s="18"/>
      <c r="S18" s="18"/>
      <c r="T18" s="18"/>
      <c r="U18" s="18"/>
      <c r="V18" s="18"/>
      <c r="W18" s="18"/>
      <c r="X18" s="87">
        <v>13</v>
      </c>
      <c r="Y18" s="769" t="s">
        <v>1948</v>
      </c>
      <c r="Z18" s="87" t="s">
        <v>1949</v>
      </c>
      <c r="AA18" s="87" t="s">
        <v>1247</v>
      </c>
      <c r="AB18" s="18"/>
      <c r="AC18" s="87">
        <v>13</v>
      </c>
      <c r="AD18" s="87" t="s">
        <v>1678</v>
      </c>
      <c r="AE18" s="87" t="s">
        <v>1679</v>
      </c>
      <c r="AF18" s="87" t="s">
        <v>1247</v>
      </c>
    </row>
    <row r="19" spans="1:32" ht="12">
      <c r="A19" s="18"/>
      <c r="B19" s="18"/>
      <c r="C19" s="18"/>
      <c r="D19" s="18"/>
      <c r="E19" s="18"/>
      <c r="F19" s="18"/>
      <c r="G19" s="18"/>
      <c r="H19" s="18"/>
      <c r="I19" s="18"/>
      <c r="J19" s="18"/>
      <c r="K19" s="18"/>
      <c r="L19" s="18"/>
      <c r="M19" s="18"/>
      <c r="N19" s="87">
        <v>14</v>
      </c>
      <c r="O19" s="87" t="s">
        <v>1969</v>
      </c>
      <c r="P19" s="87" t="s">
        <v>1970</v>
      </c>
      <c r="Q19" s="87" t="s">
        <v>1247</v>
      </c>
      <c r="R19" s="18"/>
      <c r="S19" s="18"/>
      <c r="T19" s="18"/>
      <c r="U19" s="18"/>
      <c r="V19" s="18"/>
      <c r="W19" s="18"/>
      <c r="X19" s="87">
        <v>14</v>
      </c>
      <c r="Y19" s="769" t="s">
        <v>1969</v>
      </c>
      <c r="Z19" s="87" t="s">
        <v>1970</v>
      </c>
      <c r="AA19" s="87" t="s">
        <v>1247</v>
      </c>
      <c r="AB19" s="18"/>
      <c r="AC19" s="87">
        <v>14</v>
      </c>
      <c r="AD19" s="87" t="s">
        <v>1666</v>
      </c>
      <c r="AE19" s="87" t="s">
        <v>1667</v>
      </c>
      <c r="AF19" s="87" t="s">
        <v>1247</v>
      </c>
    </row>
    <row r="20" spans="1:32" ht="12">
      <c r="A20" s="18"/>
      <c r="B20" s="18"/>
      <c r="C20" s="18"/>
      <c r="D20" s="18"/>
      <c r="E20" s="18"/>
      <c r="F20" s="18"/>
      <c r="G20" s="18"/>
      <c r="H20" s="18"/>
      <c r="I20" s="18"/>
      <c r="J20" s="18"/>
      <c r="K20" s="18"/>
      <c r="L20" s="18"/>
      <c r="M20" s="18"/>
      <c r="N20" s="87">
        <v>15</v>
      </c>
      <c r="O20" s="87" t="s">
        <v>1990</v>
      </c>
      <c r="P20" s="87" t="s">
        <v>1991</v>
      </c>
      <c r="Q20" s="87" t="s">
        <v>1247</v>
      </c>
      <c r="R20" s="18"/>
      <c r="S20" s="18"/>
      <c r="T20" s="18"/>
      <c r="U20" s="18"/>
      <c r="V20" s="18"/>
      <c r="W20" s="18"/>
      <c r="X20" s="87">
        <v>15</v>
      </c>
      <c r="Y20" s="769" t="s">
        <v>1990</v>
      </c>
      <c r="Z20" s="87" t="s">
        <v>1991</v>
      </c>
      <c r="AA20" s="87" t="s">
        <v>1247</v>
      </c>
      <c r="AB20" s="18"/>
      <c r="AC20" s="87">
        <v>15</v>
      </c>
      <c r="AD20" s="87" t="s">
        <v>2307</v>
      </c>
      <c r="AE20" s="87" t="s">
        <v>2308</v>
      </c>
      <c r="AF20" s="87" t="s">
        <v>1247</v>
      </c>
    </row>
    <row r="21" spans="1:32" ht="12">
      <c r="A21" s="18"/>
      <c r="B21" s="18"/>
      <c r="C21" s="18"/>
      <c r="D21" s="18"/>
      <c r="E21" s="18"/>
      <c r="F21" s="18"/>
      <c r="G21" s="18"/>
      <c r="H21" s="18"/>
      <c r="I21" s="18"/>
      <c r="J21" s="18"/>
      <c r="K21" s="18"/>
      <c r="L21" s="18"/>
      <c r="M21" s="18"/>
      <c r="N21" s="87">
        <v>16</v>
      </c>
      <c r="O21" s="87" t="s">
        <v>2011</v>
      </c>
      <c r="P21" s="87" t="s">
        <v>2012</v>
      </c>
      <c r="Q21" s="87" t="s">
        <v>1247</v>
      </c>
      <c r="R21" s="18"/>
      <c r="S21" s="18"/>
      <c r="T21" s="18"/>
      <c r="U21" s="18"/>
      <c r="V21" s="18"/>
      <c r="W21" s="18"/>
      <c r="X21" s="87">
        <v>16</v>
      </c>
      <c r="Y21" s="769" t="s">
        <v>2011</v>
      </c>
      <c r="Z21" s="87" t="s">
        <v>2012</v>
      </c>
      <c r="AA21" s="87" t="s">
        <v>1247</v>
      </c>
      <c r="AB21" s="18"/>
      <c r="AC21" s="87">
        <v>16</v>
      </c>
      <c r="AD21" s="87" t="s">
        <v>2439</v>
      </c>
      <c r="AE21" s="87" t="s">
        <v>2440</v>
      </c>
      <c r="AF21" s="87" t="s">
        <v>1247</v>
      </c>
    </row>
    <row r="22" spans="1:32" ht="12">
      <c r="A22" s="18"/>
      <c r="B22" s="18"/>
      <c r="C22" s="18"/>
      <c r="D22" s="18"/>
      <c r="E22" s="18"/>
      <c r="F22" s="18"/>
      <c r="G22" s="18"/>
      <c r="H22" s="18"/>
      <c r="I22" s="18"/>
      <c r="J22" s="18"/>
      <c r="K22" s="18"/>
      <c r="L22" s="18"/>
      <c r="M22" s="18"/>
      <c r="N22" s="87">
        <v>17</v>
      </c>
      <c r="O22" s="87" t="s">
        <v>2032</v>
      </c>
      <c r="P22" s="87" t="s">
        <v>2033</v>
      </c>
      <c r="Q22" s="87" t="s">
        <v>1247</v>
      </c>
      <c r="R22" s="18"/>
      <c r="S22" s="18"/>
      <c r="T22" s="18"/>
      <c r="U22" s="18"/>
      <c r="V22" s="18"/>
      <c r="W22" s="18"/>
      <c r="X22" s="87">
        <v>17</v>
      </c>
      <c r="Y22" s="769" t="s">
        <v>2032</v>
      </c>
      <c r="Z22" s="87" t="s">
        <v>2033</v>
      </c>
      <c r="AA22" s="87" t="s">
        <v>1247</v>
      </c>
      <c r="AB22" s="18"/>
      <c r="AC22" s="87">
        <v>17</v>
      </c>
      <c r="AD22" s="87" t="s">
        <v>2303</v>
      </c>
      <c r="AE22" s="87" t="s">
        <v>2304</v>
      </c>
      <c r="AF22" s="87" t="s">
        <v>1247</v>
      </c>
    </row>
    <row r="23" spans="1:32" ht="12">
      <c r="A23" s="18"/>
      <c r="B23" s="18"/>
      <c r="C23" s="18"/>
      <c r="D23" s="18"/>
      <c r="E23" s="18"/>
      <c r="F23" s="18"/>
      <c r="G23" s="18"/>
      <c r="H23" s="18"/>
      <c r="I23" s="18"/>
      <c r="J23" s="18"/>
      <c r="K23" s="18"/>
      <c r="L23" s="18"/>
      <c r="M23" s="18"/>
      <c r="N23" s="87">
        <v>18</v>
      </c>
      <c r="O23" s="87" t="s">
        <v>2053</v>
      </c>
      <c r="P23" s="87" t="s">
        <v>2054</v>
      </c>
      <c r="Q23" s="87" t="s">
        <v>1247</v>
      </c>
      <c r="R23" s="18"/>
      <c r="S23" s="18"/>
      <c r="T23" s="18"/>
      <c r="U23" s="18"/>
      <c r="V23" s="18"/>
      <c r="W23" s="18"/>
      <c r="X23" s="87">
        <v>18</v>
      </c>
      <c r="Y23" s="769" t="s">
        <v>2053</v>
      </c>
      <c r="Z23" s="87" t="s">
        <v>2054</v>
      </c>
      <c r="AA23" s="87" t="s">
        <v>1247</v>
      </c>
      <c r="AB23" s="18"/>
      <c r="AC23" s="87">
        <v>18</v>
      </c>
      <c r="AD23" s="87" t="s">
        <v>1690</v>
      </c>
      <c r="AE23" s="87" t="s">
        <v>1691</v>
      </c>
      <c r="AF23" s="87" t="s">
        <v>1247</v>
      </c>
    </row>
    <row r="24" spans="1:32" ht="12">
      <c r="A24" s="18"/>
      <c r="B24" s="18"/>
      <c r="C24" s="18"/>
      <c r="D24" s="18"/>
      <c r="E24" s="18"/>
      <c r="F24" s="18"/>
      <c r="G24" s="18"/>
      <c r="H24" s="18"/>
      <c r="I24" s="18"/>
      <c r="J24" s="18"/>
      <c r="K24" s="18"/>
      <c r="L24" s="18"/>
      <c r="M24" s="18"/>
      <c r="N24" s="87">
        <v>19</v>
      </c>
      <c r="O24" s="87" t="s">
        <v>2074</v>
      </c>
      <c r="P24" s="87" t="s">
        <v>2075</v>
      </c>
      <c r="Q24" s="87" t="s">
        <v>1247</v>
      </c>
      <c r="R24" s="18"/>
      <c r="S24" s="18"/>
      <c r="T24" s="18"/>
      <c r="U24" s="18"/>
      <c r="V24" s="18"/>
      <c r="W24" s="18"/>
      <c r="X24" s="87">
        <v>19</v>
      </c>
      <c r="Y24" s="769" t="s">
        <v>2074</v>
      </c>
      <c r="Z24" s="87" t="s">
        <v>2075</v>
      </c>
      <c r="AA24" s="87" t="s">
        <v>1247</v>
      </c>
      <c r="AB24" s="18"/>
      <c r="AC24" s="87">
        <v>19</v>
      </c>
      <c r="AD24" s="87" t="s">
        <v>2471</v>
      </c>
      <c r="AE24" s="87" t="s">
        <v>2472</v>
      </c>
      <c r="AF24" s="87" t="s">
        <v>1247</v>
      </c>
    </row>
    <row r="25" spans="1:32" ht="12">
      <c r="A25" s="18"/>
      <c r="B25" s="18"/>
      <c r="C25" s="18"/>
      <c r="D25" s="18"/>
      <c r="E25" s="18"/>
      <c r="F25" s="18"/>
      <c r="G25" s="18"/>
      <c r="H25" s="18"/>
      <c r="I25" s="18"/>
      <c r="J25" s="18"/>
      <c r="K25" s="18"/>
      <c r="L25" s="18"/>
      <c r="M25" s="18"/>
      <c r="N25" s="87">
        <v>20</v>
      </c>
      <c r="O25" s="87" t="s">
        <v>2095</v>
      </c>
      <c r="P25" s="87" t="s">
        <v>2096</v>
      </c>
      <c r="Q25" s="87" t="s">
        <v>1247</v>
      </c>
      <c r="R25" s="18"/>
      <c r="S25" s="18"/>
      <c r="T25" s="18"/>
      <c r="U25" s="18"/>
      <c r="V25" s="18"/>
      <c r="W25" s="18"/>
      <c r="X25" s="87">
        <v>20</v>
      </c>
      <c r="Y25" s="769" t="s">
        <v>2095</v>
      </c>
      <c r="Z25" s="87" t="s">
        <v>2096</v>
      </c>
      <c r="AA25" s="87" t="s">
        <v>1247</v>
      </c>
      <c r="AB25" s="18"/>
      <c r="AC25" s="87">
        <v>20</v>
      </c>
      <c r="AD25" s="87" t="s">
        <v>2475</v>
      </c>
      <c r="AE25" s="87" t="s">
        <v>2476</v>
      </c>
      <c r="AF25" s="87" t="s">
        <v>1247</v>
      </c>
    </row>
    <row r="26" spans="1:32" ht="12">
      <c r="A26" s="18"/>
      <c r="B26" s="18"/>
      <c r="C26" s="18"/>
      <c r="D26" s="18"/>
      <c r="E26" s="18"/>
      <c r="F26" s="18"/>
      <c r="G26" s="18"/>
      <c r="H26" s="18"/>
      <c r="I26" s="18"/>
      <c r="J26" s="18"/>
      <c r="K26" s="18"/>
      <c r="L26" s="18"/>
      <c r="M26" s="18"/>
      <c r="N26" s="87">
        <v>21</v>
      </c>
      <c r="O26" s="87" t="s">
        <v>2116</v>
      </c>
      <c r="P26" s="87" t="s">
        <v>2117</v>
      </c>
      <c r="Q26" s="87" t="s">
        <v>1247</v>
      </c>
      <c r="R26" s="18"/>
      <c r="S26" s="18"/>
      <c r="T26" s="18"/>
      <c r="U26" s="18"/>
      <c r="V26" s="18"/>
      <c r="W26" s="18"/>
      <c r="X26" s="87">
        <v>21</v>
      </c>
      <c r="Y26" s="769" t="s">
        <v>2116</v>
      </c>
      <c r="Z26" s="87" t="s">
        <v>2117</v>
      </c>
      <c r="AA26" s="87" t="s">
        <v>1247</v>
      </c>
      <c r="AB26" s="18"/>
      <c r="AC26" s="87">
        <v>21</v>
      </c>
      <c r="AD26" s="87" t="s">
        <v>2347</v>
      </c>
      <c r="AE26" s="87" t="s">
        <v>2348</v>
      </c>
      <c r="AF26" s="87" t="s">
        <v>1247</v>
      </c>
    </row>
    <row r="27" spans="1:32" ht="12">
      <c r="A27" s="18"/>
      <c r="B27" s="18"/>
      <c r="C27" s="18"/>
      <c r="D27" s="18"/>
      <c r="E27" s="18"/>
      <c r="F27" s="18"/>
      <c r="G27" s="18"/>
      <c r="H27" s="18"/>
      <c r="I27" s="18"/>
      <c r="J27" s="18"/>
      <c r="K27" s="18"/>
      <c r="L27" s="18"/>
      <c r="M27" s="18"/>
      <c r="N27" s="87">
        <v>22</v>
      </c>
      <c r="O27" s="87" t="s">
        <v>2137</v>
      </c>
      <c r="P27" s="87" t="s">
        <v>2138</v>
      </c>
      <c r="Q27" s="87" t="s">
        <v>1247</v>
      </c>
      <c r="R27" s="18"/>
      <c r="S27" s="18"/>
      <c r="T27" s="18"/>
      <c r="U27" s="18"/>
      <c r="V27" s="18"/>
      <c r="W27" s="18"/>
      <c r="X27" s="87">
        <v>22</v>
      </c>
      <c r="Y27" s="769" t="s">
        <v>2137</v>
      </c>
      <c r="Z27" s="87" t="s">
        <v>2138</v>
      </c>
      <c r="AA27" s="87" t="s">
        <v>1247</v>
      </c>
      <c r="AB27" s="18"/>
      <c r="AC27" s="87">
        <v>22</v>
      </c>
      <c r="AD27" s="87" t="s">
        <v>2411</v>
      </c>
      <c r="AE27" s="87" t="s">
        <v>2412</v>
      </c>
      <c r="AF27" s="87" t="s">
        <v>1247</v>
      </c>
    </row>
    <row r="28" spans="1:32" ht="12">
      <c r="A28" s="18"/>
      <c r="B28" s="18"/>
      <c r="C28" s="18"/>
      <c r="D28" s="18"/>
      <c r="E28" s="18"/>
      <c r="F28" s="18"/>
      <c r="G28" s="18"/>
      <c r="H28" s="18"/>
      <c r="I28" s="18"/>
      <c r="J28" s="18"/>
      <c r="K28" s="18"/>
      <c r="L28" s="18"/>
      <c r="M28" s="18"/>
      <c r="N28" s="87">
        <v>23</v>
      </c>
      <c r="O28" s="87" t="s">
        <v>2158</v>
      </c>
      <c r="P28" s="87" t="s">
        <v>2159</v>
      </c>
      <c r="Q28" s="87" t="s">
        <v>1247</v>
      </c>
      <c r="R28" s="18"/>
      <c r="S28" s="18"/>
      <c r="T28" s="18"/>
      <c r="U28" s="18"/>
      <c r="V28" s="18"/>
      <c r="W28" s="18"/>
      <c r="X28" s="87">
        <v>23</v>
      </c>
      <c r="Y28" s="769" t="s">
        <v>2158</v>
      </c>
      <c r="Z28" s="87" t="s">
        <v>2159</v>
      </c>
      <c r="AA28" s="87" t="s">
        <v>1247</v>
      </c>
      <c r="AB28" s="18"/>
      <c r="AC28" s="87">
        <v>23</v>
      </c>
      <c r="AD28" s="87" t="s">
        <v>2339</v>
      </c>
      <c r="AE28" s="87" t="s">
        <v>2340</v>
      </c>
      <c r="AF28" s="87" t="s">
        <v>1247</v>
      </c>
    </row>
    <row r="29" spans="1:32" ht="12">
      <c r="A29" s="18"/>
      <c r="B29" s="18"/>
      <c r="C29" s="18"/>
      <c r="D29" s="18"/>
      <c r="E29" s="18"/>
      <c r="F29" s="18"/>
      <c r="G29" s="18"/>
      <c r="H29" s="18"/>
      <c r="I29" s="18"/>
      <c r="J29" s="18"/>
      <c r="K29" s="18"/>
      <c r="L29" s="18"/>
      <c r="M29" s="18"/>
      <c r="N29" s="87">
        <v>24</v>
      </c>
      <c r="O29" s="87" t="s">
        <v>2179</v>
      </c>
      <c r="P29" s="87" t="s">
        <v>2180</v>
      </c>
      <c r="Q29" s="87" t="s">
        <v>1247</v>
      </c>
      <c r="R29" s="18"/>
      <c r="S29" s="18"/>
      <c r="T29" s="18"/>
      <c r="U29" s="18"/>
      <c r="V29" s="18"/>
      <c r="W29" s="18"/>
      <c r="X29" s="87">
        <v>24</v>
      </c>
      <c r="Y29" s="769" t="s">
        <v>2179</v>
      </c>
      <c r="Z29" s="87" t="s">
        <v>2180</v>
      </c>
      <c r="AA29" s="87" t="s">
        <v>1247</v>
      </c>
      <c r="AB29" s="18"/>
      <c r="AC29" s="87">
        <v>24</v>
      </c>
      <c r="AD29" s="87" t="s">
        <v>1658</v>
      </c>
      <c r="AE29" s="87" t="s">
        <v>1659</v>
      </c>
      <c r="AF29" s="87" t="s">
        <v>1247</v>
      </c>
    </row>
    <row r="30" spans="1:32" ht="12">
      <c r="A30" s="18"/>
      <c r="B30" s="18"/>
      <c r="C30" s="18"/>
      <c r="D30" s="18"/>
      <c r="E30" s="18"/>
      <c r="F30" s="18"/>
      <c r="G30" s="18"/>
      <c r="H30" s="18"/>
      <c r="I30" s="18"/>
      <c r="J30" s="18"/>
      <c r="K30" s="18"/>
      <c r="L30" s="18"/>
      <c r="M30" s="18"/>
      <c r="N30" s="87">
        <v>25</v>
      </c>
      <c r="O30" s="87" t="s">
        <v>1663</v>
      </c>
      <c r="P30" s="87" t="s">
        <v>1664</v>
      </c>
      <c r="Q30" s="87" t="s">
        <v>1247</v>
      </c>
      <c r="R30" s="18"/>
      <c r="S30" s="18"/>
      <c r="T30" s="18"/>
      <c r="U30" s="18"/>
      <c r="V30" s="18"/>
      <c r="W30" s="18"/>
      <c r="X30" s="87">
        <v>25</v>
      </c>
      <c r="Y30" s="769" t="s">
        <v>1663</v>
      </c>
      <c r="Z30" s="87" t="s">
        <v>1664</v>
      </c>
      <c r="AA30" s="87" t="s">
        <v>1247</v>
      </c>
      <c r="AB30" s="18"/>
      <c r="AC30" s="87">
        <v>25</v>
      </c>
      <c r="AD30" s="87" t="s">
        <v>2351</v>
      </c>
      <c r="AE30" s="87" t="s">
        <v>2352</v>
      </c>
      <c r="AF30" s="87" t="s">
        <v>1247</v>
      </c>
    </row>
    <row r="31" spans="1:32" ht="12">
      <c r="A31" s="18"/>
      <c r="B31" s="18"/>
      <c r="C31" s="18"/>
      <c r="D31" s="18"/>
      <c r="E31" s="18"/>
      <c r="F31" s="18"/>
      <c r="G31" s="18"/>
      <c r="H31" s="18"/>
      <c r="I31" s="18"/>
      <c r="J31" s="18"/>
      <c r="K31" s="18"/>
      <c r="L31" s="18"/>
      <c r="M31" s="18"/>
      <c r="N31" s="87">
        <v>26</v>
      </c>
      <c r="O31" s="87" t="s">
        <v>2217</v>
      </c>
      <c r="P31" s="87" t="s">
        <v>2218</v>
      </c>
      <c r="Q31" s="87" t="s">
        <v>1247</v>
      </c>
      <c r="R31" s="18"/>
      <c r="S31" s="18"/>
      <c r="T31" s="18"/>
      <c r="U31" s="18"/>
      <c r="V31" s="18"/>
      <c r="W31" s="18"/>
      <c r="X31" s="87">
        <v>26</v>
      </c>
      <c r="Y31" s="769" t="s">
        <v>2217</v>
      </c>
      <c r="Z31" s="87" t="s">
        <v>2218</v>
      </c>
      <c r="AA31" s="87" t="s">
        <v>1247</v>
      </c>
      <c r="AB31" s="18"/>
      <c r="AC31" s="87">
        <v>26</v>
      </c>
      <c r="AD31" s="87" t="s">
        <v>1682</v>
      </c>
      <c r="AE31" s="87" t="s">
        <v>1683</v>
      </c>
      <c r="AF31" s="87" t="s">
        <v>1247</v>
      </c>
    </row>
    <row r="32" spans="1:32" ht="12">
      <c r="A32" s="18"/>
      <c r="B32" s="18"/>
      <c r="C32" s="18"/>
      <c r="D32" s="18"/>
      <c r="E32" s="18"/>
      <c r="F32" s="18"/>
      <c r="G32" s="18"/>
      <c r="H32" s="18"/>
      <c r="I32" s="18"/>
      <c r="J32" s="18"/>
      <c r="K32" s="18"/>
      <c r="L32" s="18"/>
      <c r="M32" s="18"/>
      <c r="N32" s="87">
        <v>27</v>
      </c>
      <c r="O32" s="87" t="s">
        <v>2238</v>
      </c>
      <c r="P32" s="87" t="s">
        <v>2239</v>
      </c>
      <c r="Q32" s="87" t="s">
        <v>1247</v>
      </c>
      <c r="R32" s="18"/>
      <c r="S32" s="18"/>
      <c r="T32" s="18"/>
      <c r="U32" s="18"/>
      <c r="V32" s="18"/>
      <c r="W32" s="18"/>
      <c r="X32" s="87">
        <v>27</v>
      </c>
      <c r="Y32" s="769" t="s">
        <v>2238</v>
      </c>
      <c r="Z32" s="87" t="s">
        <v>2239</v>
      </c>
      <c r="AA32" s="87" t="s">
        <v>1247</v>
      </c>
      <c r="AB32" s="18"/>
      <c r="AC32" s="87">
        <v>27</v>
      </c>
      <c r="AD32" s="87" t="s">
        <v>2459</v>
      </c>
      <c r="AE32" s="87" t="s">
        <v>2460</v>
      </c>
      <c r="AF32" s="87" t="s">
        <v>1247</v>
      </c>
    </row>
    <row r="33" spans="1:32" ht="12">
      <c r="A33" s="18"/>
      <c r="B33" s="18"/>
      <c r="C33" s="18"/>
      <c r="D33" s="18"/>
      <c r="E33" s="18"/>
      <c r="F33" s="18"/>
      <c r="G33" s="18"/>
      <c r="H33" s="18"/>
      <c r="I33" s="18"/>
      <c r="J33" s="18"/>
      <c r="K33" s="18"/>
      <c r="L33" s="18"/>
      <c r="M33" s="18"/>
      <c r="N33" s="87">
        <v>28</v>
      </c>
      <c r="O33" s="87" t="s">
        <v>2259</v>
      </c>
      <c r="P33" s="87" t="s">
        <v>2260</v>
      </c>
      <c r="Q33" s="87" t="s">
        <v>1247</v>
      </c>
      <c r="R33" s="18"/>
      <c r="S33" s="18"/>
      <c r="T33" s="18"/>
      <c r="U33" s="18"/>
      <c r="V33" s="18"/>
      <c r="W33" s="18"/>
      <c r="X33" s="87">
        <v>28</v>
      </c>
      <c r="Y33" s="769" t="s">
        <v>2259</v>
      </c>
      <c r="Z33" s="87" t="s">
        <v>2260</v>
      </c>
      <c r="AA33" s="87" t="s">
        <v>1247</v>
      </c>
      <c r="AB33" s="18"/>
      <c r="AC33" s="87">
        <v>28</v>
      </c>
      <c r="AD33" s="87" t="s">
        <v>2399</v>
      </c>
      <c r="AE33" s="87" t="s">
        <v>2400</v>
      </c>
      <c r="AF33" s="87" t="s">
        <v>1247</v>
      </c>
    </row>
    <row r="34" spans="1:32" ht="12">
      <c r="A34" s="18"/>
      <c r="B34" s="18"/>
      <c r="C34" s="18"/>
      <c r="D34" s="18"/>
      <c r="E34" s="18"/>
      <c r="F34" s="18"/>
      <c r="G34" s="18"/>
      <c r="H34" s="18"/>
      <c r="I34" s="18"/>
      <c r="J34" s="18"/>
      <c r="K34" s="18"/>
      <c r="L34" s="18"/>
      <c r="M34" s="18"/>
      <c r="N34" s="87">
        <v>29</v>
      </c>
      <c r="O34" s="87" t="s">
        <v>2280</v>
      </c>
      <c r="P34" s="87" t="s">
        <v>2281</v>
      </c>
      <c r="Q34" s="87" t="s">
        <v>1247</v>
      </c>
      <c r="R34" s="18"/>
      <c r="S34" s="18"/>
      <c r="T34" s="18"/>
      <c r="U34" s="18"/>
      <c r="V34" s="18"/>
      <c r="W34" s="18"/>
      <c r="X34" s="87">
        <v>29</v>
      </c>
      <c r="Y34" s="769" t="s">
        <v>2280</v>
      </c>
      <c r="Z34" s="87" t="s">
        <v>2281</v>
      </c>
      <c r="AA34" s="87" t="s">
        <v>1247</v>
      </c>
      <c r="AB34" s="18"/>
      <c r="AC34" s="87">
        <v>29</v>
      </c>
      <c r="AD34" s="87" t="s">
        <v>2443</v>
      </c>
      <c r="AE34" s="87" t="s">
        <v>2444</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2403</v>
      </c>
      <c r="AE35" s="87" t="s">
        <v>2404</v>
      </c>
      <c r="AF35" s="87" t="s">
        <v>1247</v>
      </c>
    </row>
    <row r="36" spans="1:32" ht="12">
      <c r="A36" s="18"/>
      <c r="B36" s="18"/>
      <c r="C36" s="18"/>
      <c r="D36" s="18"/>
      <c r="E36" s="18"/>
      <c r="F36" s="18"/>
      <c r="G36" s="18"/>
      <c r="H36" s="18"/>
      <c r="I36" s="18"/>
      <c r="J36" s="18"/>
      <c r="K36" s="18"/>
      <c r="L36" s="18"/>
      <c r="M36" s="18"/>
      <c r="N36" s="87">
        <v>31</v>
      </c>
      <c r="O36" s="87" t="s">
        <v>2496</v>
      </c>
      <c r="P36" s="87" t="s">
        <v>2497</v>
      </c>
      <c r="Q36" s="87" t="s">
        <v>1245</v>
      </c>
      <c r="R36" s="18"/>
      <c r="S36" s="18"/>
      <c r="T36" s="18"/>
      <c r="U36" s="18"/>
      <c r="V36" s="18"/>
      <c r="W36" s="18"/>
      <c r="X36" s="87">
        <v>31</v>
      </c>
      <c r="Y36" s="769">
        <v>0</v>
      </c>
      <c r="Z36" s="87">
        <v>0</v>
      </c>
      <c r="AA36" s="87">
        <v>0</v>
      </c>
      <c r="AB36" s="18"/>
      <c r="AC36" s="87">
        <v>31</v>
      </c>
      <c r="AD36" s="87" t="s">
        <v>2311</v>
      </c>
      <c r="AE36" s="87" t="s">
        <v>2312</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2359</v>
      </c>
      <c r="AE37" s="87" t="s">
        <v>2360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1700</v>
      </c>
      <c r="AE38" s="87" t="s">
        <v>1701</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2451</v>
      </c>
      <c r="AE39" s="87" t="s">
        <v>2452</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2415</v>
      </c>
      <c r="AE40" s="87" t="s">
        <v>2416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2363</v>
      </c>
      <c r="AE41" s="87" t="s">
        <v>2364</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2371</v>
      </c>
      <c r="AE42" s="87" t="s">
        <v>2372</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2463</v>
      </c>
      <c r="AE43" s="87" t="s">
        <v>2464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2467</v>
      </c>
      <c r="AE44" s="87" t="s">
        <v>2468</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1670</v>
      </c>
      <c r="AE45" s="87" t="s">
        <v>1671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2327</v>
      </c>
      <c r="AE46" s="87" t="s">
        <v>2328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2447</v>
      </c>
      <c r="AE47" s="87" t="s">
        <v>2448</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2395</v>
      </c>
      <c r="AE48" s="87" t="s">
        <v>2396</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2431</v>
      </c>
      <c r="AE49" s="87" t="s">
        <v>2432</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2491</v>
      </c>
      <c r="AE50" s="87" t="s">
        <v>2492</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2379</v>
      </c>
      <c r="AE51" s="87" t="s">
        <v>2380</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2319</v>
      </c>
      <c r="AE52" s="87" t="s">
        <v>2320</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2300</v>
      </c>
      <c r="AE53" s="87" t="s">
        <v>1694</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1654</v>
      </c>
      <c r="AE54" s="87" t="s">
        <v>1655</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2423</v>
      </c>
      <c r="AE55" s="87" t="s">
        <v>2424</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2375</v>
      </c>
      <c r="AE56" s="87" t="s">
        <v>2376</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2335</v>
      </c>
      <c r="AE57" s="87" t="s">
        <v>2336</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2387</v>
      </c>
      <c r="AE58" s="87" t="s">
        <v>2388</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2323</v>
      </c>
      <c r="AE59" s="87" t="s">
        <v>2324</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2479</v>
      </c>
      <c r="AE60" s="87" t="s">
        <v>2480</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2331</v>
      </c>
      <c r="AE61" s="87" t="s">
        <v>2332</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2483</v>
      </c>
      <c r="AE62" s="87" t="s">
        <v>2484</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2487</v>
      </c>
      <c r="AE63" s="87" t="s">
        <v>2488</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2435</v>
      </c>
      <c r="AE64" s="87" t="s">
        <v>2436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2367</v>
      </c>
      <c r="AE65" s="87" t="s">
        <v>2368</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1695</v>
      </c>
      <c r="AE66" s="87" t="s">
        <v>1696</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40</v>
      </c>
      <c r="I4" s="80" t="str">
        <f>HLOOKUP(I3,比較地域マスタ!$E$5:$L$6,2,0)</f>
        <v>福岡県</v>
      </c>
      <c r="J4" s="80" t="str">
        <f>HLOOKUP(J3,比較地域マスタ!$E$5:$L$6,2,0)</f>
        <v>大川市</v>
      </c>
      <c r="K4" s="80" t="str">
        <f>HLOOKUP(K3,比較地域マスタ!$E$5:$L$6,2,0)</f>
        <v>40212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大川市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163.88551991827447</v>
      </c>
      <c r="BB5" s="34"/>
      <c r="BC5" s="19"/>
      <c r="BD5" s="364">
        <f>AC35</f>
        <v>116.23998915971141</v>
      </c>
      <c r="BE5" s="34"/>
      <c r="BF5" s="19"/>
      <c r="BG5" s="364">
        <f>AK35</f>
        <v>90.190988277809424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157.88599435541167</v>
      </c>
      <c r="BA6" s="19"/>
      <c r="BB6" s="34"/>
      <c r="BC6" s="364">
        <f>AC36</f>
        <v>110.5950577570883</v>
      </c>
      <c r="BD6" s="19"/>
      <c r="BE6" s="34"/>
      <c r="BF6" s="364">
        <f>AK36</f>
        <v>80.415296590399649</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1.6995521632853838</v>
      </c>
      <c r="BA7" s="19"/>
      <c r="BB7" s="34"/>
      <c r="BC7" s="364">
        <f>AC37</f>
        <v>1.521364538291698</v>
      </c>
      <c r="BD7" s="19"/>
      <c r="BE7" s="34"/>
      <c r="BF7" s="364">
        <f t="shared" ref="BF7:BF8" si="0">AK37</f>
        <v>1.3517879599580536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4.299973399577417</v>
      </c>
      <c r="BA8" s="19"/>
      <c r="BB8" s="34"/>
      <c r="BC8" s="364">
        <f>AC38</f>
        <v>4.1235668643314174</v>
      </c>
      <c r="BD8" s="19"/>
      <c r="BE8" s="34"/>
      <c r="BF8" s="364">
        <f t="shared" si="0"/>
        <v>8.4239037274517123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347.13014314114912</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48.41456399906837</v>
      </c>
      <c r="BA9" s="364">
        <f>AZ9</f>
        <v>48.41456399906837</v>
      </c>
      <c r="BB9" s="34"/>
      <c r="BC9" s="364">
        <f>AC39</f>
        <v>63.016671765410265</v>
      </c>
      <c r="BD9" s="364">
        <f>AC39</f>
        <v>63.016671765410265</v>
      </c>
      <c r="BE9" s="34"/>
      <c r="BF9" s="364">
        <f>AK39</f>
        <v>38.85346337515471</v>
      </c>
      <c r="BG9" s="364">
        <f>AK39</f>
        <v>38.85346337515471</v>
      </c>
      <c r="BH9" s="34"/>
    </row>
    <row r="10" spans="1:62" ht="17.100000000000001" customHeight="1" thickBot="1">
      <c r="B10" s="366"/>
      <c r="C10" s="367"/>
      <c r="D10" s="369"/>
      <c r="E10" s="369"/>
      <c r="F10" s="369"/>
      <c r="G10" s="368"/>
      <c r="H10" s="368"/>
      <c r="I10" s="369"/>
      <c r="J10" s="370"/>
      <c r="K10" s="377"/>
      <c r="L10" s="286" t="s">
        <v>31</v>
      </c>
      <c r="M10" s="286"/>
      <c r="N10" s="622"/>
      <c r="O10" s="1025">
        <f>SUM(O11:O13)</f>
        <v>163.88551991827447</v>
      </c>
      <c r="P10" s="501">
        <f t="shared" ref="P10:P22" si="1">O10/$O$9</f>
        <v>0.47211549661256524</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34.63207878277359</v>
      </c>
      <c r="BA10" s="364">
        <f>AZ10</f>
        <v>34.63207878277359</v>
      </c>
      <c r="BB10" s="34"/>
      <c r="BC10" s="364">
        <f>AC40</f>
        <v>44.876991494964386</v>
      </c>
      <c r="BD10" s="364">
        <f>AC40</f>
        <v>44.876991494964386</v>
      </c>
      <c r="BE10" s="34"/>
      <c r="BF10" s="364">
        <f>AK40</f>
        <v>23.752570421981826</v>
      </c>
      <c r="BG10" s="364">
        <f>AK40</f>
        <v>23.752570421981826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157.88599435541167</v>
      </c>
      <c r="P11" s="502">
        <f t="shared" si="1"/>
        <v>0.45483227969405265</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92.729879177547389</v>
      </c>
      <c r="BB11" s="34"/>
      <c r="BC11" s="364"/>
      <c r="BD11" s="364">
        <f>AC41</f>
        <v>81.278784014991118</v>
      </c>
      <c r="BE11" s="34"/>
      <c r="BF11" s="19"/>
      <c r="BG11" s="364">
        <f>AK41</f>
        <v>62.90309319514612</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1.6995521632853838</v>
      </c>
      <c r="P12" s="502">
        <f t="shared" si="1"/>
        <v>4.8960085917814306E-3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90.178153102235058</v>
      </c>
      <c r="BA12" s="19"/>
      <c r="BB12" s="34"/>
      <c r="BC12" s="364">
        <f>AC42</f>
        <v>78.243980415768533</v>
      </c>
      <c r="BD12" s="19"/>
      <c r="BE12" s="34"/>
      <c r="BF12" s="364">
        <f>AK42</f>
        <v>60.806824467003679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4.299973399577417</v>
      </c>
      <c r="P13" s="502">
        <f t="shared" si="1"/>
        <v>1.2387208326731146E-2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2.3598913447046592</v>
      </c>
      <c r="BA13" s="19"/>
      <c r="BB13" s="34"/>
      <c r="BC13" s="364">
        <f>AC45</f>
        <v>2.8428409244330815</v>
      </c>
      <c r="BD13" s="19"/>
      <c r="BE13" s="34"/>
      <c r="BF13" s="364">
        <f>AK45</f>
        <v>1.9603043633076842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48.41456399906837</v>
      </c>
      <c r="P14" s="501">
        <f t="shared" si="1"/>
        <v>0.13947093030000041</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0.19183473060767289</v>
      </c>
      <c r="BA14" s="19"/>
      <c r="BB14" s="34"/>
      <c r="BC14" s="364">
        <f>AC46</f>
        <v>0.19196267478951412</v>
      </c>
      <c r="BD14" s="19"/>
      <c r="BE14" s="34"/>
      <c r="BF14" s="364">
        <f t="shared" ref="BF14" si="2">AK46</f>
        <v>0.13596436483475313</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34.63207878277359</v>
      </c>
      <c r="P15" s="501">
        <f t="shared" si="1"/>
        <v>9.9766843839578595E-2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7.468101263485309</v>
      </c>
      <c r="BA15" s="364">
        <f>AZ15</f>
        <v>7.468101263485309</v>
      </c>
      <c r="BB15" s="34"/>
      <c r="BC15" s="364">
        <f>AC47</f>
        <v>5.9983402284847616</v>
      </c>
      <c r="BD15" s="364">
        <f>AC47</f>
        <v>5.9983402284847616</v>
      </c>
      <c r="BE15" s="34"/>
      <c r="BF15" s="364">
        <f>AK47</f>
        <v>6.200389105300423</v>
      </c>
      <c r="BG15" s="364">
        <f>AK47</f>
        <v>6.200389105300423</v>
      </c>
      <c r="BH15" s="34"/>
    </row>
    <row r="16" spans="1:62" ht="17.100000000000001" customHeight="1" thickBot="1">
      <c r="B16" s="366"/>
      <c r="C16" s="367"/>
      <c r="D16" s="369"/>
      <c r="E16" s="369"/>
      <c r="F16" s="369"/>
      <c r="G16" s="368"/>
      <c r="H16" s="368"/>
      <c r="I16" s="369"/>
      <c r="J16" s="370"/>
      <c r="K16" s="378"/>
      <c r="L16" s="286" t="s">
        <v>44</v>
      </c>
      <c r="M16" s="387"/>
      <c r="N16" s="388"/>
      <c r="O16" s="1025">
        <f>SUM(O18:O21)</f>
        <v>92.729879177547389</v>
      </c>
      <c r="P16" s="501">
        <f t="shared" si="1"/>
        <v>0.26713289240295623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90.178153102235058</v>
      </c>
      <c r="P17" s="502">
        <f t="shared" si="1"/>
        <v>0.25978197193197095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43.904391501304161</v>
      </c>
      <c r="P18" s="502">
        <f t="shared" si="1"/>
        <v>0.12647818799029467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46.273761600930897</v>
      </c>
      <c r="P19" s="502">
        <f t="shared" si="1"/>
        <v>0.13330378394167627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2.3598913447046592</v>
      </c>
      <c r="P20" s="502">
        <f t="shared" si="1"/>
        <v>6.7982898959745098E-3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0.19183473060767289</v>
      </c>
      <c r="P21" s="502">
        <f t="shared" si="1"/>
        <v>5.5263057501079519E-4</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7.468101263485309</v>
      </c>
      <c r="P22" s="679">
        <f t="shared" si="1"/>
        <v>2.1513836844899551E-2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121.37364464801935</v>
      </c>
      <c r="AZ22" s="364">
        <f t="shared" si="3"/>
        <v>101.9564206192058</v>
      </c>
      <c r="BA22" s="364">
        <f t="shared" si="3"/>
        <v>100.2361971599032</v>
      </c>
      <c r="BB22" s="364">
        <f t="shared" si="3"/>
        <v>130.3956510899535</v>
      </c>
      <c r="BC22" s="364">
        <f t="shared" si="3"/>
        <v>114.68515267010778</v>
      </c>
      <c r="BD22" s="364">
        <f t="shared" si="3"/>
        <v>116.23998915971141</v>
      </c>
      <c r="BE22" s="364">
        <f t="shared" si="3"/>
        <v>124.42292965754764</v>
      </c>
      <c r="BF22" s="364">
        <f t="shared" si="3"/>
        <v>105.65859717042389</v>
      </c>
      <c r="BG22" s="364">
        <f t="shared" si="3"/>
        <v>100.6113507066036</v>
      </c>
      <c r="BH22" s="364">
        <f t="shared" si="3"/>
        <v>92.347985382980937</v>
      </c>
      <c r="BI22" s="364">
        <f t="shared" si="3"/>
        <v>86.181711727299813</v>
      </c>
      <c r="BJ22" s="364">
        <f t="shared" si="3"/>
        <v>80.794706964648526</v>
      </c>
      <c r="BK22" s="364">
        <f t="shared" si="3"/>
        <v>86.86105810694383</v>
      </c>
      <c r="BL22" s="364">
        <f t="shared" si="3"/>
        <v>90.190988277809424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45.253440573051506</v>
      </c>
      <c r="AZ23" s="399">
        <f t="shared" ref="AZ23:BL23" si="4">Y39</f>
        <v>45.044044801465532</v>
      </c>
      <c r="BA23" s="399">
        <f t="shared" si="4"/>
        <v>47.378704788174289</v>
      </c>
      <c r="BB23" s="399">
        <f t="shared" si="4"/>
        <v>57.333517261469211</v>
      </c>
      <c r="BC23" s="399">
        <f t="shared" si="4"/>
        <v>63.605246906985165</v>
      </c>
      <c r="BD23" s="399">
        <f t="shared" si="4"/>
        <v>63.016671765410265</v>
      </c>
      <c r="BE23" s="399">
        <f t="shared" si="4"/>
        <v>58.974968883517391</v>
      </c>
      <c r="BF23" s="399">
        <f t="shared" si="4"/>
        <v>56.440017827478471</v>
      </c>
      <c r="BG23" s="399">
        <f t="shared" si="4"/>
        <v>45.898456789027875</v>
      </c>
      <c r="BH23" s="399">
        <f t="shared" si="4"/>
        <v>42.734442092492927</v>
      </c>
      <c r="BI23" s="399">
        <f t="shared" si="4"/>
        <v>38.990457234831204</v>
      </c>
      <c r="BJ23" s="399">
        <f t="shared" si="4"/>
        <v>40.945985863683781</v>
      </c>
      <c r="BK23" s="399">
        <f t="shared" si="4"/>
        <v>42.445781202894487</v>
      </c>
      <c r="BL23" s="399">
        <f t="shared" si="4"/>
        <v>38.85346337515471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32.948247891542941</v>
      </c>
      <c r="AZ24" s="364">
        <f t="shared" ref="AZ24:BL24" si="5">Y40</f>
        <v>32.165461756200934</v>
      </c>
      <c r="BA24" s="364">
        <f t="shared" si="5"/>
        <v>32.742477892359005</v>
      </c>
      <c r="BB24" s="364">
        <f t="shared" si="5"/>
        <v>40.158983637235096</v>
      </c>
      <c r="BC24" s="364">
        <f t="shared" si="5"/>
        <v>46.937279262705701</v>
      </c>
      <c r="BD24" s="364">
        <f t="shared" si="5"/>
        <v>44.876991494964386</v>
      </c>
      <c r="BE24" s="364">
        <f t="shared" si="5"/>
        <v>39.192323479457947</v>
      </c>
      <c r="BF24" s="364">
        <f t="shared" si="5"/>
        <v>35.049688853053155</v>
      </c>
      <c r="BG24" s="364">
        <f t="shared" si="5"/>
        <v>35.05761803908927</v>
      </c>
      <c r="BH24" s="364">
        <f t="shared" si="5"/>
        <v>32.629699441808896</v>
      </c>
      <c r="BI24" s="364">
        <f t="shared" si="5"/>
        <v>22.612224395177947</v>
      </c>
      <c r="BJ24" s="364">
        <f t="shared" si="5"/>
        <v>22.357670866547728</v>
      </c>
      <c r="BK24" s="364">
        <f t="shared" si="5"/>
        <v>26.094547508925448</v>
      </c>
      <c r="BL24" s="364">
        <f t="shared" si="5"/>
        <v>23.752570421981826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86.768517498136134</v>
      </c>
      <c r="AZ25" s="364">
        <f t="shared" ref="AZ25:BL25" si="6">Y41</f>
        <v>85.344488331973011</v>
      </c>
      <c r="BA25" s="364">
        <f t="shared" si="6"/>
        <v>85.481771953330011</v>
      </c>
      <c r="BB25" s="364">
        <f t="shared" si="6"/>
        <v>83.317343680889095</v>
      </c>
      <c r="BC25" s="364">
        <f t="shared" si="6"/>
        <v>83.168356532022514</v>
      </c>
      <c r="BD25" s="364">
        <f t="shared" si="6"/>
        <v>81.278784014991118</v>
      </c>
      <c r="BE25" s="364">
        <f t="shared" si="6"/>
        <v>78.716815678246462</v>
      </c>
      <c r="BF25" s="364">
        <f t="shared" si="6"/>
        <v>77.719935897711665</v>
      </c>
      <c r="BG25" s="364">
        <f t="shared" si="6"/>
        <v>75.704310755115671</v>
      </c>
      <c r="BH25" s="364">
        <f t="shared" si="6"/>
        <v>74.116425214531461</v>
      </c>
      <c r="BI25" s="364">
        <f t="shared" si="6"/>
        <v>72.286838017184536</v>
      </c>
      <c r="BJ25" s="364">
        <f t="shared" si="6"/>
        <v>70.522504703635391</v>
      </c>
      <c r="BK25" s="364">
        <f t="shared" si="6"/>
        <v>63.380574752916907</v>
      </c>
      <c r="BL25" s="364">
        <f t="shared" si="6"/>
        <v>62.90309319514612</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7.0109776582979917</v>
      </c>
      <c r="AZ26" s="364">
        <f t="shared" si="7"/>
        <v>6.0481229423213421</v>
      </c>
      <c r="BA26" s="364">
        <f t="shared" si="7"/>
        <v>6.7960013664633871</v>
      </c>
      <c r="BB26" s="364">
        <f t="shared" si="7"/>
        <v>6.3685021202835292</v>
      </c>
      <c r="BC26" s="364">
        <f t="shared" si="7"/>
        <v>5.7832802435414292</v>
      </c>
      <c r="BD26" s="364">
        <f t="shared" si="7"/>
        <v>5.9983402284847616</v>
      </c>
      <c r="BE26" s="364">
        <f t="shared" si="7"/>
        <v>5.7674994793349166</v>
      </c>
      <c r="BF26" s="364">
        <f t="shared" si="7"/>
        <v>4.9797867705124208</v>
      </c>
      <c r="BG26" s="364">
        <f t="shared" si="7"/>
        <v>4.8977809581319312</v>
      </c>
      <c r="BH26" s="364">
        <f t="shared" si="7"/>
        <v>4.5870005236956564</v>
      </c>
      <c r="BI26" s="364">
        <f t="shared" si="7"/>
        <v>6.0090523669326483</v>
      </c>
      <c r="BJ26" s="364">
        <f t="shared" si="7"/>
        <v>5.0823963775416718</v>
      </c>
      <c r="BK26" s="364">
        <f t="shared" si="7"/>
        <v>5.992859290612679</v>
      </c>
      <c r="BL26" s="364">
        <f t="shared" si="7"/>
        <v>6.200389105300423</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293.35482826904786</v>
      </c>
      <c r="AZ27" s="364">
        <f t="shared" si="8"/>
        <v>270.55853845116661</v>
      </c>
      <c r="BA27" s="364">
        <f t="shared" si="8"/>
        <v>272.63515316022989</v>
      </c>
      <c r="BB27" s="364">
        <f t="shared" si="8"/>
        <v>317.57399778983046</v>
      </c>
      <c r="BC27" s="364">
        <f t="shared" si="8"/>
        <v>314.17931561536261</v>
      </c>
      <c r="BD27" s="364">
        <f t="shared" si="8"/>
        <v>311.41077666356199</v>
      </c>
      <c r="BE27" s="364">
        <f t="shared" si="8"/>
        <v>307.07453717810438</v>
      </c>
      <c r="BF27" s="364">
        <f t="shared" si="8"/>
        <v>279.8480265191796</v>
      </c>
      <c r="BG27" s="364">
        <f t="shared" si="8"/>
        <v>262.16951724796837</v>
      </c>
      <c r="BH27" s="364">
        <f t="shared" si="8"/>
        <v>246.41555265550988</v>
      </c>
      <c r="BI27" s="364">
        <f t="shared" si="8"/>
        <v>226.08028374142614</v>
      </c>
      <c r="BJ27" s="364">
        <f t="shared" si="8"/>
        <v>219.7032647760571</v>
      </c>
      <c r="BK27" s="364">
        <f t="shared" si="8"/>
        <v>224.77482086229335</v>
      </c>
      <c r="BL27" s="364">
        <f t="shared" si="8"/>
        <v>221.9005043753925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311.41077666356199</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116.23998915971141</v>
      </c>
      <c r="P31" s="501">
        <f t="shared" ref="P31:P43" si="9">O31/$O$30</f>
        <v>0.37326899988850831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110.5950577570883</v>
      </c>
      <c r="P32" s="502">
        <f t="shared" si="9"/>
        <v>0.35514203760704011</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1.521364538291698</v>
      </c>
      <c r="P33" s="502">
        <f t="shared" si="9"/>
        <v>4.8853946372425334E-3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4.1235668643314174</v>
      </c>
      <c r="P34" s="502">
        <f t="shared" si="9"/>
        <v>1.3241567644225698E-2</v>
      </c>
      <c r="Q34" s="371"/>
      <c r="R34" s="15"/>
      <c r="S34" s="366"/>
      <c r="T34" s="622" t="s">
        <v>29</v>
      </c>
      <c r="U34" s="375"/>
      <c r="V34" s="375"/>
      <c r="W34" s="375"/>
      <c r="X34" s="1012">
        <f>X35+X39+X40+X41+X47</f>
        <v>293.35482826904786</v>
      </c>
      <c r="Y34" s="1013">
        <f t="shared" ref="Y34:AK34" si="10">Y35+Y39+Y40+Y41+Y47</f>
        <v>270.55853845116661</v>
      </c>
      <c r="Z34" s="1013">
        <f t="shared" si="10"/>
        <v>272.63515316022989</v>
      </c>
      <c r="AA34" s="1013">
        <f t="shared" si="10"/>
        <v>317.57399778983046</v>
      </c>
      <c r="AB34" s="1013">
        <f t="shared" si="10"/>
        <v>314.17931561536261</v>
      </c>
      <c r="AC34" s="1013">
        <f t="shared" si="10"/>
        <v>311.41077666356199</v>
      </c>
      <c r="AD34" s="1013">
        <f t="shared" si="10"/>
        <v>307.07453717810438</v>
      </c>
      <c r="AE34" s="1013">
        <f t="shared" si="10"/>
        <v>279.8480265191796</v>
      </c>
      <c r="AF34" s="1013">
        <f t="shared" si="10"/>
        <v>262.16951724796837</v>
      </c>
      <c r="AG34" s="1013">
        <f t="shared" si="10"/>
        <v>246.41555265550988</v>
      </c>
      <c r="AH34" s="1013">
        <f t="shared" si="10"/>
        <v>226.08028374142614</v>
      </c>
      <c r="AI34" s="1013">
        <f t="shared" si="10"/>
        <v>219.7032647760571</v>
      </c>
      <c r="AJ34" s="1013">
        <f t="shared" si="10"/>
        <v>224.77482086229335</v>
      </c>
      <c r="AK34" s="1014">
        <f t="shared" si="10"/>
        <v>221.9005043753925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63.016671765410265</v>
      </c>
      <c r="P35" s="501">
        <f t="shared" si="9"/>
        <v>0.20235867377669917</v>
      </c>
      <c r="Q35" s="371"/>
      <c r="R35" s="15"/>
      <c r="S35" s="366"/>
      <c r="T35" s="377"/>
      <c r="U35" s="286" t="s">
        <v>31</v>
      </c>
      <c r="V35" s="387"/>
      <c r="W35" s="387"/>
      <c r="X35" s="1015">
        <f>SUM(X36:X38)</f>
        <v>121.37364464801935</v>
      </c>
      <c r="Y35" s="1016">
        <f t="shared" ref="Y35:AK35" si="11">SUM(Y36:Y38)</f>
        <v>101.9564206192058</v>
      </c>
      <c r="Z35" s="1016">
        <f t="shared" si="11"/>
        <v>100.2361971599032</v>
      </c>
      <c r="AA35" s="1016">
        <f t="shared" si="11"/>
        <v>130.3956510899535</v>
      </c>
      <c r="AB35" s="1016">
        <f t="shared" si="11"/>
        <v>114.68515267010778</v>
      </c>
      <c r="AC35" s="1016">
        <f t="shared" si="11"/>
        <v>116.23998915971141</v>
      </c>
      <c r="AD35" s="1016">
        <f t="shared" si="11"/>
        <v>124.42292965754764</v>
      </c>
      <c r="AE35" s="1016">
        <f t="shared" si="11"/>
        <v>105.65859717042389</v>
      </c>
      <c r="AF35" s="1016">
        <f t="shared" si="11"/>
        <v>100.6113507066036</v>
      </c>
      <c r="AG35" s="1016">
        <f t="shared" si="11"/>
        <v>92.347985382980937</v>
      </c>
      <c r="AH35" s="1016">
        <f t="shared" si="11"/>
        <v>86.181711727299813</v>
      </c>
      <c r="AI35" s="1016">
        <f t="shared" si="11"/>
        <v>80.794706964648526</v>
      </c>
      <c r="AJ35" s="1016">
        <f t="shared" si="11"/>
        <v>86.86105810694383</v>
      </c>
      <c r="AK35" s="1017">
        <f t="shared" si="11"/>
        <v>90.190988277809424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44.876991494964386</v>
      </c>
      <c r="P36" s="501">
        <f t="shared" si="9"/>
        <v>0.1441086656530452</v>
      </c>
      <c r="Q36" s="371"/>
      <c r="R36" s="15"/>
      <c r="S36" s="401" t="s">
        <v>98</v>
      </c>
      <c r="T36" s="378"/>
      <c r="U36" s="389"/>
      <c r="V36" s="379" t="s">
        <v>98</v>
      </c>
      <c r="W36" s="402"/>
      <c r="X36" s="1018">
        <f>VLOOKUP(年度マスタ!$K$4&amp;"_"&amp;X$33,データシート1!$A:$BS,MATCH("aa_"&amp;$S36,データシート1!$A$1:$BS$1,0),0)</f>
        <v>117.34218265784428</v>
      </c>
      <c r="Y36" s="1019">
        <f>VLOOKUP(年度マスタ!$K$4&amp;"_"&amp;Y$33,データシート1!$A:$BS,MATCH("aa_"&amp;$S36,データシート1!$A$1:$BS$1,0),0)</f>
        <v>96.934587313161998</v>
      </c>
      <c r="Z36" s="1019">
        <f>VLOOKUP(年度マスタ!$K$4&amp;"_"&amp;Z$33,データシート1!$A:$BS,MATCH("aa_"&amp;$S36,データシート1!$A$1:$BS$1,0),0)</f>
        <v>95.301994872749574</v>
      </c>
      <c r="AA36" s="1019">
        <f>VLOOKUP(年度マスタ!$K$4&amp;"_"&amp;AA$33,データシート1!$A:$BS,MATCH("aa_"&amp;$S36,データシート1!$A$1:$BS$1,0),0)</f>
        <v>124.24792639926322</v>
      </c>
      <c r="AB36" s="1019">
        <f>VLOOKUP(年度マスタ!$K$4&amp;"_"&amp;AB$33,データシート1!$A:$BS,MATCH("aa_"&amp;$S36,データシート1!$A$1:$BS$1,0),0)</f>
        <v>108.56745388718728</v>
      </c>
      <c r="AC36" s="1019">
        <f>VLOOKUP(年度マスタ!$K$4&amp;"_"&amp;AC$33,データシート1!$A:$BS,MATCH("aa_"&amp;$S36,データシート1!$A$1:$BS$1,0),0)</f>
        <v>110.5950577570883</v>
      </c>
      <c r="AD36" s="1019">
        <f>VLOOKUP(年度マスタ!$K$4&amp;"_"&amp;AD$33,データシート1!$A:$BS,MATCH("aa_"&amp;$S36,データシート1!$A$1:$BS$1,0),0)</f>
        <v>119.25673685640955</v>
      </c>
      <c r="AE36" s="1019">
        <f>VLOOKUP(年度マスタ!$K$4&amp;"_"&amp;AE$33,データシート1!$A:$BS,MATCH("aa_"&amp;$S36,データシート1!$A$1:$BS$1,0),0)</f>
        <v>100.65867047010509</v>
      </c>
      <c r="AF36" s="1019">
        <f>VLOOKUP(年度マスタ!$K$4&amp;"_"&amp;AF$33,データシート1!$A:$BS,MATCH("aa_"&amp;$S36,データシート1!$A$1:$BS$1,0),0)</f>
        <v>95.849074363744933</v>
      </c>
      <c r="AG36" s="1019">
        <f>VLOOKUP(年度マスタ!$K$4&amp;"_"&amp;AG$33,データシート1!$A:$BS,MATCH("aa_"&amp;$S36,データシート1!$A$1:$BS$1,0),0)</f>
        <v>87.573440822024821</v>
      </c>
      <c r="AH36" s="1019">
        <f>VLOOKUP(年度マスタ!$K$4&amp;"_"&amp;AH$33,データシート1!$A:$BS,MATCH("aa_"&amp;$S36,データシート1!$A$1:$BS$1,0),0)</f>
        <v>81.956691246162734</v>
      </c>
      <c r="AI36" s="1019">
        <f>VLOOKUP(年度マスタ!$K$4&amp;"_"&amp;AI$33,データシート1!$A:$BS,MATCH("aa_"&amp;$S36,データシート1!$A$1:$BS$1,0),0)</f>
        <v>76.580877458983309</v>
      </c>
      <c r="AJ36" s="1019">
        <f>VLOOKUP(年度マスタ!$K$4&amp;"_"&amp;AJ$33,データシート1!$A:$BS,MATCH("aa_"&amp;$S36,データシート1!$A$1:$BS$1,0),0)</f>
        <v>76.339706902740176</v>
      </c>
      <c r="AK36" s="1020">
        <f>VLOOKUP(年度マスタ!$K$4&amp;"_"&amp;AK$33,データシート1!$A:$BS,MATCH("aa_"&amp;$S36,データシート1!$A$1:$BS$1,0),0)</f>
        <v>80.415296590399649</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81.278784014991118</v>
      </c>
      <c r="P37" s="501">
        <f t="shared" si="9"/>
        <v>0.26100183457299569</v>
      </c>
      <c r="Q37" s="371"/>
      <c r="R37" s="15"/>
      <c r="S37" s="401" t="s">
        <v>100</v>
      </c>
      <c r="T37" s="378"/>
      <c r="U37" s="389"/>
      <c r="V37" s="379" t="s">
        <v>107</v>
      </c>
      <c r="W37" s="402"/>
      <c r="X37" s="1018">
        <f>VLOOKUP(年度マスタ!$K$4&amp;"_"&amp;X$33,データシート1!$A:$BS,MATCH("aa_"&amp;$S37,データシート1!$A$1:$BS$1,0),0)</f>
        <v>1.2530163361955036</v>
      </c>
      <c r="Y37" s="1019">
        <f>VLOOKUP(年度マスタ!$K$4&amp;"_"&amp;Y$33,データシート1!$A:$BS,MATCH("aa_"&amp;$S37,データシート1!$A$1:$BS$1,0),0)</f>
        <v>1.0766127968354591</v>
      </c>
      <c r="Z37" s="1019">
        <f>VLOOKUP(年度マスタ!$K$4&amp;"_"&amp;Z$33,データシート1!$A:$BS,MATCH("aa_"&amp;$S37,データシート1!$A$1:$BS$1,0),0)</f>
        <v>1.2063497984415028</v>
      </c>
      <c r="AA37" s="1019">
        <f>VLOOKUP(年度マスタ!$K$4&amp;"_"&amp;AA$33,データシート1!$A:$BS,MATCH("aa_"&amp;$S37,データシート1!$A$1:$BS$1,0),0)</f>
        <v>1.9555204467636287</v>
      </c>
      <c r="AB37" s="1019">
        <f>VLOOKUP(年度マスタ!$K$4&amp;"_"&amp;AB$33,データシート1!$A:$BS,MATCH("aa_"&amp;$S37,データシート1!$A$1:$BS$1,0),0)</f>
        <v>1.8267505588589596</v>
      </c>
      <c r="AC37" s="1019">
        <f>VLOOKUP(年度マスタ!$K$4&amp;"_"&amp;AC$33,データシート1!$A:$BS,MATCH("aa_"&amp;$S37,データシート1!$A$1:$BS$1,0),0)</f>
        <v>1.521364538291698</v>
      </c>
      <c r="AD37" s="1019">
        <f>VLOOKUP(年度マスタ!$K$4&amp;"_"&amp;AD$33,データシート1!$A:$BS,MATCH("aa_"&amp;$S37,データシート1!$A$1:$BS$1,0),0)</f>
        <v>1.6360653064380488</v>
      </c>
      <c r="AE37" s="1019">
        <f>VLOOKUP(年度マスタ!$K$4&amp;"_"&amp;AE$33,データシート1!$A:$BS,MATCH("aa_"&amp;$S37,データシート1!$A$1:$BS$1,0),0)</f>
        <v>1.468995633978087</v>
      </c>
      <c r="AF37" s="1019">
        <f>VLOOKUP(年度マスタ!$K$4&amp;"_"&amp;AF$33,データシート1!$A:$BS,MATCH("aa_"&amp;$S37,データシート1!$A$1:$BS$1,0),0)</f>
        <v>1.4289193405799587</v>
      </c>
      <c r="AG37" s="1019">
        <f>VLOOKUP(年度マスタ!$K$4&amp;"_"&amp;AG$33,データシート1!$A:$BS,MATCH("aa_"&amp;$S37,データシート1!$A$1:$BS$1,0),0)</f>
        <v>1.4681066085134289</v>
      </c>
      <c r="AH37" s="1019">
        <f>VLOOKUP(年度マスタ!$K$4&amp;"_"&amp;AH$33,データシート1!$A:$BS,MATCH("aa_"&amp;$S37,データシート1!$A$1:$BS$1,0),0)</f>
        <v>1.23893438272846</v>
      </c>
      <c r="AI37" s="1019">
        <f>VLOOKUP(年度マスタ!$K$4&amp;"_"&amp;AI$33,データシート1!$A:$BS,MATCH("aa_"&amp;$S37,データシート1!$A$1:$BS$1,0),0)</f>
        <v>1.1772112514355755</v>
      </c>
      <c r="AJ37" s="1019">
        <f>VLOOKUP(年度マスタ!$K$4&amp;"_"&amp;AJ$33,データシート1!$A:$BS,MATCH("aa_"&amp;$S37,データシート1!$A$1:$BS$1,0),0)</f>
        <v>1.2506730992283264</v>
      </c>
      <c r="AK37" s="1020">
        <f>VLOOKUP(年度マスタ!$K$4&amp;"_"&amp;AK$33,データシート1!$A:$BS,MATCH("aa_"&amp;$S37,データシート1!$A$1:$BS$1,0),0)</f>
        <v>1.3517879599580536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78.243980415768533</v>
      </c>
      <c r="P38" s="502">
        <f t="shared" si="9"/>
        <v>0.25125649553323187</v>
      </c>
      <c r="Q38" s="371"/>
      <c r="R38" s="15"/>
      <c r="S38" s="401" t="s">
        <v>101</v>
      </c>
      <c r="T38" s="378"/>
      <c r="U38" s="391"/>
      <c r="V38" s="404" t="s">
        <v>110</v>
      </c>
      <c r="W38" s="404"/>
      <c r="X38" s="1018">
        <f>VLOOKUP(年度マスタ!$K$4&amp;"_"&amp;X$33,データシート1!$A:$BS,MATCH("aa_"&amp;$S38,データシート1!$A$1:$BS$1,0),0)</f>
        <v>2.7784456539795697</v>
      </c>
      <c r="Y38" s="1019">
        <f>VLOOKUP(年度マスタ!$K$4&amp;"_"&amp;Y$33,データシート1!$A:$BS,MATCH("aa_"&amp;$S38,データシート1!$A$1:$BS$1,0),0)</f>
        <v>3.9452205092083394</v>
      </c>
      <c r="Z38" s="1019">
        <f>VLOOKUP(年度マスタ!$K$4&amp;"_"&amp;Z$33,データシート1!$A:$BS,MATCH("aa_"&amp;$S38,データシート1!$A$1:$BS$1,0),0)</f>
        <v>3.7278524887121183</v>
      </c>
      <c r="AA38" s="1019">
        <f>VLOOKUP(年度マスタ!$K$4&amp;"_"&amp;AA$33,データシート1!$A:$BS,MATCH("aa_"&amp;$S38,データシート1!$A$1:$BS$1,0),0)</f>
        <v>4.1922042439266649</v>
      </c>
      <c r="AB38" s="1019">
        <f>VLOOKUP(年度マスタ!$K$4&amp;"_"&amp;AB$33,データシート1!$A:$BS,MATCH("aa_"&amp;$S38,データシート1!$A$1:$BS$1,0),0)</f>
        <v>4.2909482240615322</v>
      </c>
      <c r="AC38" s="1019">
        <f>VLOOKUP(年度マスタ!$K$4&amp;"_"&amp;AC$33,データシート1!$A:$BS,MATCH("aa_"&amp;$S38,データシート1!$A$1:$BS$1,0),0)</f>
        <v>4.1235668643314174</v>
      </c>
      <c r="AD38" s="1019">
        <f>VLOOKUP(年度マスタ!$K$4&amp;"_"&amp;AD$33,データシート1!$A:$BS,MATCH("aa_"&amp;$S38,データシート1!$A$1:$BS$1,0),0)</f>
        <v>3.5301274947000354</v>
      </c>
      <c r="AE38" s="1019">
        <f>VLOOKUP(年度マスタ!$K$4&amp;"_"&amp;AE$33,データシート1!$A:$BS,MATCH("aa_"&amp;$S38,データシート1!$A$1:$BS$1,0),0)</f>
        <v>3.5309310663407194</v>
      </c>
      <c r="AF38" s="1019">
        <f>VLOOKUP(年度マスタ!$K$4&amp;"_"&amp;AF$33,データシート1!$A:$BS,MATCH("aa_"&amp;$S38,データシート1!$A$1:$BS$1,0),0)</f>
        <v>3.3333570022787162</v>
      </c>
      <c r="AG38" s="1019">
        <f>VLOOKUP(年度マスタ!$K$4&amp;"_"&amp;AG$33,データシート1!$A:$BS,MATCH("aa_"&amp;$S38,データシート1!$A$1:$BS$1,0),0)</f>
        <v>3.3064379524426957</v>
      </c>
      <c r="AH38" s="1019">
        <f>VLOOKUP(年度マスタ!$K$4&amp;"_"&amp;AH$33,データシート1!$A:$BS,MATCH("aa_"&amp;$S38,データシート1!$A$1:$BS$1,0),0)</f>
        <v>2.9860860984086233</v>
      </c>
      <c r="AI38" s="1019">
        <f>VLOOKUP(年度マスタ!$K$4&amp;"_"&amp;AI$33,データシート1!$A:$BS,MATCH("aa_"&amp;$S38,データシート1!$A$1:$BS$1,0),0)</f>
        <v>3.0366182542296327</v>
      </c>
      <c r="AJ38" s="1019">
        <f>VLOOKUP(年度マスタ!$K$4&amp;"_"&amp;AJ$33,データシート1!$A:$BS,MATCH("aa_"&amp;$S38,データシート1!$A$1:$BS$1,0),0)</f>
        <v>9.2706781049753317</v>
      </c>
      <c r="AK38" s="1020">
        <f>VLOOKUP(年度マスタ!$K$4&amp;"_"&amp;AK$33,データシート1!$A:$BS,MATCH("aa_"&amp;$S38,データシート1!$A$1:$BS$1,0),0)</f>
        <v>8.4239037274517123</v>
      </c>
      <c r="AL38" s="373"/>
      <c r="AW38" s="19" t="str">
        <f>年度マスタ!H4</f>
        <v>40</v>
      </c>
      <c r="AX38" s="19" t="s">
        <v>111</v>
      </c>
      <c r="AY38" s="19">
        <f>VLOOKUP($AW38&amp;"_"&amp;$AY$34,データシート1!$A:$BS,MATCH($AY$31&amp;"_"&amp;AY$36,データシート1!$A$1:$BS$1,0),0)</f>
        <v>15346.58453155552</v>
      </c>
      <c r="AZ38" s="19">
        <f>VLOOKUP($AW38&amp;"_"&amp;$AY$34,データシート1!$A:$BS,MATCH($AY$31&amp;"_"&amp;AZ$36,データシート1!$A$1:$BS$1,0),0)</f>
        <v>317.67017059014256</v>
      </c>
      <c r="BA38" s="19">
        <f>VLOOKUP($AW38&amp;"_"&amp;$AY$34,データシート1!$A:$BS,MATCH($AY$31&amp;"_"&amp;BA$36,データシート1!$A$1:$BS$1,0),0)</f>
        <v>301.6375802591196</v>
      </c>
      <c r="BB38" s="19">
        <f>VLOOKUP($AW38&amp;"_"&amp;$AY$34,データシート1!$A:$BS,MATCH($AY$31&amp;"_"&amp;BB$36,データシート1!$A$1:$BS$1,0),0)</f>
        <v>6334.9166906340879</v>
      </c>
      <c r="BC38" s="19">
        <f>VLOOKUP($AW38&amp;"_"&amp;$AY$34,データシート1!$A:$BS,MATCH($AY$31&amp;"_"&amp;BC$36,データシート1!$A$1:$BS$1,0),0)</f>
        <v>4253.2174999161098</v>
      </c>
      <c r="BD38" s="19">
        <f>VLOOKUP($AW38&amp;"_"&amp;$AY$34,データシート1!$A:$BS,MATCH($AY$31&amp;"_"&amp;BD$36,データシート1!$A$1:$BS$1,0),0)</f>
        <v>3703.0565820870752</v>
      </c>
      <c r="BE38" s="19">
        <f>VLOOKUP($AW38&amp;"_"&amp;$AY$34,データシート1!$A:$BS,MATCH($AY$31&amp;"_"&amp;BE$36,データシート1!$A$1:$BS$1,0),0)</f>
        <v>2903.4688391586928</v>
      </c>
      <c r="BF38" s="19">
        <f>VLOOKUP($AW38&amp;"_"&amp;$AY$34,データシート1!$A:$BS,MATCH($AY$31&amp;"_"&amp;BF$36,データシート1!$A$1:$BS$1,0),0)</f>
        <v>304.82858158066011</v>
      </c>
      <c r="BG38" s="19">
        <f>VLOOKUP($AW38&amp;"_"&amp;$AY$34,データシート1!$A:$BS,MATCH($AY$31&amp;"_"&amp;BG$36,データシート1!$A$1:$BS$1,0),0)</f>
        <v>512.16515536272777</v>
      </c>
      <c r="BH38" s="19">
        <f>VLOOKUP($AW38&amp;"_"&amp;$AY$34,データシート1!$A:$BS,MATCH($AY$31&amp;"_"&amp;BH$36,データシート1!$A$1:$BS$1,0),0)</f>
        <v>535.84908144500457</v>
      </c>
    </row>
    <row r="39" spans="2:64" ht="17.100000000000001" customHeight="1" thickBot="1">
      <c r="B39" s="366"/>
      <c r="C39" s="367"/>
      <c r="D39" s="369"/>
      <c r="E39" s="993"/>
      <c r="F39" s="369"/>
      <c r="G39" s="368"/>
      <c r="H39" s="368"/>
      <c r="I39" s="369"/>
      <c r="J39" s="370"/>
      <c r="K39" s="378"/>
      <c r="L39" s="389"/>
      <c r="M39" s="389"/>
      <c r="N39" s="390" t="s">
        <v>1298</v>
      </c>
      <c r="O39" s="1026">
        <f>AC43</f>
        <v>40.049429640861796</v>
      </c>
      <c r="P39" s="502">
        <f t="shared" si="9"/>
        <v>0.12860643446559297</v>
      </c>
      <c r="Q39" s="371"/>
      <c r="R39" s="15"/>
      <c r="S39" s="401" t="s">
        <v>102</v>
      </c>
      <c r="T39" s="378"/>
      <c r="U39" s="386" t="s">
        <v>112</v>
      </c>
      <c r="V39" s="387"/>
      <c r="W39" s="387"/>
      <c r="X39" s="1015">
        <f>VLOOKUP(年度マスタ!$K$4&amp;"_"&amp;X$33,データシート1!$A:$BS,MATCH("aa_"&amp;$S39,データシート1!$A$1:$BS$1,0),0)</f>
        <v>45.253440573051506</v>
      </c>
      <c r="Y39" s="1016">
        <f>VLOOKUP(年度マスタ!$K$4&amp;"_"&amp;Y$33,データシート1!$A:$BS,MATCH("aa_"&amp;$S39,データシート1!$A$1:$BS$1,0),0)</f>
        <v>45.044044801465532</v>
      </c>
      <c r="Z39" s="1016">
        <f>VLOOKUP(年度マスタ!$K$4&amp;"_"&amp;Z$33,データシート1!$A:$BS,MATCH("aa_"&amp;$S39,データシート1!$A$1:$BS$1,0),0)</f>
        <v>47.378704788174289</v>
      </c>
      <c r="AA39" s="1016">
        <f>VLOOKUP(年度マスタ!$K$4&amp;"_"&amp;AA$33,データシート1!$A:$BS,MATCH("aa_"&amp;$S39,データシート1!$A$1:$BS$1,0),0)</f>
        <v>57.333517261469211</v>
      </c>
      <c r="AB39" s="1016">
        <f>VLOOKUP(年度マスタ!$K$4&amp;"_"&amp;AB$33,データシート1!$A:$BS,MATCH("aa_"&amp;$S39,データシート1!$A$1:$BS$1,0),0)</f>
        <v>63.605246906985165</v>
      </c>
      <c r="AC39" s="1016">
        <f>VLOOKUP(年度マスタ!$K$4&amp;"_"&amp;AC$33,データシート1!$A:$BS,MATCH("aa_"&amp;$S39,データシート1!$A$1:$BS$1,0),0)</f>
        <v>63.016671765410265</v>
      </c>
      <c r="AD39" s="1016">
        <f>VLOOKUP(年度マスタ!$K$4&amp;"_"&amp;AD$33,データシート1!$A:$BS,MATCH("aa_"&amp;$S39,データシート1!$A$1:$BS$1,0),0)</f>
        <v>58.974968883517391</v>
      </c>
      <c r="AE39" s="1016">
        <f>VLOOKUP(年度マスタ!$K$4&amp;"_"&amp;AE$33,データシート1!$A:$BS,MATCH("aa_"&amp;$S39,データシート1!$A$1:$BS$1,0),0)</f>
        <v>56.440017827478471</v>
      </c>
      <c r="AF39" s="1016">
        <f>VLOOKUP(年度マスタ!$K$4&amp;"_"&amp;AF$33,データシート1!$A:$BS,MATCH("aa_"&amp;$S39,データシート1!$A$1:$BS$1,0),0)</f>
        <v>45.898456789027875</v>
      </c>
      <c r="AG39" s="1016">
        <f>VLOOKUP(年度マスタ!$K$4&amp;"_"&amp;AG$33,データシート1!$A:$BS,MATCH("aa_"&amp;$S39,データシート1!$A$1:$BS$1,0),0)</f>
        <v>42.734442092492927</v>
      </c>
      <c r="AH39" s="1016">
        <f>VLOOKUP(年度マスタ!$K$4&amp;"_"&amp;AH$33,データシート1!$A:$BS,MATCH("aa_"&amp;$S39,データシート1!$A$1:$BS$1,0),0)</f>
        <v>38.990457234831204</v>
      </c>
      <c r="AI39" s="1016">
        <f>VLOOKUP(年度マスタ!$K$4&amp;"_"&amp;AI$33,データシート1!$A:$BS,MATCH("aa_"&amp;$S39,データシート1!$A$1:$BS$1,0),0)</f>
        <v>40.945985863683781</v>
      </c>
      <c r="AJ39" s="1016">
        <f>VLOOKUP(年度マスタ!$K$4&amp;"_"&amp;AJ$33,データシート1!$A:$BS,MATCH("aa_"&amp;$S39,データシート1!$A$1:$BS$1,0),0)</f>
        <v>42.445781202894487</v>
      </c>
      <c r="AK39" s="1017">
        <f>VLOOKUP(年度マスタ!$K$4&amp;"_"&amp;AK$33,データシート1!$A:$BS,MATCH("aa_"&amp;$S39,データシート1!$A$1:$BS$1,0),0)</f>
        <v>38.85346337515471</v>
      </c>
      <c r="AL39" s="373"/>
      <c r="AW39" s="19" t="str">
        <f>年度マスタ!K4</f>
        <v>40212</v>
      </c>
      <c r="AX39" s="19" t="s">
        <v>113</v>
      </c>
      <c r="AY39" s="19">
        <f>VLOOKUP($AW39&amp;"_"&amp;$AY$34,データシート1!$A:$BS,MATCH($AY$31&amp;"_"&amp;AY$36,データシート1!$A$1:$BS$1,0),0)</f>
        <v>80.415296590399649</v>
      </c>
      <c r="AZ39" s="19">
        <f>VLOOKUP($AW39&amp;"_"&amp;$AY$34,データシート1!$A:$BS,MATCH($AY$31&amp;"_"&amp;AZ$36,データシート1!$A$1:$BS$1,0),0)</f>
        <v>1.3517879599580536</v>
      </c>
      <c r="BA39" s="19">
        <f>VLOOKUP($AW39&amp;"_"&amp;$AY$34,データシート1!$A:$BS,MATCH($AY$31&amp;"_"&amp;BA$36,データシート1!$A$1:$BS$1,0),0)</f>
        <v>8.4239037274517123</v>
      </c>
      <c r="BB39" s="19">
        <f>VLOOKUP($AW39&amp;"_"&amp;$AY$34,データシート1!$A:$BS,MATCH($AY$31&amp;"_"&amp;BB$36,データシート1!$A$1:$BS$1,0),0)</f>
        <v>38.85346337515471</v>
      </c>
      <c r="BC39" s="19">
        <f>VLOOKUP($AW39&amp;"_"&amp;$AY$34,データシート1!$A:$BS,MATCH($AY$31&amp;"_"&amp;BC$36,データシート1!$A$1:$BS$1,0),0)</f>
        <v>23.752570421981826</v>
      </c>
      <c r="BD39" s="19">
        <f>VLOOKUP($AW39&amp;"_"&amp;$AY$34,データシート1!$A:$BS,MATCH($AY$31&amp;"_"&amp;BD$36,データシート1!$A$1:$BS$1,0),0)</f>
        <v>29.276134474981554</v>
      </c>
      <c r="BE39" s="19">
        <f>VLOOKUP($AW39&amp;"_"&amp;$AY$34,データシート1!$A:$BS,MATCH($AY$31&amp;"_"&amp;BE$36,データシート1!$A$1:$BS$1,0),0)</f>
        <v>31.530689992022129</v>
      </c>
      <c r="BF39" s="19">
        <f>VLOOKUP($AW39&amp;"_"&amp;$AY$34,データシート1!$A:$BS,MATCH($AY$31&amp;"_"&amp;BF$36,データシート1!$A$1:$BS$1,0),0)</f>
        <v>1.9603043633076842</v>
      </c>
      <c r="BG39" s="19">
        <f>VLOOKUP($AW39&amp;"_"&amp;$AY$34,データシート1!$A:$BS,MATCH($AY$31&amp;"_"&amp;BG$36,データシート1!$A$1:$BS$1,0),0)</f>
        <v>0.13596436483475313</v>
      </c>
      <c r="BH39" s="19">
        <f>VLOOKUP($AW39&amp;"_"&amp;$AY$34,データシート1!$A:$BS,MATCH($AY$31&amp;"_"&amp;BH$36,データシート1!$A$1:$BS$1,0),0)</f>
        <v>6.200389105300423</v>
      </c>
    </row>
    <row r="40" spans="2:64" ht="17.100000000000001" customHeight="1" thickBot="1">
      <c r="B40" s="366"/>
      <c r="C40" s="367"/>
      <c r="D40" s="369"/>
      <c r="E40" s="369"/>
      <c r="F40" s="369"/>
      <c r="G40" s="368"/>
      <c r="H40" s="368"/>
      <c r="I40" s="369"/>
      <c r="J40" s="370"/>
      <c r="K40" s="378"/>
      <c r="L40" s="389"/>
      <c r="M40" s="391"/>
      <c r="N40" s="382" t="s">
        <v>47</v>
      </c>
      <c r="O40" s="1026">
        <f>AC44</f>
        <v>38.194550774906737</v>
      </c>
      <c r="P40" s="502">
        <f t="shared" si="9"/>
        <v>0.1226500610676389</v>
      </c>
      <c r="Q40" s="371"/>
      <c r="R40" s="15"/>
      <c r="S40" s="401" t="s">
        <v>78</v>
      </c>
      <c r="T40" s="378"/>
      <c r="U40" s="386" t="s">
        <v>78</v>
      </c>
      <c r="V40" s="387"/>
      <c r="W40" s="387"/>
      <c r="X40" s="1015">
        <f>VLOOKUP(年度マスタ!$K$4&amp;"_"&amp;X$33,データシート1!$A:$BS,MATCH("aa_"&amp;$S40,データシート1!$A$1:$BS$1,0),0)</f>
        <v>32.948247891542941</v>
      </c>
      <c r="Y40" s="1016">
        <f>VLOOKUP(年度マスタ!$K$4&amp;"_"&amp;Y$33,データシート1!$A:$BS,MATCH("aa_"&amp;$S40,データシート1!$A$1:$BS$1,0),0)</f>
        <v>32.165461756200934</v>
      </c>
      <c r="Z40" s="1016">
        <f>VLOOKUP(年度マスタ!$K$4&amp;"_"&amp;Z$33,データシート1!$A:$BS,MATCH("aa_"&amp;$S40,データシート1!$A$1:$BS$1,0),0)</f>
        <v>32.742477892359005</v>
      </c>
      <c r="AA40" s="1016">
        <f>VLOOKUP(年度マスタ!$K$4&amp;"_"&amp;AA$33,データシート1!$A:$BS,MATCH("aa_"&amp;$S40,データシート1!$A$1:$BS$1,0),0)</f>
        <v>40.158983637235096</v>
      </c>
      <c r="AB40" s="1016">
        <f>VLOOKUP(年度マスタ!$K$4&amp;"_"&amp;AB$33,データシート1!$A:$BS,MATCH("aa_"&amp;$S40,データシート1!$A$1:$BS$1,0),0)</f>
        <v>46.937279262705701</v>
      </c>
      <c r="AC40" s="1016">
        <f>VLOOKUP(年度マスタ!$K$4&amp;"_"&amp;AC$33,データシート1!$A:$BS,MATCH("aa_"&amp;$S40,データシート1!$A$1:$BS$1,0),0)</f>
        <v>44.876991494964386</v>
      </c>
      <c r="AD40" s="1016">
        <f>VLOOKUP(年度マスタ!$K$4&amp;"_"&amp;AD$33,データシート1!$A:$BS,MATCH("aa_"&amp;$S40,データシート1!$A$1:$BS$1,0),0)</f>
        <v>39.192323479457947</v>
      </c>
      <c r="AE40" s="1016">
        <f>VLOOKUP(年度マスタ!$K$4&amp;"_"&amp;AE$33,データシート1!$A:$BS,MATCH("aa_"&amp;$S40,データシート1!$A$1:$BS$1,0),0)</f>
        <v>35.049688853053155</v>
      </c>
      <c r="AF40" s="1016">
        <f>VLOOKUP(年度マスタ!$K$4&amp;"_"&amp;AF$33,データシート1!$A:$BS,MATCH("aa_"&amp;$S40,データシート1!$A$1:$BS$1,0),0)</f>
        <v>35.05761803908927</v>
      </c>
      <c r="AG40" s="1016">
        <f>VLOOKUP(年度マスタ!$K$4&amp;"_"&amp;AG$33,データシート1!$A:$BS,MATCH("aa_"&amp;$S40,データシート1!$A$1:$BS$1,0),0)</f>
        <v>32.629699441808896</v>
      </c>
      <c r="AH40" s="1016">
        <f>VLOOKUP(年度マスタ!$K$4&amp;"_"&amp;AH$33,データシート1!$A:$BS,MATCH("aa_"&amp;$S40,データシート1!$A$1:$BS$1,0),0)</f>
        <v>22.612224395177947</v>
      </c>
      <c r="AI40" s="1016">
        <f>VLOOKUP(年度マスタ!$K$4&amp;"_"&amp;AI$33,データシート1!$A:$BS,MATCH("aa_"&amp;$S40,データシート1!$A$1:$BS$1,0),0)</f>
        <v>22.357670866547728</v>
      </c>
      <c r="AJ40" s="1016">
        <f>VLOOKUP(年度マスタ!$K$4&amp;"_"&amp;AJ$33,データシート1!$A:$BS,MATCH("aa_"&amp;$S40,データシート1!$A$1:$BS$1,0),0)</f>
        <v>26.094547508925448</v>
      </c>
      <c r="AK40" s="1017">
        <f>VLOOKUP(年度マスタ!$K$4&amp;"_"&amp;AK$33,データシート1!$A:$BS,MATCH("aa_"&amp;$S40,データシート1!$A$1:$BS$1,0),0)</f>
        <v>23.752570421981826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2.8428409244330815</v>
      </c>
      <c r="P41" s="502">
        <f t="shared" si="9"/>
        <v>9.12890990765035E-3</v>
      </c>
      <c r="Q41" s="371"/>
      <c r="R41" s="15"/>
      <c r="S41" s="401" t="s">
        <v>1276</v>
      </c>
      <c r="T41" s="378"/>
      <c r="U41" s="286" t="s">
        <v>44</v>
      </c>
      <c r="V41" s="387"/>
      <c r="W41" s="387"/>
      <c r="X41" s="1015">
        <f>X42+X45+X46</f>
        <v>86.768517498136134</v>
      </c>
      <c r="Y41" s="1016">
        <f t="shared" ref="Y41:AH41" si="12">Y42+Y45+Y46</f>
        <v>85.344488331973011</v>
      </c>
      <c r="Z41" s="1016">
        <f t="shared" si="12"/>
        <v>85.481771953330011</v>
      </c>
      <c r="AA41" s="1016">
        <f t="shared" si="12"/>
        <v>83.317343680889095</v>
      </c>
      <c r="AB41" s="1016">
        <f t="shared" si="12"/>
        <v>83.168356532022514</v>
      </c>
      <c r="AC41" s="1016">
        <f t="shared" si="12"/>
        <v>81.278784014991118</v>
      </c>
      <c r="AD41" s="1016">
        <f t="shared" si="12"/>
        <v>78.716815678246462</v>
      </c>
      <c r="AE41" s="1016">
        <f t="shared" si="12"/>
        <v>77.719935897711665</v>
      </c>
      <c r="AF41" s="1016">
        <f t="shared" si="12"/>
        <v>75.704310755115671</v>
      </c>
      <c r="AG41" s="1016">
        <f t="shared" si="12"/>
        <v>74.116425214531461</v>
      </c>
      <c r="AH41" s="1016">
        <f t="shared" si="12"/>
        <v>72.286838017184536</v>
      </c>
      <c r="AI41" s="1016">
        <f>AI42+AI45+AI46</f>
        <v>70.522504703635391</v>
      </c>
      <c r="AJ41" s="1016">
        <f>AJ42+AJ45+AJ46</f>
        <v>63.380574752916907</v>
      </c>
      <c r="AK41" s="1017">
        <f>AK42+AK45+AK46</f>
        <v>62.90309319514612</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0.19196267478951412</v>
      </c>
      <c r="P42" s="502">
        <f t="shared" si="9"/>
        <v>6.1642913211351169E-4</v>
      </c>
      <c r="Q42" s="371"/>
      <c r="R42" s="15"/>
      <c r="S42" s="401"/>
      <c r="T42" s="378"/>
      <c r="U42" s="389"/>
      <c r="V42" s="623" t="s">
        <v>45</v>
      </c>
      <c r="W42" s="379"/>
      <c r="X42" s="1018">
        <f>SUM(X43:X44)</f>
        <v>84.163932458144473</v>
      </c>
      <c r="Y42" s="1019">
        <f t="shared" ref="Y42:AK42" si="13">SUM(Y43:Y44)</f>
        <v>82.913305580039435</v>
      </c>
      <c r="Z42" s="1019">
        <f t="shared" si="13"/>
        <v>82.932869833395358</v>
      </c>
      <c r="AA42" s="1019">
        <f t="shared" si="13"/>
        <v>80.523717914862289</v>
      </c>
      <c r="AB42" s="1019">
        <f t="shared" si="13"/>
        <v>80.166719445293595</v>
      </c>
      <c r="AC42" s="1019">
        <f t="shared" si="13"/>
        <v>78.243980415768533</v>
      </c>
      <c r="AD42" s="1019">
        <f t="shared" si="13"/>
        <v>75.851012939658474</v>
      </c>
      <c r="AE42" s="1019">
        <f t="shared" si="13"/>
        <v>74.965667498245779</v>
      </c>
      <c r="AF42" s="1019">
        <f t="shared" si="13"/>
        <v>73.042437369942547</v>
      </c>
      <c r="AG42" s="1019">
        <f t="shared" si="13"/>
        <v>71.599060564709404</v>
      </c>
      <c r="AH42" s="1019">
        <f t="shared" si="13"/>
        <v>69.974283443328602</v>
      </c>
      <c r="AI42" s="1019">
        <f t="shared" si="13"/>
        <v>68.295635524523902</v>
      </c>
      <c r="AJ42" s="1019">
        <f t="shared" si="13"/>
        <v>61.280532528781315</v>
      </c>
      <c r="AK42" s="1020">
        <f t="shared" si="13"/>
        <v>60.806824467003679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5.9983402284847616</v>
      </c>
      <c r="P43" s="679">
        <f t="shared" si="9"/>
        <v>1.9261826108751438E-2</v>
      </c>
      <c r="Q43" s="371"/>
      <c r="R43" s="15"/>
      <c r="S43" s="401" t="s">
        <v>46</v>
      </c>
      <c r="T43" s="405"/>
      <c r="U43" s="389"/>
      <c r="V43" s="406"/>
      <c r="W43" s="390" t="s">
        <v>46</v>
      </c>
      <c r="X43" s="1018">
        <f>VLOOKUP(年度マスタ!$K$4&amp;"_"&amp;X$33,データシート1!$A:$BS,MATCH("aa_"&amp;$S43,データシート1!$A$1:$BS$1,0),0)</f>
        <v>41.139681507521409</v>
      </c>
      <c r="Y43" s="1019">
        <f>VLOOKUP(年度マスタ!$K$4&amp;"_"&amp;Y$33,データシート1!$A:$BS,MATCH("aa_"&amp;$S43,データシート1!$A$1:$BS$1,0),0)</f>
        <v>41.978189359075081</v>
      </c>
      <c r="Z43" s="1019">
        <f>VLOOKUP(年度マスタ!$K$4&amp;"_"&amp;Z$33,データシート1!$A:$BS,MATCH("aa_"&amp;$S43,データシート1!$A$1:$BS$1,0),0)</f>
        <v>41.902167016329763</v>
      </c>
      <c r="AA43" s="1019">
        <f>VLOOKUP(年度マスタ!$K$4&amp;"_"&amp;AA$33,データシート1!$A:$BS,MATCH("aa_"&amp;$S43,データシート1!$A$1:$BS$1,0),0)</f>
        <v>41.336883103208159</v>
      </c>
      <c r="AB43" s="1019">
        <f>VLOOKUP(年度マスタ!$K$4&amp;"_"&amp;AB$33,データシート1!$A:$BS,MATCH("aa_"&amp;$S43,データシート1!$A$1:$BS$1,0),0)</f>
        <v>41.443698749251318</v>
      </c>
      <c r="AC43" s="1019">
        <f>VLOOKUP(年度マスタ!$K$4&amp;"_"&amp;AC$33,データシート1!$A:$BS,MATCH("aa_"&amp;$S43,データシート1!$A$1:$BS$1,0),0)</f>
        <v>40.049429640861796</v>
      </c>
      <c r="AD43" s="1019">
        <f>VLOOKUP(年度マスタ!$K$4&amp;"_"&amp;AD$33,データシート1!$A:$BS,MATCH("aa_"&amp;$S43,データシート1!$A$1:$BS$1,0),0)</f>
        <v>38.140711984731716</v>
      </c>
      <c r="AE43" s="1019">
        <f>VLOOKUP(年度マスタ!$K$4&amp;"_"&amp;AE$33,データシート1!$A:$BS,MATCH("aa_"&amp;$S43,データシート1!$A$1:$BS$1,0),0)</f>
        <v>37.904110389364341</v>
      </c>
      <c r="AF43" s="1019">
        <f>VLOOKUP(年度マスタ!$K$4&amp;"_"&amp;AF$33,データシート1!$A:$BS,MATCH("aa_"&amp;$S43,データシート1!$A$1:$BS$1,0),0)</f>
        <v>37.622354470639905</v>
      </c>
      <c r="AG43" s="1019">
        <f>VLOOKUP(年度マスタ!$K$4&amp;"_"&amp;AG$33,データシート1!$A:$BS,MATCH("aa_"&amp;$S43,データシート1!$A$1:$BS$1,0),0)</f>
        <v>37.09374718669946</v>
      </c>
      <c r="AH43" s="1019">
        <f>VLOOKUP(年度マスタ!$K$4&amp;"_"&amp;AH$33,データシート1!$A:$BS,MATCH("aa_"&amp;$S43,データシート1!$A$1:$BS$1,0),0)</f>
        <v>36.190055073061288</v>
      </c>
      <c r="AI43" s="1019">
        <f>VLOOKUP(年度マスタ!$K$4&amp;"_"&amp;AI$33,データシート1!$A:$BS,MATCH("aa_"&amp;$S43,データシート1!$A$1:$BS$1,0),0)</f>
        <v>34.89234680596438</v>
      </c>
      <c r="AJ43" s="1019">
        <f>VLOOKUP(年度マスタ!$K$4&amp;"_"&amp;AJ$33,データシート1!$A:$BS,MATCH("aa_"&amp;$S43,データシート1!$A$1:$BS$1,0),0)</f>
        <v>30.527250671668337</v>
      </c>
      <c r="AK43" s="1020">
        <f>VLOOKUP(年度マスタ!$K$4&amp;"_"&amp;AK$33,データシート1!$A:$BS,MATCH("aa_"&amp;$S43,データシート1!$A$1:$BS$1,0),0)</f>
        <v>29.276134474981554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43.024250950623056</v>
      </c>
      <c r="Y44" s="1019">
        <f>VLOOKUP(年度マスタ!$K$4&amp;"_"&amp;Y$33,データシート1!$A:$BS,MATCH("aa_"&amp;$S44,データシート1!$A$1:$BS$1,0),0)</f>
        <v>40.935116220964353</v>
      </c>
      <c r="Z44" s="1019">
        <f>VLOOKUP(年度マスタ!$K$4&amp;"_"&amp;Z$33,データシート1!$A:$BS,MATCH("aa_"&amp;$S44,データシート1!$A$1:$BS$1,0),0)</f>
        <v>41.030702817065588</v>
      </c>
      <c r="AA44" s="1019">
        <f>VLOOKUP(年度マスタ!$K$4&amp;"_"&amp;AA$33,データシート1!$A:$BS,MATCH("aa_"&amp;$S44,データシート1!$A$1:$BS$1,0),0)</f>
        <v>39.18683481165413</v>
      </c>
      <c r="AB44" s="1019">
        <f>VLOOKUP(年度マスタ!$K$4&amp;"_"&amp;AB$33,データシート1!$A:$BS,MATCH("aa_"&amp;$S44,データシート1!$A$1:$BS$1,0),0)</f>
        <v>38.723020696042276</v>
      </c>
      <c r="AC44" s="1019">
        <f>VLOOKUP(年度マスタ!$K$4&amp;"_"&amp;AC$33,データシート1!$A:$BS,MATCH("aa_"&amp;$S44,データシート1!$A$1:$BS$1,0),0)</f>
        <v>38.194550774906737</v>
      </c>
      <c r="AD44" s="1019">
        <f>VLOOKUP(年度マスタ!$K$4&amp;"_"&amp;AD$33,データシート1!$A:$BS,MATCH("aa_"&amp;$S44,データシート1!$A$1:$BS$1,0),0)</f>
        <v>37.710300954926758</v>
      </c>
      <c r="AE44" s="1019">
        <f>VLOOKUP(年度マスタ!$K$4&amp;"_"&amp;AE$33,データシート1!$A:$BS,MATCH("aa_"&amp;$S44,データシート1!$A$1:$BS$1,0),0)</f>
        <v>37.061557108881438</v>
      </c>
      <c r="AF44" s="1019">
        <f>VLOOKUP(年度マスタ!$K$4&amp;"_"&amp;AF$33,データシート1!$A:$BS,MATCH("aa_"&amp;$S44,データシート1!$A$1:$BS$1,0),0)</f>
        <v>35.420082899302635</v>
      </c>
      <c r="AG44" s="1019">
        <f>VLOOKUP(年度マスタ!$K$4&amp;"_"&amp;AG$33,データシート1!$A:$BS,MATCH("aa_"&amp;$S44,データシート1!$A$1:$BS$1,0),0)</f>
        <v>34.505313378009944</v>
      </c>
      <c r="AH44" s="1019">
        <f>VLOOKUP(年度マスタ!$K$4&amp;"_"&amp;AH$33,データシート1!$A:$BS,MATCH("aa_"&amp;$S44,データシート1!$A$1:$BS$1,0),0)</f>
        <v>33.784228370267321</v>
      </c>
      <c r="AI44" s="1019">
        <f>VLOOKUP(年度マスタ!$K$4&amp;"_"&amp;AI$33,データシート1!$A:$BS,MATCH("aa_"&amp;$S44,データシート1!$A$1:$BS$1,0),0)</f>
        <v>33.403288718559523</v>
      </c>
      <c r="AJ44" s="1019">
        <f>VLOOKUP(年度マスタ!$K$4&amp;"_"&amp;AJ$33,データシート1!$A:$BS,MATCH("aa_"&amp;$S44,データシート1!$A$1:$BS$1,0),0)</f>
        <v>30.753281857112977</v>
      </c>
      <c r="AK44" s="1020">
        <f>VLOOKUP(年度マスタ!$K$4&amp;"_"&amp;AK$33,データシート1!$A:$BS,MATCH("aa_"&amp;$S44,データシート1!$A$1:$BS$1,0),0)</f>
        <v>31.530689992022129</v>
      </c>
      <c r="AL44" s="373"/>
      <c r="AW44" s="19" t="str">
        <f>AW47</f>
        <v>福岡県</v>
      </c>
      <c r="AX44" s="407">
        <f t="shared" si="14"/>
        <v>0.46259988086831244</v>
      </c>
      <c r="AY44" s="407">
        <f t="shared" si="14"/>
        <v>0.18354951007828149</v>
      </c>
      <c r="AZ44" s="407">
        <f t="shared" si="14"/>
        <v>0.12323382082043358</v>
      </c>
      <c r="BA44" s="407">
        <f t="shared" si="14"/>
        <v>0.21509095874250078</v>
      </c>
      <c r="BB44" s="407">
        <f t="shared" si="14"/>
        <v>1.5525829490471642E-2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2.3748224072922919</v>
      </c>
      <c r="Y45" s="1019">
        <f>VLOOKUP(年度マスタ!$K$4&amp;"_"&amp;Y$33,データシート1!$A:$BS,MATCH("aa_"&amp;$S45,データシート1!$A$1:$BS$1,0),0)</f>
        <v>2.2371941026159385</v>
      </c>
      <c r="Z45" s="1019">
        <f>VLOOKUP(年度マスタ!$K$4&amp;"_"&amp;Z$33,データシート1!$A:$BS,MATCH("aa_"&amp;$S45,データシート1!$A$1:$BS$1,0),0)</f>
        <v>2.3085004434650243</v>
      </c>
      <c r="AA45" s="1019">
        <f>VLOOKUP(年度マスタ!$K$4&amp;"_"&amp;AA$33,データシート1!$A:$BS,MATCH("aa_"&amp;$S45,データシート1!$A$1:$BS$1,0),0)</f>
        <v>2.6252304363650474</v>
      </c>
      <c r="AB45" s="1019">
        <f>VLOOKUP(年度マスタ!$K$4&amp;"_"&amp;AB$33,データシート1!$A:$BS,MATCH("aa_"&amp;$S45,データシート1!$A$1:$BS$1,0),0)</f>
        <v>2.8292235081757844</v>
      </c>
      <c r="AC45" s="1019">
        <f>VLOOKUP(年度マスタ!$K$4&amp;"_"&amp;AC$33,データシート1!$A:$BS,MATCH("aa_"&amp;$S45,データシート1!$A$1:$BS$1,0),0)</f>
        <v>2.8428409244330815</v>
      </c>
      <c r="AD45" s="1019">
        <f>VLOOKUP(年度マスタ!$K$4&amp;"_"&amp;AD$33,データシート1!$A:$BS,MATCH("aa_"&amp;$S45,データシート1!$A$1:$BS$1,0),0)</f>
        <v>2.685049553326432</v>
      </c>
      <c r="AE45" s="1019">
        <f>VLOOKUP(年度マスタ!$K$4&amp;"_"&amp;AE$33,データシート1!$A:$BS,MATCH("aa_"&amp;$S45,データシート1!$A$1:$BS$1,0),0)</f>
        <v>2.5948897971157301</v>
      </c>
      <c r="AF45" s="1019">
        <f>VLOOKUP(年度マスタ!$K$4&amp;"_"&amp;AF$33,データシート1!$A:$BS,MATCH("aa_"&amp;$S45,データシート1!$A$1:$BS$1,0),0)</f>
        <v>2.4921098386776324</v>
      </c>
      <c r="AG45" s="1019">
        <f>VLOOKUP(年度マスタ!$K$4&amp;"_"&amp;AG$33,データシート1!$A:$BS,MATCH("aa_"&amp;$S45,データシート1!$A$1:$BS$1,0),0)</f>
        <v>2.3798681575077292</v>
      </c>
      <c r="AH45" s="1019">
        <f>VLOOKUP(年度マスタ!$K$4&amp;"_"&amp;AH$33,データシート1!$A:$BS,MATCH("aa_"&amp;$S45,データシート1!$A$1:$BS$1,0),0)</f>
        <v>2.177911977464539</v>
      </c>
      <c r="AI45" s="1019">
        <f>VLOOKUP(年度マスタ!$K$4&amp;"_"&amp;AI$33,データシート1!$A:$BS,MATCH("aa_"&amp;$S45,データシート1!$A$1:$BS$1,0),0)</f>
        <v>2.0943963299116684</v>
      </c>
      <c r="AJ45" s="1019">
        <f>VLOOKUP(年度マスタ!$K$4&amp;"_"&amp;AJ$33,データシート1!$A:$BS,MATCH("aa_"&amp;$S45,データシート1!$A$1:$BS$1,0),0)</f>
        <v>1.96789583386711</v>
      </c>
      <c r="AK45" s="1020">
        <f>VLOOKUP(年度マスタ!$K$4&amp;"_"&amp;AK$33,データシート1!$A:$BS,MATCH("aa_"&amp;$S45,データシート1!$A$1:$BS$1,0),0)</f>
        <v>1.9603043633076842</v>
      </c>
      <c r="AL45" s="373"/>
      <c r="AW45" s="19" t="str">
        <f>AW48</f>
        <v>大川市</v>
      </c>
      <c r="AX45" s="407">
        <f t="shared" ref="AX45:BB45" si="15">AX48/$BC48</f>
        <v>0.40644787415729322</v>
      </c>
      <c r="AY45" s="407">
        <f t="shared" si="15"/>
        <v>0.17509407418662604</v>
      </c>
      <c r="AZ45" s="407">
        <f t="shared" si="15"/>
        <v>0.10704153417244711</v>
      </c>
      <c r="BA45" s="407">
        <f t="shared" si="15"/>
        <v>0.28347431373446536</v>
      </c>
      <c r="BB45" s="407">
        <f t="shared" si="15"/>
        <v>2.7942203749168271E-2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0.22976263269937239</v>
      </c>
      <c r="Y46" s="1019">
        <f>VLOOKUP(年度マスタ!$K$4&amp;"_"&amp;Y$33,データシート1!$A:$BS,MATCH("aa_"&amp;$S46,データシート1!$A$1:$BS$1,0),0)</f>
        <v>0.19398864931762799</v>
      </c>
      <c r="Z46" s="1019">
        <f>VLOOKUP(年度マスタ!$K$4&amp;"_"&amp;Z$33,データシート1!$A:$BS,MATCH("aa_"&amp;$S46,データシート1!$A$1:$BS$1,0),0)</f>
        <v>0.24040167646963301</v>
      </c>
      <c r="AA46" s="1019">
        <f>VLOOKUP(年度マスタ!$K$4&amp;"_"&amp;AA$33,データシート1!$A:$BS,MATCH("aa_"&amp;$S46,データシート1!$A$1:$BS$1,0),0)</f>
        <v>0.16839532966175874</v>
      </c>
      <c r="AB46" s="1019">
        <f>VLOOKUP(年度マスタ!$K$4&amp;"_"&amp;AB$33,データシート1!$A:$BS,MATCH("aa_"&amp;$S46,データシート1!$A$1:$BS$1,0),0)</f>
        <v>0.1724135785531348</v>
      </c>
      <c r="AC46" s="1019">
        <f>VLOOKUP(年度マスタ!$K$4&amp;"_"&amp;AC$33,データシート1!$A:$BS,MATCH("aa_"&amp;$S46,データシート1!$A$1:$BS$1,0),0)</f>
        <v>0.19196267478951412</v>
      </c>
      <c r="AD46" s="1019">
        <f>VLOOKUP(年度マスタ!$K$4&amp;"_"&amp;AD$33,データシート1!$A:$BS,MATCH("aa_"&amp;$S46,データシート1!$A$1:$BS$1,0),0)</f>
        <v>0.18075318526154979</v>
      </c>
      <c r="AE46" s="1019">
        <f>VLOOKUP(年度マスタ!$K$4&amp;"_"&amp;AE$33,データシート1!$A:$BS,MATCH("aa_"&amp;$S46,データシート1!$A$1:$BS$1,0),0)</f>
        <v>0.15937860235015322</v>
      </c>
      <c r="AF46" s="1019">
        <f>VLOOKUP(年度マスタ!$K$4&amp;"_"&amp;AF$33,データシート1!$A:$BS,MATCH("aa_"&amp;$S46,データシート1!$A$1:$BS$1,0),0)</f>
        <v>0.16976354649549014</v>
      </c>
      <c r="AG46" s="1019">
        <f>VLOOKUP(年度マスタ!$K$4&amp;"_"&amp;AG$33,データシート1!$A:$BS,MATCH("aa_"&amp;$S46,データシート1!$A$1:$BS$1,0),0)</f>
        <v>0.13749649231433009</v>
      </c>
      <c r="AH46" s="1019">
        <f>VLOOKUP(年度マスタ!$K$4&amp;"_"&amp;AH$33,データシート1!$A:$BS,MATCH("aa_"&amp;$S46,データシート1!$A$1:$BS$1,0),0)</f>
        <v>0.13464259639140094</v>
      </c>
      <c r="AI46" s="1019">
        <f>VLOOKUP(年度マスタ!$K$4&amp;"_"&amp;AI$33,データシート1!$A:$BS,MATCH("aa_"&amp;$S46,データシート1!$A$1:$BS$1,0),0)</f>
        <v>0.13247284919981259</v>
      </c>
      <c r="AJ46" s="1019">
        <f>VLOOKUP(年度マスタ!$K$4&amp;"_"&amp;AJ$33,データシート1!$A:$BS,MATCH("aa_"&amp;$S46,データシート1!$A$1:$BS$1,0),0)</f>
        <v>0.1321463902684808</v>
      </c>
      <c r="AK46" s="1020">
        <f>VLOOKUP(年度マスタ!$K$4&amp;"_"&amp;AK$33,データシート1!$A:$BS,MATCH("aa_"&amp;$S46,データシート1!$A$1:$BS$1,0),0)</f>
        <v>0.13596436483475313</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7.0109776582979917</v>
      </c>
      <c r="Y47" s="1022">
        <f>VLOOKUP(年度マスタ!$K$4&amp;"_"&amp;Y$33,データシート1!$A:$BS,MATCH("aa_"&amp;$S47,データシート1!$A$1:$BS$1,0),0)</f>
        <v>6.0481229423213421</v>
      </c>
      <c r="Z47" s="1022">
        <f>VLOOKUP(年度マスタ!$K$4&amp;"_"&amp;Z$33,データシート1!$A:$BS,MATCH("aa_"&amp;$S47,データシート1!$A$1:$BS$1,0),0)</f>
        <v>6.7960013664633871</v>
      </c>
      <c r="AA47" s="1022">
        <f>VLOOKUP(年度マスタ!$K$4&amp;"_"&amp;AA$33,データシート1!$A:$BS,MATCH("aa_"&amp;$S47,データシート1!$A$1:$BS$1,0),0)</f>
        <v>6.3685021202835292</v>
      </c>
      <c r="AB47" s="1022">
        <f>VLOOKUP(年度マスタ!$K$4&amp;"_"&amp;AB$33,データシート1!$A:$BS,MATCH("aa_"&amp;$S47,データシート1!$A$1:$BS$1,0),0)</f>
        <v>5.7832802435414292</v>
      </c>
      <c r="AC47" s="1022">
        <f>VLOOKUP(年度マスタ!$K$4&amp;"_"&amp;AC$33,データシート1!$A:$BS,MATCH("aa_"&amp;$S47,データシート1!$A$1:$BS$1,0),0)</f>
        <v>5.9983402284847616</v>
      </c>
      <c r="AD47" s="1022">
        <f>VLOOKUP(年度マスタ!$K$4&amp;"_"&amp;AD$33,データシート1!$A:$BS,MATCH("aa_"&amp;$S47,データシート1!$A$1:$BS$1,0),0)</f>
        <v>5.7674994793349166</v>
      </c>
      <c r="AE47" s="1022">
        <f>VLOOKUP(年度マスタ!$K$4&amp;"_"&amp;AE$33,データシート1!$A:$BS,MATCH("aa_"&amp;$S47,データシート1!$A$1:$BS$1,0),0)</f>
        <v>4.9797867705124208</v>
      </c>
      <c r="AF47" s="1022">
        <f>VLOOKUP(年度マスタ!$K$4&amp;"_"&amp;AF$33,データシート1!$A:$BS,MATCH("aa_"&amp;$S47,データシート1!$A$1:$BS$1,0),0)</f>
        <v>4.8977809581319312</v>
      </c>
      <c r="AG47" s="1022">
        <f>VLOOKUP(年度マスタ!$K$4&amp;"_"&amp;AG$33,データシート1!$A:$BS,MATCH("aa_"&amp;$S47,データシート1!$A$1:$BS$1,0),0)</f>
        <v>4.5870005236956564</v>
      </c>
      <c r="AH47" s="1022">
        <f>VLOOKUP(年度マスタ!$K$4&amp;"_"&amp;AH$33,データシート1!$A:$BS,MATCH("aa_"&amp;$S47,データシート1!$A$1:$BS$1,0),0)</f>
        <v>6.0090523669326483</v>
      </c>
      <c r="AI47" s="1022">
        <f>VLOOKUP(年度マスタ!$K$4&amp;"_"&amp;AI$33,データシート1!$A:$BS,MATCH("aa_"&amp;$S47,データシート1!$A$1:$BS$1,0),0)</f>
        <v>5.0823963775416718</v>
      </c>
      <c r="AJ47" s="1022">
        <f>VLOOKUP(年度マスタ!$K$4&amp;"_"&amp;AJ$33,データシート1!$A:$BS,MATCH("aa_"&amp;$S47,データシート1!$A$1:$BS$1,0),0)</f>
        <v>5.992859290612679</v>
      </c>
      <c r="AK47" s="1023">
        <f>VLOOKUP(年度マスタ!$K$4&amp;"_"&amp;AK$33,データシート1!$A:$BS,MATCH("aa_"&amp;$S47,データシート1!$A$1:$BS$1,0),0)</f>
        <v>6.200389105300423</v>
      </c>
      <c r="AL47" s="373"/>
      <c r="AW47" s="19" t="str">
        <f>年度マスタ!I4</f>
        <v>福岡県</v>
      </c>
      <c r="AX47" s="408">
        <f>SUM(AY38:BA38)</f>
        <v>15965.892282404782</v>
      </c>
      <c r="AY47" s="408">
        <f t="shared" si="17"/>
        <v>6334.9166906340879</v>
      </c>
      <c r="AZ47" s="408">
        <f t="shared" si="17"/>
        <v>4253.2174999161098</v>
      </c>
      <c r="BA47" s="408">
        <f>SUM(BD38:BG38)</f>
        <v>7423.5191581891559</v>
      </c>
      <c r="BB47" s="408">
        <f>BH38</f>
        <v>535.84908144500457</v>
      </c>
      <c r="BC47" s="408">
        <f>SUM(AX47:BB47)</f>
        <v>34513.394712589143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大川市</v>
      </c>
      <c r="AX48" s="408">
        <f>SUM(AY39:BA39)</f>
        <v>90.190988277809424</v>
      </c>
      <c r="AY48" s="408">
        <f>BB39</f>
        <v>38.85346337515471</v>
      </c>
      <c r="AZ48" s="408">
        <f>BC39</f>
        <v>23.752570421981826</v>
      </c>
      <c r="BA48" s="408">
        <f>SUM(BD39:BG39)</f>
        <v>62.90309319514612</v>
      </c>
      <c r="BB48" s="408">
        <f>BH39</f>
        <v>6.200389105300423</v>
      </c>
      <c r="BC48" s="408">
        <f>SUM(AX48:BB48)</f>
        <v>221.9005043753925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221.9005043753925</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90.190988277809424</v>
      </c>
      <c r="P52" s="501">
        <f t="shared" ref="P52:P64" si="18">O52/$O$51</f>
        <v>0.40644787415729322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80.415296590399649</v>
      </c>
      <c r="P53" s="502">
        <f t="shared" si="18"/>
        <v>0.36239348268609545</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1.3517879599580536</v>
      </c>
      <c r="P54" s="502">
        <f t="shared" si="18"/>
        <v>6.0918651977068649E-3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8.4239037274517123</v>
      </c>
      <c r="P55" s="502">
        <f t="shared" si="18"/>
        <v>3.7962526273490865E-2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38.85346337515471</v>
      </c>
      <c r="P56" s="501">
        <f t="shared" si="18"/>
        <v>0.17509407418662604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23.752570421981826</v>
      </c>
      <c r="P57" s="501">
        <f t="shared" si="18"/>
        <v>0.10704153417244711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62.90309319514612</v>
      </c>
      <c r="P58" s="501">
        <f t="shared" si="18"/>
        <v>0.28347431373446536</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60.806824467003679</v>
      </c>
      <c r="P59" s="502">
        <f t="shared" si="18"/>
        <v>0.27402742791488133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29.276134474981554</v>
      </c>
      <c r="P60" s="502">
        <f t="shared" si="18"/>
        <v>0.13193360942278287</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31.530689992022129</v>
      </c>
      <c r="P61" s="502">
        <f t="shared" si="18"/>
        <v>0.14209381849209848</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1.9603043633076842</v>
      </c>
      <c r="P62" s="502">
        <f t="shared" si="18"/>
        <v>8.8341591148049271E-3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0.13596436483475313</v>
      </c>
      <c r="P63" s="502">
        <f t="shared" si="18"/>
        <v>6.1272670477909377E-4</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6.200389105300423</v>
      </c>
      <c r="P64" s="679">
        <f t="shared" si="18"/>
        <v>2.7942203749168271E-2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大川市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517.8347</v>
      </c>
      <c r="AI7" s="88">
        <f>VLOOKUP(年度マスタ!$K$4&amp;"_"&amp;$AG7,データシート1!$A:$BS,MATCH("ab_"&amp;AI$2,データシート1!$A$1:$BS$1,0),0)</f>
        <v>718</v>
      </c>
      <c r="AJ7" s="88">
        <f>VLOOKUP(年度マスタ!$K$4&amp;"_"&amp;$AG7,データシート1!$A:$BS,MATCH("ab_"&amp;AJ$2,データシート1!$A$1:$BS$1,0),0)</f>
        <v>45</v>
      </c>
      <c r="AK7" s="88">
        <f>VLOOKUP(年度マスタ!$K$4&amp;"_"&amp;$AG7,データシート1!$A:$BS,MATCH("ab_"&amp;AK$2,データシート1!$A$1:$BS$1,0),0)</f>
        <v>11427</v>
      </c>
      <c r="AL7" s="88">
        <f>VLOOKUP(年度マスタ!$K$4&amp;"_"&amp;$AG7,データシート1!$A:$BS,MATCH("ab_"&amp;AL$2,データシート1!$A$1:$BS$1,0),0)</f>
        <v>12963</v>
      </c>
      <c r="AM7" s="88">
        <f>VLOOKUP(年度マスタ!$K$4&amp;"_"&amp;$AG7,データシート1!$A:$BS,MATCH("ab_"&amp;AM$2,データシート1!$A$1:$BS$1,0),0)</f>
        <v>21070</v>
      </c>
      <c r="AN7" s="88">
        <f>VLOOKUP(年度マスタ!$K$4&amp;"_"&amp;$AG7,データシート1!$A:$BS,MATCH("ab_"&amp;AN$2,データシート1!$A$1:$BS$1,0),0)</f>
        <v>8435</v>
      </c>
      <c r="AO7" s="88">
        <f>VLOOKUP(年度マスタ!$K$4&amp;"_"&amp;$AG7,データシート1!$A:$BS,MATCH("ab_"&amp;AO$2,データシート1!$A$1:$BS$1,0),0)</f>
        <v>38805</v>
      </c>
      <c r="AP7" s="88">
        <f>VLOOKUP(年度マスタ!$K$4&amp;"_"&amp;$AG7,データシート1!$A:$BS,MATCH("ab_"&amp;AP$2,データシート1!$A$1:$BS$1,0),0)</f>
        <v>43399</v>
      </c>
      <c r="AQ7" s="1073">
        <f>VLOOKUP(年度マスタ!$K$4&amp;"_"&amp;$AG7,データシート1!$A:$BS,MATCH("ab_"&amp;AQ$2,データシート1!$A$1:$BS$1,0),0)</f>
        <v>7.0109776582979917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437.77</v>
      </c>
      <c r="AI8" s="88">
        <f>VLOOKUP(年度マスタ!$K$4&amp;"_"&amp;$AG8,データシート1!$A:$BS,MATCH("ab_"&amp;AI$2,データシート1!$A$1:$BS$1,0),0)</f>
        <v>776</v>
      </c>
      <c r="AJ8" s="88">
        <f>VLOOKUP(年度マスタ!$K$4&amp;"_"&amp;$AG8,データシート1!$A:$BS,MATCH("ab_"&amp;AJ$2,データシート1!$A$1:$BS$1,0),0)</f>
        <v>93</v>
      </c>
      <c r="AK8" s="88">
        <f>VLOOKUP(年度マスタ!$K$4&amp;"_"&amp;$AG8,データシート1!$A:$BS,MATCH("ab_"&amp;AK$2,データシート1!$A$1:$BS$1,0),0)</f>
        <v>11994</v>
      </c>
      <c r="AL8" s="88">
        <f>VLOOKUP(年度マスタ!$K$4&amp;"_"&amp;$AG8,データシート1!$A:$BS,MATCH("ab_"&amp;AL$2,データシート1!$A$1:$BS$1,0),0)</f>
        <v>13010</v>
      </c>
      <c r="AM8" s="88">
        <f>VLOOKUP(年度マスタ!$K$4&amp;"_"&amp;$AG8,データシート1!$A:$BS,MATCH("ab_"&amp;AM$2,データシート1!$A$1:$BS$1,0),0)</f>
        <v>21221</v>
      </c>
      <c r="AN8" s="88">
        <f>VLOOKUP(年度マスタ!$K$4&amp;"_"&amp;$AG8,データシート1!$A:$BS,MATCH("ab_"&amp;AN$2,データシート1!$A$1:$BS$1,0),0)</f>
        <v>8239</v>
      </c>
      <c r="AO8" s="88">
        <f>VLOOKUP(年度マスタ!$K$4&amp;"_"&amp;$AG8,データシート1!$A:$BS,MATCH("ab_"&amp;AO$2,データシート1!$A$1:$BS$1,0),0)</f>
        <v>38375</v>
      </c>
      <c r="AP8" s="88">
        <f>VLOOKUP(年度マスタ!$K$4&amp;"_"&amp;$AG8,データシート1!$A:$BS,MATCH("ab_"&amp;AP$2,データシート1!$A$1:$BS$1,0),0)</f>
        <v>35747</v>
      </c>
      <c r="AQ8" s="1073">
        <f>VLOOKUP(年度マスタ!$K$4&amp;"_"&amp;$AG8,データシート1!$A:$BS,MATCH("ab_"&amp;AQ$2,データシート1!$A$1:$BS$1,0),0)</f>
        <v>6.0481229423213421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397.31599999999997</v>
      </c>
      <c r="AI9" s="88">
        <f>VLOOKUP(年度マスタ!$K$4&amp;"_"&amp;$AG9,データシート1!$A:$BS,MATCH("ab_"&amp;AI$2,データシート1!$A$1:$BS$1,0),0)</f>
        <v>776</v>
      </c>
      <c r="AJ9" s="88">
        <f>VLOOKUP(年度マスタ!$K$4&amp;"_"&amp;$AG9,データシート1!$A:$BS,MATCH("ab_"&amp;AJ$2,データシート1!$A$1:$BS$1,0),0)</f>
        <v>93</v>
      </c>
      <c r="AK9" s="88">
        <f>VLOOKUP(年度マスタ!$K$4&amp;"_"&amp;$AG9,データシート1!$A:$BS,MATCH("ab_"&amp;AK$2,データシート1!$A$1:$BS$1,0),0)</f>
        <v>11994</v>
      </c>
      <c r="AL9" s="88">
        <f>VLOOKUP(年度マスタ!$K$4&amp;"_"&amp;$AG9,データシート1!$A:$BS,MATCH("ab_"&amp;AL$2,データシート1!$A$1:$BS$1,0),0)</f>
        <v>13062</v>
      </c>
      <c r="AM9" s="88">
        <f>VLOOKUP(年度マスタ!$K$4&amp;"_"&amp;$AG9,データシート1!$A:$BS,MATCH("ab_"&amp;AM$2,データシート1!$A$1:$BS$1,0),0)</f>
        <v>21281</v>
      </c>
      <c r="AN9" s="88">
        <f>VLOOKUP(年度マスタ!$K$4&amp;"_"&amp;$AG9,データシート1!$A:$BS,MATCH("ab_"&amp;AN$2,データシート1!$A$1:$BS$1,0),0)</f>
        <v>8052</v>
      </c>
      <c r="AO9" s="88">
        <f>VLOOKUP(年度マスタ!$K$4&amp;"_"&amp;$AG9,データシート1!$A:$BS,MATCH("ab_"&amp;AO$2,データシート1!$A$1:$BS$1,0),0)</f>
        <v>37943</v>
      </c>
      <c r="AP9" s="88">
        <f>VLOOKUP(年度マスタ!$K$4&amp;"_"&amp;$AG9,データシート1!$A:$BS,MATCH("ab_"&amp;AP$2,データシート1!$A$1:$BS$1,0),0)</f>
        <v>41981</v>
      </c>
      <c r="AQ9" s="1073">
        <f>VLOOKUP(年度マスタ!$K$4&amp;"_"&amp;$AG9,データシート1!$A:$BS,MATCH("ab_"&amp;AQ$2,データシート1!$A$1:$BS$1,0),0)</f>
        <v>6.7960013664633871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489.12509999999997</v>
      </c>
      <c r="AI10" s="88">
        <f>VLOOKUP(年度マスタ!$K$4&amp;"_"&amp;$AG10,データシート1!$A:$BS,MATCH("ab_"&amp;AI$2,データシート1!$A$1:$BS$1,0),0)</f>
        <v>776</v>
      </c>
      <c r="AJ10" s="88">
        <f>VLOOKUP(年度マスタ!$K$4&amp;"_"&amp;$AG10,データシート1!$A:$BS,MATCH("ab_"&amp;AJ$2,データシート1!$A$1:$BS$1,0),0)</f>
        <v>93</v>
      </c>
      <c r="AK10" s="88">
        <f>VLOOKUP(年度マスタ!$K$4&amp;"_"&amp;$AG10,データシート1!$A:$BS,MATCH("ab_"&amp;AK$2,データシート1!$A$1:$BS$1,0),0)</f>
        <v>11994</v>
      </c>
      <c r="AL10" s="88">
        <f>VLOOKUP(年度マスタ!$K$4&amp;"_"&amp;$AG10,データシート1!$A:$BS,MATCH("ab_"&amp;AL$2,データシート1!$A$1:$BS$1,0),0)</f>
        <v>13130</v>
      </c>
      <c r="AM10" s="88">
        <f>VLOOKUP(年度マスタ!$K$4&amp;"_"&amp;$AG10,データシート1!$A:$BS,MATCH("ab_"&amp;AM$2,データシート1!$A$1:$BS$1,0),0)</f>
        <v>21450</v>
      </c>
      <c r="AN10" s="88">
        <f>VLOOKUP(年度マスタ!$K$4&amp;"_"&amp;$AG10,データシート1!$A:$BS,MATCH("ab_"&amp;AN$2,データシート1!$A$1:$BS$1,0),0)</f>
        <v>7919</v>
      </c>
      <c r="AO10" s="88">
        <f>VLOOKUP(年度マスタ!$K$4&amp;"_"&amp;$AG10,データシート1!$A:$BS,MATCH("ab_"&amp;AO$2,データシート1!$A$1:$BS$1,0),0)</f>
        <v>37408</v>
      </c>
      <c r="AP10" s="88">
        <f>VLOOKUP(年度マスタ!$K$4&amp;"_"&amp;$AG10,データシート1!$A:$BS,MATCH("ab_"&amp;AP$2,データシート1!$A$1:$BS$1,0),0)</f>
        <v>29358</v>
      </c>
      <c r="AQ10" s="1073">
        <f>VLOOKUP(年度マスタ!$K$4&amp;"_"&amp;$AG10,データシート1!$A:$BS,MATCH("ab_"&amp;AQ$2,データシート1!$A$1:$BS$1,0),0)</f>
        <v>6.3685021202835292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411.15499999999997</v>
      </c>
      <c r="AI11" s="88">
        <f>VLOOKUP(年度マスタ!$K$4&amp;"_"&amp;$AG11,データシート1!$A:$BS,MATCH("ab_"&amp;AI$2,データシート1!$A$1:$BS$1,0),0)</f>
        <v>776</v>
      </c>
      <c r="AJ11" s="88">
        <f>VLOOKUP(年度マスタ!$K$4&amp;"_"&amp;$AG11,データシート1!$A:$BS,MATCH("ab_"&amp;AJ$2,データシート1!$A$1:$BS$1,0),0)</f>
        <v>93</v>
      </c>
      <c r="AK11" s="88">
        <f>VLOOKUP(年度マスタ!$K$4&amp;"_"&amp;$AG11,データシート1!$A:$BS,MATCH("ab_"&amp;AK$2,データシート1!$A$1:$BS$1,0),0)</f>
        <v>11994</v>
      </c>
      <c r="AL11" s="88">
        <f>VLOOKUP(年度マスタ!$K$4&amp;"_"&amp;$AG11,データシート1!$A:$BS,MATCH("ab_"&amp;AL$2,データシート1!$A$1:$BS$1,0),0)</f>
        <v>13277</v>
      </c>
      <c r="AM11" s="88">
        <f>VLOOKUP(年度マスタ!$K$4&amp;"_"&amp;$AG11,データシート1!$A:$BS,MATCH("ab_"&amp;AM$2,データシート1!$A$1:$BS$1,0),0)</f>
        <v>21676</v>
      </c>
      <c r="AN11" s="88">
        <f>VLOOKUP(年度マスタ!$K$4&amp;"_"&amp;$AG11,データシート1!$A:$BS,MATCH("ab_"&amp;AN$2,データシート1!$A$1:$BS$1,0),0)</f>
        <v>7781</v>
      </c>
      <c r="AO11" s="88">
        <f>VLOOKUP(年度マスタ!$K$4&amp;"_"&amp;$AG11,データシート1!$A:$BS,MATCH("ab_"&amp;AO$2,データシート1!$A$1:$BS$1,0),0)</f>
        <v>37106</v>
      </c>
      <c r="AP11" s="88">
        <f>VLOOKUP(年度マスタ!$K$4&amp;"_"&amp;$AG11,データシート1!$A:$BS,MATCH("ab_"&amp;AP$2,データシート1!$A$1:$BS$1,0),0)</f>
        <v>29280</v>
      </c>
      <c r="AQ11" s="1073">
        <f>VLOOKUP(年度マスタ!$K$4&amp;"_"&amp;$AG11,データシート1!$A:$BS,MATCH("ab_"&amp;AQ$2,データシート1!$A$1:$BS$1,0),0)</f>
        <v>5.7832802435414292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420.69459999999998</v>
      </c>
      <c r="AI12" s="88">
        <f>VLOOKUP(年度マスタ!$K$4&amp;"_"&amp;$AG12,データシート1!$A:$BS,MATCH("ab_"&amp;AI$2,データシート1!$A$1:$BS$1,0),0)</f>
        <v>776</v>
      </c>
      <c r="AJ12" s="88">
        <f>VLOOKUP(年度マスタ!$K$4&amp;"_"&amp;$AG12,データシート1!$A:$BS,MATCH("ab_"&amp;AJ$2,データシート1!$A$1:$BS$1,0),0)</f>
        <v>93</v>
      </c>
      <c r="AK12" s="88">
        <f>VLOOKUP(年度マスタ!$K$4&amp;"_"&amp;$AG12,データシート1!$A:$BS,MATCH("ab_"&amp;AK$2,データシート1!$A$1:$BS$1,0),0)</f>
        <v>11994</v>
      </c>
      <c r="AL12" s="88">
        <f>VLOOKUP(年度マスタ!$K$4&amp;"_"&amp;$AG12,データシート1!$A:$BS,MATCH("ab_"&amp;AL$2,データシート1!$A$1:$BS$1,0),0)</f>
        <v>13321</v>
      </c>
      <c r="AM12" s="88">
        <f>VLOOKUP(年度マスタ!$K$4&amp;"_"&amp;$AG12,データシート1!$A:$BS,MATCH("ab_"&amp;AM$2,データシート1!$A$1:$BS$1,0),0)</f>
        <v>21882</v>
      </c>
      <c r="AN12" s="88">
        <f>VLOOKUP(年度マスタ!$K$4&amp;"_"&amp;$AG12,データシート1!$A:$BS,MATCH("ab_"&amp;AN$2,データシート1!$A$1:$BS$1,0),0)</f>
        <v>7646</v>
      </c>
      <c r="AO12" s="88">
        <f>VLOOKUP(年度マスタ!$K$4&amp;"_"&amp;$AG12,データシート1!$A:$BS,MATCH("ab_"&amp;AO$2,データシート1!$A$1:$BS$1,0),0)</f>
        <v>36750</v>
      </c>
      <c r="AP12" s="88">
        <f>VLOOKUP(年度マスタ!$K$4&amp;"_"&amp;$AG12,データシート1!$A:$BS,MATCH("ab_"&amp;AP$2,データシート1!$A$1:$BS$1,0),0)</f>
        <v>31822</v>
      </c>
      <c r="AQ12" s="1073">
        <f>VLOOKUP(年度マスタ!$K$4&amp;"_"&amp;$AG12,データシート1!$A:$BS,MATCH("ab_"&amp;AQ$2,データシート1!$A$1:$BS$1,0),0)</f>
        <v>5.9983402284847616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462.78230000000002</v>
      </c>
      <c r="AI13" s="88">
        <f>VLOOKUP(年度マスタ!$K$4&amp;"_"&amp;$AG13,データシート1!$A:$BS,MATCH("ab_"&amp;AI$2,データシート1!$A$1:$BS$1,0),0)</f>
        <v>640</v>
      </c>
      <c r="AJ13" s="88">
        <f>VLOOKUP(年度マスタ!$K$4&amp;"_"&amp;$AG13,データシート1!$A:$BS,MATCH("ab_"&amp;AJ$2,データシート1!$A$1:$BS$1,0),0)</f>
        <v>81</v>
      </c>
      <c r="AK13" s="88">
        <f>VLOOKUP(年度マスタ!$K$4&amp;"_"&amp;$AG13,データシート1!$A:$BS,MATCH("ab_"&amp;AK$2,データシート1!$A$1:$BS$1,0),0)</f>
        <v>11475</v>
      </c>
      <c r="AL13" s="88">
        <f>VLOOKUP(年度マスタ!$K$4&amp;"_"&amp;$AG13,データシート1!$A:$BS,MATCH("ab_"&amp;AL$2,データシート1!$A$1:$BS$1,0),0)</f>
        <v>13305</v>
      </c>
      <c r="AM13" s="88">
        <f>VLOOKUP(年度マスタ!$K$4&amp;"_"&amp;$AG13,データシート1!$A:$BS,MATCH("ab_"&amp;AM$2,データシート1!$A$1:$BS$1,0),0)</f>
        <v>21948</v>
      </c>
      <c r="AN13" s="88">
        <f>VLOOKUP(年度マスタ!$K$4&amp;"_"&amp;$AG13,データシート1!$A:$BS,MATCH("ab_"&amp;AN$2,データシート1!$A$1:$BS$1,0),0)</f>
        <v>7510</v>
      </c>
      <c r="AO13" s="88">
        <f>VLOOKUP(年度マスタ!$K$4&amp;"_"&amp;$AG13,データシート1!$A:$BS,MATCH("ab_"&amp;AO$2,データシート1!$A$1:$BS$1,0),0)</f>
        <v>36177</v>
      </c>
      <c r="AP13" s="88">
        <f>VLOOKUP(年度マスタ!$K$4&amp;"_"&amp;$AG13,データシート1!$A:$BS,MATCH("ab_"&amp;AP$2,データシート1!$A$1:$BS$1,0),0)</f>
        <v>30058</v>
      </c>
      <c r="AQ13" s="1073">
        <f>VLOOKUP(年度マスタ!$K$4&amp;"_"&amp;$AG13,データシート1!$A:$BS,MATCH("ab_"&amp;AQ$2,データシート1!$A$1:$BS$1,0),0)</f>
        <v>5.7674994793349166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445.88600000000002</v>
      </c>
      <c r="AI14" s="88">
        <f>VLOOKUP(年度マスタ!$K$4&amp;"_"&amp;$AG14,データシート1!$A:$BS,MATCH("ab_"&amp;AI$2,データシート1!$A$1:$BS$1,0),0)</f>
        <v>640</v>
      </c>
      <c r="AJ14" s="88">
        <f>VLOOKUP(年度マスタ!$K$4&amp;"_"&amp;$AG14,データシート1!$A:$BS,MATCH("ab_"&amp;AJ$2,データシート1!$A$1:$BS$1,0),0)</f>
        <v>81</v>
      </c>
      <c r="AK14" s="88">
        <f>VLOOKUP(年度マスタ!$K$4&amp;"_"&amp;$AG14,データシート1!$A:$BS,MATCH("ab_"&amp;AK$2,データシート1!$A$1:$BS$1,0),0)</f>
        <v>11475</v>
      </c>
      <c r="AL14" s="88">
        <f>VLOOKUP(年度マスタ!$K$4&amp;"_"&amp;$AG14,データシート1!$A:$BS,MATCH("ab_"&amp;AL$2,データシート1!$A$1:$BS$1,0),0)</f>
        <v>13424</v>
      </c>
      <c r="AM14" s="88">
        <f>VLOOKUP(年度マスタ!$K$4&amp;"_"&amp;$AG14,データシート1!$A:$BS,MATCH("ab_"&amp;AM$2,データシート1!$A$1:$BS$1,0),0)</f>
        <v>22022</v>
      </c>
      <c r="AN14" s="88">
        <f>VLOOKUP(年度マスタ!$K$4&amp;"_"&amp;$AG14,データシート1!$A:$BS,MATCH("ab_"&amp;AN$2,データシート1!$A$1:$BS$1,0),0)</f>
        <v>7375</v>
      </c>
      <c r="AO14" s="88">
        <f>VLOOKUP(年度マスタ!$K$4&amp;"_"&amp;$AG14,データシート1!$A:$BS,MATCH("ab_"&amp;AO$2,データシート1!$A$1:$BS$1,0),0)</f>
        <v>35714</v>
      </c>
      <c r="AP14" s="88">
        <f>VLOOKUP(年度マスタ!$K$4&amp;"_"&amp;$AG14,データシート1!$A:$BS,MATCH("ab_"&amp;AP$2,データシート1!$A$1:$BS$1,0),0)</f>
        <v>27302</v>
      </c>
      <c r="AQ14" s="1073">
        <f>VLOOKUP(年度マスタ!$K$4&amp;"_"&amp;$AG14,データシート1!$A:$BS,MATCH("ab_"&amp;AQ$2,データシート1!$A$1:$BS$1,0),0)</f>
        <v>4.9797867705124208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449.08640000000003</v>
      </c>
      <c r="AI15" s="88">
        <f>VLOOKUP(年度マスタ!$K$4&amp;"_"&amp;$AG15,データシート1!$A:$BS,MATCH("ab_"&amp;AI$2,データシート1!$A$1:$BS$1,0),0)</f>
        <v>640</v>
      </c>
      <c r="AJ15" s="88">
        <f>VLOOKUP(年度マスタ!$K$4&amp;"_"&amp;$AG15,データシート1!$A:$BS,MATCH("ab_"&amp;AJ$2,データシート1!$A$1:$BS$1,0),0)</f>
        <v>81</v>
      </c>
      <c r="AK15" s="88">
        <f>VLOOKUP(年度マスタ!$K$4&amp;"_"&amp;$AG15,データシート1!$A:$BS,MATCH("ab_"&amp;AK$2,データシート1!$A$1:$BS$1,0),0)</f>
        <v>11475</v>
      </c>
      <c r="AL15" s="88">
        <f>VLOOKUP(年度マスタ!$K$4&amp;"_"&amp;$AG15,データシート1!$A:$BS,MATCH("ab_"&amp;AL$2,データシート1!$A$1:$BS$1,0),0)</f>
        <v>13503</v>
      </c>
      <c r="AM15" s="88">
        <f>VLOOKUP(年度マスタ!$K$4&amp;"_"&amp;$AG15,データシート1!$A:$BS,MATCH("ab_"&amp;AM$2,データシート1!$A$1:$BS$1,0),0)</f>
        <v>22127</v>
      </c>
      <c r="AN15" s="88">
        <f>VLOOKUP(年度マスタ!$K$4&amp;"_"&amp;$AG15,データシート1!$A:$BS,MATCH("ab_"&amp;AN$2,データシート1!$A$1:$BS$1,0),0)</f>
        <v>7290</v>
      </c>
      <c r="AO15" s="88">
        <f>VLOOKUP(年度マスタ!$K$4&amp;"_"&amp;$AG15,データシート1!$A:$BS,MATCH("ab_"&amp;AO$2,データシート1!$A$1:$BS$1,0),0)</f>
        <v>35283</v>
      </c>
      <c r="AP15" s="88">
        <f>VLOOKUP(年度マスタ!$K$4&amp;"_"&amp;$AG15,データシート1!$A:$BS,MATCH("ab_"&amp;AP$2,データシート1!$A$1:$BS$1,0),0)</f>
        <v>28993.942677347011</v>
      </c>
      <c r="AQ15" s="1073">
        <f>VLOOKUP(年度マスタ!$K$4&amp;"_"&amp;$AG15,データシート1!$A:$BS,MATCH("ab_"&amp;AQ$2,データシート1!$A$1:$BS$1,0),0)</f>
        <v>4.8977809581319312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441.29399999999998</v>
      </c>
      <c r="AI16" s="88">
        <f>VLOOKUP(年度マスタ!$K$4&amp;"_"&amp;$AG16,データシート1!$A:$BS,MATCH("ab_"&amp;AI$2,データシート1!$A$1:$BS$1,0),0)</f>
        <v>640</v>
      </c>
      <c r="AJ16" s="88">
        <f>VLOOKUP(年度マスタ!$K$4&amp;"_"&amp;$AG16,データシート1!$A:$BS,MATCH("ab_"&amp;AJ$2,データシート1!$A$1:$BS$1,0),0)</f>
        <v>81</v>
      </c>
      <c r="AK16" s="88">
        <f>VLOOKUP(年度マスタ!$K$4&amp;"_"&amp;$AG16,データシート1!$A:$BS,MATCH("ab_"&amp;AK$2,データシート1!$A$1:$BS$1,0),0)</f>
        <v>11475</v>
      </c>
      <c r="AL16" s="88">
        <f>VLOOKUP(年度マスタ!$K$4&amp;"_"&amp;$AG16,データシート1!$A:$BS,MATCH("ab_"&amp;AL$2,データシート1!$A$1:$BS$1,0),0)</f>
        <v>13579</v>
      </c>
      <c r="AM16" s="88">
        <f>VLOOKUP(年度マスタ!$K$4&amp;"_"&amp;$AG16,データシート1!$A:$BS,MATCH("ab_"&amp;AM$2,データシート1!$A$1:$BS$1,0),0)</f>
        <v>22178</v>
      </c>
      <c r="AN16" s="88">
        <f>VLOOKUP(年度マスタ!$K$4&amp;"_"&amp;$AG16,データシート1!$A:$BS,MATCH("ab_"&amp;AN$2,データシート1!$A$1:$BS$1,0),0)</f>
        <v>7147</v>
      </c>
      <c r="AO16" s="88">
        <f>VLOOKUP(年度マスタ!$K$4&amp;"_"&amp;$AG16,データシート1!$A:$BS,MATCH("ab_"&amp;AO$2,データシート1!$A$1:$BS$1,0),0)</f>
        <v>34844</v>
      </c>
      <c r="AP16" s="88">
        <f>VLOOKUP(年度マスタ!$K$4&amp;"_"&amp;$AG16,データシート1!$A:$BS,MATCH("ab_"&amp;AP$2,データシート1!$A$1:$BS$1,0),0)</f>
        <v>23949</v>
      </c>
      <c r="AQ16" s="1073">
        <f>VLOOKUP(年度マスタ!$K$4&amp;"_"&amp;$AG16,データシート1!$A:$BS,MATCH("ab_"&amp;AQ$2,データシート1!$A$1:$BS$1,0),0)</f>
        <v>4.5870005236956564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455.7586</v>
      </c>
      <c r="AI17" s="187">
        <f>VLOOKUP(年度マスタ!$K$4&amp;"_"&amp;$AG17,データシート1!$A:$BS,MATCH("ab_"&amp;AI$2,データシート1!$A$1:$BS$1,0),0)</f>
        <v>640</v>
      </c>
      <c r="AJ17" s="187">
        <f>VLOOKUP(年度マスタ!$K$4&amp;"_"&amp;$AG17,データシート1!$A:$BS,MATCH("ab_"&amp;AJ$2,データシート1!$A$1:$BS$1,0),0)</f>
        <v>81</v>
      </c>
      <c r="AK17" s="187">
        <f>VLOOKUP(年度マスタ!$K$4&amp;"_"&amp;$AG17,データシート1!$A:$BS,MATCH("ab_"&amp;AK$2,データシート1!$A$1:$BS$1,0),0)</f>
        <v>11475</v>
      </c>
      <c r="AL17" s="187">
        <f>VLOOKUP(年度マスタ!$K$4&amp;"_"&amp;$AG17,データシート1!$A:$BS,MATCH("ab_"&amp;AL$2,データシート1!$A$1:$BS$1,0),0)</f>
        <v>13613</v>
      </c>
      <c r="AM17" s="187">
        <f>VLOOKUP(年度マスタ!$K$4&amp;"_"&amp;$AG17,データシート1!$A:$BS,MATCH("ab_"&amp;AM$2,データシート1!$A$1:$BS$1,0),0)</f>
        <v>22052</v>
      </c>
      <c r="AN17" s="187">
        <f>VLOOKUP(年度マスタ!$K$4&amp;"_"&amp;$AG17,データシート1!$A:$BS,MATCH("ab_"&amp;AN$2,データシート1!$A$1:$BS$1,0),0)</f>
        <v>7068</v>
      </c>
      <c r="AO17" s="187">
        <f>VLOOKUP(年度マスタ!$K$4&amp;"_"&amp;$AG17,データシート1!$A:$BS,MATCH("ab_"&amp;AO$2,データシート1!$A$1:$BS$1,0),0)</f>
        <v>34363</v>
      </c>
      <c r="AP17" s="187">
        <f>VLOOKUP(年度マスタ!$K$4&amp;"_"&amp;$AG17,データシート1!$A:$BS,MATCH("ab_"&amp;AP$2,データシート1!$A$1:$BS$1,0),0)</f>
        <v>23360</v>
      </c>
      <c r="AQ17" s="1074">
        <f>VLOOKUP(年度マスタ!$K$4&amp;"_"&amp;$AG17,データシート1!$A:$BS,MATCH("ab_"&amp;AQ$2,データシート1!$A$1:$BS$1,0),0)</f>
        <v>6.0090523669326483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424.97219999999999</v>
      </c>
      <c r="AI18" s="88">
        <f>VLOOKUP(年度マスタ!$K$4&amp;"_"&amp;$AG18,データシート1!$A:$BS,MATCH("ab_"&amp;AI$2,データシート1!$A$1:$BS$1,0),0)</f>
        <v>640</v>
      </c>
      <c r="AJ18" s="88">
        <f>VLOOKUP(年度マスタ!$K$4&amp;"_"&amp;$AG18,データシート1!$A:$BS,MATCH("ab_"&amp;AJ$2,データシート1!$A$1:$BS$1,0),0)</f>
        <v>81</v>
      </c>
      <c r="AK18" s="88">
        <f>VLOOKUP(年度マスタ!$K$4&amp;"_"&amp;$AG18,データシート1!$A:$BS,MATCH("ab_"&amp;AK$2,データシート1!$A$1:$BS$1,0),0)</f>
        <v>11475</v>
      </c>
      <c r="AL18" s="88">
        <f>VLOOKUP(年度マスタ!$K$4&amp;"_"&amp;$AG18,データシート1!$A:$BS,MATCH("ab_"&amp;AL$2,データシート1!$A$1:$BS$1,0),0)</f>
        <v>13714</v>
      </c>
      <c r="AM18" s="88">
        <f>VLOOKUP(年度マスタ!$K$4&amp;"_"&amp;$AG18,データシート1!$A:$BS,MATCH("ab_"&amp;AM$2,データシート1!$A$1:$BS$1,0),0)</f>
        <v>21845</v>
      </c>
      <c r="AN18" s="88">
        <f>VLOOKUP(年度マスタ!$K$4&amp;"_"&amp;$AG18,データシート1!$A:$BS,MATCH("ab_"&amp;AN$2,データシート1!$A$1:$BS$1,0),0)</f>
        <v>6936</v>
      </c>
      <c r="AO18" s="88">
        <f>VLOOKUP(年度マスタ!$K$4&amp;"_"&amp;$AG18,データシート1!$A:$BS,MATCH("ab_"&amp;AO$2,データシート1!$A$1:$BS$1,0),0)</f>
        <v>33940</v>
      </c>
      <c r="AP18" s="88">
        <f>VLOOKUP(年度マスタ!$K$4&amp;"_"&amp;$AG18,データシート1!$A:$BS,MATCH("ab_"&amp;AP$2,データシート1!$A$1:$BS$1,0),0)</f>
        <v>23360</v>
      </c>
      <c r="AQ18" s="1073">
        <f>VLOOKUP(年度マスタ!$K$4&amp;"_"&amp;$AG18,データシート1!$A:$BS,MATCH("ab_"&amp;AQ$2,データシート1!$A$1:$BS$1,0),0)</f>
        <v>5.0823963775416718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430.94940000000003</v>
      </c>
      <c r="AI19" s="88">
        <f>VLOOKUP(年度マスタ!$K$4&amp;"_"&amp;$AG19,データシート1!$A:$BS,MATCH("ab_"&amp;AI$2,データシート1!$A$1:$BS$1,0),0)</f>
        <v>672</v>
      </c>
      <c r="AJ19" s="88">
        <f>VLOOKUP(年度マスタ!$K$4&amp;"_"&amp;$AG19,データシート1!$A:$BS,MATCH("ab_"&amp;AJ$2,データシート1!$A$1:$BS$1,0),0)</f>
        <v>327</v>
      </c>
      <c r="AK19" s="88">
        <f>VLOOKUP(年度マスタ!$K$4&amp;"_"&amp;$AG19,データシート1!$A:$BS,MATCH("ab_"&amp;AK$2,データシート1!$A$1:$BS$1,0),0)</f>
        <v>12526</v>
      </c>
      <c r="AL19" s="88">
        <f>VLOOKUP(年度マスタ!$K$4&amp;"_"&amp;$AG19,データシート1!$A:$BS,MATCH("ab_"&amp;AL$2,データシート1!$A$1:$BS$1,0),0)</f>
        <v>13799</v>
      </c>
      <c r="AM19" s="88">
        <f>VLOOKUP(年度マスタ!$K$4&amp;"_"&amp;$AG19,データシート1!$A:$BS,MATCH("ab_"&amp;AM$2,データシート1!$A$1:$BS$1,0),0)</f>
        <v>21814</v>
      </c>
      <c r="AN19" s="88">
        <f>VLOOKUP(年度マスタ!$K$4&amp;"_"&amp;$AG19,データシート1!$A:$BS,MATCH("ab_"&amp;AN$2,データシート1!$A$1:$BS$1,0),0)</f>
        <v>6938</v>
      </c>
      <c r="AO19" s="88">
        <f>VLOOKUP(年度マスタ!$K$4&amp;"_"&amp;$AG19,データシート1!$A:$BS,MATCH("ab_"&amp;AO$2,データシート1!$A$1:$BS$1,0),0)</f>
        <v>33375</v>
      </c>
      <c r="AP19" s="88">
        <f>VLOOKUP(年度マスタ!$K$4&amp;"_"&amp;$AG19,データシート1!$A:$BS,MATCH("ab_"&amp;AP$2,データシート1!$A$1:$BS$1,0),0)</f>
        <v>23424.000000000004</v>
      </c>
      <c r="AQ19" s="1073">
        <f>VLOOKUP(年度マスタ!$K$4&amp;"_"&amp;$AG19,データシート1!$A:$BS,MATCH("ab_"&amp;AQ$2,データシート1!$A$1:$BS$1,0),0)</f>
        <v>5.992859290612679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494.91160000000002</v>
      </c>
      <c r="AI20" s="88">
        <f>VLOOKUP(年度マスタ!$K$4&amp;"_"&amp;$AG20,データシート1!$A:$BS,MATCH("ab_"&amp;AI$2,データシート1!$A$1:$BS$1,0),0)</f>
        <v>672</v>
      </c>
      <c r="AJ20" s="88">
        <f>VLOOKUP(年度マスタ!$K$4&amp;"_"&amp;$AG20,データシート1!$A:$BS,MATCH("ab_"&amp;AJ$2,データシート1!$A$1:$BS$1,0),0)</f>
        <v>327</v>
      </c>
      <c r="AK20" s="88">
        <f>VLOOKUP(年度マスタ!$K$4&amp;"_"&amp;$AG20,データシート1!$A:$BS,MATCH("ab_"&amp;AK$2,データシート1!$A$1:$BS$1,0),0)</f>
        <v>12526</v>
      </c>
      <c r="AL20" s="88">
        <f>VLOOKUP(年度マスタ!$K$4&amp;"_"&amp;$AG20,データシート1!$A:$BS,MATCH("ab_"&amp;AL$2,データシート1!$A$1:$BS$1,0),0)</f>
        <v>13898</v>
      </c>
      <c r="AM20" s="88">
        <f>VLOOKUP(年度マスタ!$K$4&amp;"_"&amp;$AG20,データシート1!$A:$BS,MATCH("ab_"&amp;AM$2,データシート1!$A$1:$BS$1,0),0)</f>
        <v>21541</v>
      </c>
      <c r="AN20" s="88">
        <f>VLOOKUP(年度マスタ!$K$4&amp;"_"&amp;$AG20,データシート1!$A:$BS,MATCH("ab_"&amp;AN$2,データシート1!$A$1:$BS$1,0),0)</f>
        <v>6937</v>
      </c>
      <c r="AO20" s="88">
        <f>VLOOKUP(年度マスタ!$K$4&amp;"_"&amp;$AG20,データシート1!$A:$BS,MATCH("ab_"&amp;AO$2,データシート1!$A$1:$BS$1,0),0)</f>
        <v>32852</v>
      </c>
      <c r="AP20" s="88">
        <f>VLOOKUP(年度マスタ!$K$4&amp;"_"&amp;$AG20,データシート1!$A:$BS,MATCH("ab_"&amp;AP$2,データシート1!$A$1:$BS$1,0),0)</f>
        <v>23360</v>
      </c>
      <c r="AQ20" s="1073">
        <f>VLOOKUP(年度マスタ!$K$4&amp;"_"&amp;$AG20,データシート1!$A:$BS,MATCH("ab_"&amp;AQ$2,データシート1!$A$1:$BS$1,0),0)</f>
        <v>6.200389105300423</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大川市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40212</v>
      </c>
      <c r="BF13" s="80" t="str">
        <f>年度マスタ!K4</f>
        <v>40212</v>
      </c>
      <c r="BG13" s="80" t="str">
        <f>年度マスタ!K4</f>
        <v>40212</v>
      </c>
      <c r="BH13" s="318" t="s">
        <v>108</v>
      </c>
      <c r="BI13" s="318" t="s">
        <v>108</v>
      </c>
      <c r="BJ13" s="318" t="s">
        <v>108</v>
      </c>
      <c r="BK13" s="318" t="str">
        <f>年度マスタ!K4</f>
        <v>40212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大川市</v>
      </c>
      <c r="BF14" s="80" t="str">
        <f>AP2</f>
        <v>大川市</v>
      </c>
      <c r="BG14" s="80" t="str">
        <f>AP2</f>
        <v>大川市</v>
      </c>
      <c r="BH14" s="80" t="s">
        <v>118</v>
      </c>
      <c r="BI14" s="80" t="s">
        <v>118</v>
      </c>
      <c r="BJ14" s="80" t="s">
        <v>118</v>
      </c>
      <c r="BK14" s="80" t="str">
        <f>AP2</f>
        <v>大川市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2.5</v>
      </c>
      <c r="AY17" s="201">
        <f>AX17</f>
        <v>2.5</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5.883</v>
      </c>
      <c r="G21" s="996">
        <f t="shared" ref="G21:O21" si="5">SUM(G22,G26,G27,G28)</f>
        <v>5.7530000000000001</v>
      </c>
      <c r="H21" s="996">
        <f t="shared" si="5"/>
        <v>6.8819999999999997</v>
      </c>
      <c r="I21" s="996">
        <f t="shared" si="5"/>
        <v>7.7539999999999996</v>
      </c>
      <c r="J21" s="996">
        <f t="shared" si="5"/>
        <v>7.1750000000000007</v>
      </c>
      <c r="K21" s="996">
        <f t="shared" si="5"/>
        <v>3.6349999999999998</v>
      </c>
      <c r="L21" s="996">
        <f t="shared" si="5"/>
        <v>3.6030000000000002</v>
      </c>
      <c r="M21" s="996">
        <f t="shared" si="5"/>
        <v>3.3559999999999999</v>
      </c>
      <c r="N21" s="996">
        <f t="shared" si="5"/>
        <v>3.3439999999999999</v>
      </c>
      <c r="O21" s="996">
        <f t="shared" si="5"/>
        <v>3.1320000000000001</v>
      </c>
      <c r="P21" s="997">
        <f>SUM(P22,P26,P27,P28)</f>
        <v>2.5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2.5</v>
      </c>
      <c r="AY22" s="201">
        <f>AX22</f>
        <v>2.5</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147.61490194807749</v>
      </c>
      <c r="AG24" s="996">
        <f t="shared" ref="AG24:AP24" si="7">AG25+AG29</f>
        <v>187.72916835142271</v>
      </c>
      <c r="AH24" s="996">
        <f t="shared" si="7"/>
        <v>178.29039957709296</v>
      </c>
      <c r="AI24" s="996">
        <f t="shared" si="7"/>
        <v>179.25666092512168</v>
      </c>
      <c r="AJ24" s="996">
        <f t="shared" si="7"/>
        <v>183.39789854106505</v>
      </c>
      <c r="AK24" s="996">
        <f t="shared" si="7"/>
        <v>162.09861499790236</v>
      </c>
      <c r="AL24" s="996">
        <f t="shared" si="7"/>
        <v>146.50980749563149</v>
      </c>
      <c r="AM24" s="996">
        <f t="shared" si="7"/>
        <v>135.08242747547388</v>
      </c>
      <c r="AN24" s="996">
        <f t="shared" si="7"/>
        <v>125.17216896213102</v>
      </c>
      <c r="AO24" s="996">
        <f>AO25+AO29</f>
        <v>121.7406928283323</v>
      </c>
      <c r="AP24" s="997">
        <f t="shared" si="7"/>
        <v>129.30683930983832</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100.2361971599032</v>
      </c>
      <c r="AG25" s="998">
        <f>①CO2排出量の現状把握!AA35</f>
        <v>130.3956510899535</v>
      </c>
      <c r="AH25" s="998">
        <f>①CO2排出量の現状把握!AB35</f>
        <v>114.68515267010778</v>
      </c>
      <c r="AI25" s="998">
        <f>①CO2排出量の現状把握!AC35</f>
        <v>116.23998915971141</v>
      </c>
      <c r="AJ25" s="998">
        <f>①CO2排出量の現状把握!AD35</f>
        <v>124.42292965754764</v>
      </c>
      <c r="AK25" s="998">
        <f>①CO2排出量の現状把握!AE35</f>
        <v>105.65859717042389</v>
      </c>
      <c r="AL25" s="998">
        <f>①CO2排出量の現状把握!AF35</f>
        <v>100.6113507066036</v>
      </c>
      <c r="AM25" s="998">
        <f>①CO2排出量の現状把握!AG35</f>
        <v>92.347985382980937</v>
      </c>
      <c r="AN25" s="998">
        <f>①CO2排出量の現状把握!AH35</f>
        <v>86.181711727299813</v>
      </c>
      <c r="AO25" s="998">
        <f>①CO2排出量の現状把握!AI35</f>
        <v>80.794706964648526</v>
      </c>
      <c r="AP25" s="999">
        <f>①CO2排出量の現状把握!AJ35</f>
        <v>86.86105810694383</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5.883</v>
      </c>
      <c r="G26" s="998">
        <f>IFERROR(VLOOKUP(年度マスタ!$K$4&amp;"_"&amp;G$20,データシート1!$A:$BT,MATCH("ba_"&amp;$D26,データシート1!$A$1:$BT$1,0),0),0)</f>
        <v>5.7530000000000001</v>
      </c>
      <c r="H26" s="998">
        <f>IFERROR(VLOOKUP(年度マスタ!$K$4&amp;"_"&amp;H$20,データシート1!$A:$BT,MATCH("ba_"&amp;$D26,データシート1!$A$1:$BT$1,0),0),0)</f>
        <v>6.8819999999999997</v>
      </c>
      <c r="I26" s="998">
        <f>IFERROR(VLOOKUP(年度マスタ!$K$4&amp;"_"&amp;I$20,データシート1!$A:$BT,MATCH("ba_"&amp;$D26,データシート1!$A$1:$BT$1,0),0),0)</f>
        <v>7.7539999999999996</v>
      </c>
      <c r="J26" s="998">
        <f>IFERROR(VLOOKUP(年度マスタ!$K$4&amp;"_"&amp;J$20,データシート1!$A:$BT,MATCH("ba_"&amp;$D26,データシート1!$A$1:$BT$1,0),0),0)</f>
        <v>7.1750000000000007</v>
      </c>
      <c r="K26" s="998">
        <f>IFERROR(VLOOKUP(年度マスタ!$K$4&amp;"_"&amp;K$20,データシート1!$A:$BT,MATCH("ba_"&amp;$D26,データシート1!$A$1:$BT$1,0),0),0)</f>
        <v>3.6349999999999998</v>
      </c>
      <c r="L26" s="998">
        <f>IFERROR(VLOOKUP(年度マスタ!$K$4&amp;"_"&amp;L$20,データシート1!$A:$BT,MATCH("ba_"&amp;$D26,データシート1!$A$1:$BT$1,0),0),0)</f>
        <v>3.6030000000000002</v>
      </c>
      <c r="M26" s="998">
        <f>IFERROR(VLOOKUP(年度マスタ!$K$4&amp;"_"&amp;M$20,データシート1!$A:$BT,MATCH("ba_"&amp;$D26,データシート1!$A$1:$BT$1,0),0),0)</f>
        <v>3.3559999999999999</v>
      </c>
      <c r="N26" s="998">
        <f>IFERROR(VLOOKUP(年度マスタ!$K$4&amp;"_"&amp;N$20,データシート1!$A:$BT,MATCH("ba_"&amp;$D26,データシート1!$A$1:$BT$1,0),0),0)</f>
        <v>3.3439999999999999</v>
      </c>
      <c r="O26" s="998">
        <f>IFERROR(VLOOKUP(年度マスタ!$K$4&amp;"_"&amp;O$20,データシート1!$A:$BT,MATCH("ba_"&amp;$D26,データシート1!$A$1:$BT$1,0),0),0)</f>
        <v>3.1320000000000001</v>
      </c>
      <c r="P26" s="999">
        <f>IFERROR(VLOOKUP(年度マスタ!$K$4&amp;"_"&amp;P$20,データシート1!$A:$BT,MATCH("ba_"&amp;$D26,データシート1!$A$1:$BT$1,0),0),0)</f>
        <v>2.5</v>
      </c>
      <c r="Z26" s="313"/>
      <c r="AB26" s="312"/>
      <c r="AC26" s="572"/>
      <c r="AD26" s="458"/>
      <c r="AE26" s="457" t="s">
        <v>98</v>
      </c>
      <c r="AF26" s="1000">
        <f>①CO2排出量の現状把握!Z36</f>
        <v>95.301994872749574</v>
      </c>
      <c r="AG26" s="1000">
        <f>①CO2排出量の現状把握!AA36</f>
        <v>124.24792639926322</v>
      </c>
      <c r="AH26" s="1000">
        <f>①CO2排出量の現状把握!AB36</f>
        <v>108.56745388718728</v>
      </c>
      <c r="AI26" s="1000">
        <f>①CO2排出量の現状把握!AC36</f>
        <v>110.5950577570883</v>
      </c>
      <c r="AJ26" s="1000">
        <f>①CO2排出量の現状把握!AD36</f>
        <v>119.25673685640955</v>
      </c>
      <c r="AK26" s="1000">
        <f>①CO2排出量の現状把握!AE36</f>
        <v>100.65867047010509</v>
      </c>
      <c r="AL26" s="1000">
        <f>①CO2排出量の現状把握!AF36</f>
        <v>95.849074363744933</v>
      </c>
      <c r="AM26" s="1000">
        <f>①CO2排出量の現状把握!AG36</f>
        <v>87.573440822024821</v>
      </c>
      <c r="AN26" s="1000">
        <f>①CO2排出量の現状把握!AH36</f>
        <v>81.956691246162734</v>
      </c>
      <c r="AO26" s="1000">
        <f>①CO2排出量の現状把握!AI36</f>
        <v>76.580877458983309</v>
      </c>
      <c r="AP26" s="1001">
        <f>①CO2排出量の現状把握!AJ36</f>
        <v>76.339706902740176</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1.2063497984415028</v>
      </c>
      <c r="AG27" s="1000">
        <f>①CO2排出量の現状把握!AA37</f>
        <v>1.9555204467636287</v>
      </c>
      <c r="AH27" s="1000">
        <f>①CO2排出量の現状把握!AB37</f>
        <v>1.8267505588589596</v>
      </c>
      <c r="AI27" s="1000">
        <f>①CO2排出量の現状把握!AC37</f>
        <v>1.521364538291698</v>
      </c>
      <c r="AJ27" s="1000">
        <f>①CO2排出量の現状把握!AD37</f>
        <v>1.6360653064380488</v>
      </c>
      <c r="AK27" s="1000">
        <f>①CO2排出量の現状把握!AE37</f>
        <v>1.468995633978087</v>
      </c>
      <c r="AL27" s="1000">
        <f>①CO2排出量の現状把握!AF37</f>
        <v>1.4289193405799587</v>
      </c>
      <c r="AM27" s="1000">
        <f>①CO2排出量の現状把握!AG37</f>
        <v>1.4681066085134289</v>
      </c>
      <c r="AN27" s="1000">
        <f>①CO2排出量の現状把握!AH37</f>
        <v>1.23893438272846</v>
      </c>
      <c r="AO27" s="1000">
        <f>①CO2排出量の現状把握!AI37</f>
        <v>1.1772112514355755</v>
      </c>
      <c r="AP27" s="1001">
        <f>①CO2排出量の現状把握!AJ37</f>
        <v>1.2506730992283264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3.7278524887121183</v>
      </c>
      <c r="AG28" s="1000">
        <f>①CO2排出量の現状把握!AA38</f>
        <v>4.1922042439266649</v>
      </c>
      <c r="AH28" s="1000">
        <f>①CO2排出量の現状把握!AB38</f>
        <v>4.2909482240615322</v>
      </c>
      <c r="AI28" s="1000">
        <f>①CO2排出量の現状把握!AC38</f>
        <v>4.1235668643314174</v>
      </c>
      <c r="AJ28" s="1000">
        <f>①CO2排出量の現状把握!AD38</f>
        <v>3.5301274947000354</v>
      </c>
      <c r="AK28" s="1000">
        <f>①CO2排出量の現状把握!AE38</f>
        <v>3.5309310663407194</v>
      </c>
      <c r="AL28" s="1000">
        <f>①CO2排出量の現状把握!AF38</f>
        <v>3.3333570022787162</v>
      </c>
      <c r="AM28" s="1000">
        <f>①CO2排出量の現状把握!AG38</f>
        <v>3.3064379524426957</v>
      </c>
      <c r="AN28" s="1000">
        <f>①CO2排出量の現状把握!AH38</f>
        <v>2.9860860984086233</v>
      </c>
      <c r="AO28" s="1000">
        <f>①CO2排出量の現状把握!AI38</f>
        <v>3.0366182542296327</v>
      </c>
      <c r="AP28" s="1001">
        <f>①CO2排出量の現状把握!AJ38</f>
        <v>9.2706781049753317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47.378704788174289</v>
      </c>
      <c r="AG29" s="1002">
        <f>①CO2排出量の現状把握!AA39</f>
        <v>57.333517261469211</v>
      </c>
      <c r="AH29" s="1002">
        <f>①CO2排出量の現状把握!AB39</f>
        <v>63.605246906985165</v>
      </c>
      <c r="AI29" s="1002">
        <f>①CO2排出量の現状把握!AC39</f>
        <v>63.016671765410265</v>
      </c>
      <c r="AJ29" s="1002">
        <f>①CO2排出量の現状把握!AD39</f>
        <v>58.974968883517391</v>
      </c>
      <c r="AK29" s="1002">
        <f>①CO2排出量の現状把握!AE39</f>
        <v>56.440017827478471</v>
      </c>
      <c r="AL29" s="1002">
        <f>①CO2排出量の現状把握!AF39</f>
        <v>45.898456789027875</v>
      </c>
      <c r="AM29" s="1002">
        <f>①CO2排出量の現状把握!AG39</f>
        <v>42.734442092492927</v>
      </c>
      <c r="AN29" s="1002">
        <f>①CO2排出量の現状把握!AH39</f>
        <v>38.990457234831204</v>
      </c>
      <c r="AO29" s="1002">
        <f>①CO2排出量の現状把握!AI39</f>
        <v>40.945985863683781</v>
      </c>
      <c r="AP29" s="1003">
        <f>①CO2排出量の現状把握!AJ39</f>
        <v>42.445781202894487</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3.9853699879632103E-2</v>
      </c>
      <c r="AG32" s="509">
        <f t="shared" si="12"/>
        <v>3.0645211133256484E-2</v>
      </c>
      <c r="AH32" s="509">
        <f t="shared" si="12"/>
        <v>3.859994714423317E-2</v>
      </c>
      <c r="AI32" s="509">
        <f t="shared" si="12"/>
        <v>4.3256412118704853E-2</v>
      </c>
      <c r="AJ32" s="509">
        <f t="shared" si="12"/>
        <v>3.9122585684336124E-2</v>
      </c>
      <c r="AK32" s="509">
        <f t="shared" si="12"/>
        <v>2.2424620963276205E-2</v>
      </c>
      <c r="AL32" s="509">
        <f t="shared" si="12"/>
        <v>2.4592210320851262E-2</v>
      </c>
      <c r="AM32" s="509">
        <f t="shared" si="12"/>
        <v>2.4844090106459844E-2</v>
      </c>
      <c r="AN32" s="509">
        <f t="shared" si="12"/>
        <v>2.6715203768752121E-2</v>
      </c>
      <c r="AO32" s="509">
        <f t="shared" si="12"/>
        <v>2.5726812680592043E-2</v>
      </c>
      <c r="AP32" s="509">
        <f t="shared" si="12"/>
        <v>1.9333857461395602E-2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0.12416970928822003</v>
      </c>
      <c r="AG37" s="508">
        <f t="shared" ref="AG37:AP37" si="17">IFERROR(IF(G26/AG29&gt;1,1,G26/AG29),0)</f>
        <v>0.10034270135152311</v>
      </c>
      <c r="AH37" s="508">
        <f t="shared" si="17"/>
        <v>0.10819862094182382</v>
      </c>
      <c r="AI37" s="508">
        <f t="shared" si="17"/>
        <v>0.12304680305658662</v>
      </c>
      <c r="AJ37" s="508">
        <f t="shared" si="17"/>
        <v>0.12166178525963249</v>
      </c>
      <c r="AK37" s="508">
        <f t="shared" si="17"/>
        <v>6.4404657190420989E-2</v>
      </c>
      <c r="AL37" s="508">
        <f t="shared" si="17"/>
        <v>7.849937126560004E-2</v>
      </c>
      <c r="AM37" s="508">
        <f t="shared" si="17"/>
        <v>7.8531503763086249E-2</v>
      </c>
      <c r="AN37" s="508">
        <f t="shared" si="17"/>
        <v>8.5764575158988304E-2</v>
      </c>
      <c r="AO37" s="508">
        <f t="shared" si="17"/>
        <v>7.6491014538689242E-2</v>
      </c>
      <c r="AP37" s="508">
        <f t="shared" si="17"/>
        <v>5.8898668587339338E-2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2.5</v>
      </c>
      <c r="BG49" s="1071">
        <f t="shared" si="18"/>
        <v>2.5</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0.45143143893381038</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5.883</v>
      </c>
      <c r="G55" s="1004">
        <f t="shared" ref="G55:P55" si="29">SUM(G56,G57,G60,G61,G62,G63,G64,G65,)</f>
        <v>5.7530000000000001</v>
      </c>
      <c r="H55" s="1004">
        <f t="shared" si="29"/>
        <v>6.8819999999999997</v>
      </c>
      <c r="I55" s="1004">
        <f t="shared" si="29"/>
        <v>7.7539999999999996</v>
      </c>
      <c r="J55" s="1004">
        <f t="shared" si="29"/>
        <v>7.1749999999999998</v>
      </c>
      <c r="K55" s="1004">
        <f t="shared" si="29"/>
        <v>3.6349999999999998</v>
      </c>
      <c r="L55" s="1004">
        <f t="shared" si="29"/>
        <v>3.6030000000000002</v>
      </c>
      <c r="M55" s="1004">
        <f t="shared" si="29"/>
        <v>3.3559999999999999</v>
      </c>
      <c r="N55" s="1004">
        <f t="shared" si="29"/>
        <v>3.3439999999999999</v>
      </c>
      <c r="O55" s="1004">
        <f t="shared" si="29"/>
        <v>3.1320000000000001</v>
      </c>
      <c r="P55" s="1005">
        <f t="shared" si="29"/>
        <v>2.5</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5.883</v>
      </c>
      <c r="G56" s="1006">
        <f>IFERROR(VLOOKUP(年度マスタ!$K$4&amp;"_"&amp;G$54,データシート1!$A:$CD,MATCH("bc_"&amp;$C56,データシート1!$A$1:$CD$1,0),0),0)</f>
        <v>5.7530000000000001</v>
      </c>
      <c r="H56" s="1006">
        <f>IFERROR(VLOOKUP(年度マスタ!$K$4&amp;"_"&amp;H$54,データシート1!$A:$CD,MATCH("bc_"&amp;$C56,データシート1!$A$1:$CD$1,0),0),0)</f>
        <v>6.8819999999999997</v>
      </c>
      <c r="I56" s="1006">
        <f>IFERROR(VLOOKUP(年度マスタ!$K$4&amp;"_"&amp;I$54,データシート1!$A:$CD,MATCH("bc_"&amp;$C56,データシート1!$A$1:$CD$1,0),0),0)</f>
        <v>7.7539999999999996</v>
      </c>
      <c r="J56" s="1006">
        <f>IFERROR(VLOOKUP(年度マスタ!$K$4&amp;"_"&amp;J$54,データシート1!$A:$CD,MATCH("bc_"&amp;$C56,データシート1!$A$1:$CD$1,0),0),0)</f>
        <v>7.1749999999999998</v>
      </c>
      <c r="K56" s="1006">
        <f>IFERROR(VLOOKUP(年度マスタ!$K$4&amp;"_"&amp;K$54,データシート1!$A:$CD,MATCH("bc_"&amp;$C56,データシート1!$A$1:$CD$1,0),0),0)</f>
        <v>3.6349999999999998</v>
      </c>
      <c r="L56" s="1006">
        <f>IFERROR(VLOOKUP(年度マスタ!$K$4&amp;"_"&amp;L$54,データシート1!$A:$CD,MATCH("bc_"&amp;$C56,データシート1!$A$1:$CD$1,0),0),0)</f>
        <v>3.6030000000000002</v>
      </c>
      <c r="M56" s="1006">
        <f>IFERROR(VLOOKUP(年度マスタ!$K$4&amp;"_"&amp;M$54,データシート1!$A:$CD,MATCH("bc_"&amp;$C56,データシート1!$A$1:$CD$1,0),0),0)</f>
        <v>3.3559999999999999</v>
      </c>
      <c r="N56" s="1006">
        <f>IFERROR(VLOOKUP(年度マスタ!$K$4&amp;"_"&amp;N$54,データシート1!$A:$CD,MATCH("bc_"&amp;$C56,データシート1!$A$1:$CD$1,0),0),0)</f>
        <v>3.3439999999999999</v>
      </c>
      <c r="O56" s="1006">
        <f>IFERROR(VLOOKUP(年度マスタ!$K$4&amp;"_"&amp;O$54,データシート1!$A:$CD,MATCH("bc_"&amp;$C56,データシート1!$A$1:$CD$1,0),0),0)</f>
        <v>3.1320000000000001</v>
      </c>
      <c r="P56" s="1007">
        <f>IFERROR(VLOOKUP(年度マスタ!$K$4&amp;"_"&amp;P$54,データシート1!$A:$CD,MATCH("bc_"&amp;$C56,データシート1!$A$1:$CD$1,0),0),0)</f>
        <v>2.5</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大川市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3234.38</v>
      </c>
      <c r="K6" s="688">
        <f>VLOOKUP(年度マスタ!$K$4&amp;"_"&amp;K$5,データシート1!$A:$BS,MATCH("cb_"&amp;$G6,データシート1!$A$1:$BS$1,0),0)</f>
        <v>3498.42</v>
      </c>
      <c r="L6" s="688">
        <f>VLOOKUP(年度マスタ!$K$4&amp;"_"&amp;L$5,データシート1!$A:$BS,MATCH("cb_"&amp;$G6,データシート1!$A$1:$BS$1,0),0)</f>
        <v>3787.4</v>
      </c>
      <c r="M6" s="688">
        <f>VLOOKUP(年度マスタ!$K$4&amp;"_"&amp;M$5,データシート1!$A:$BS,MATCH("cb_"&amp;$G6,データシート1!$A$1:$BS$1,0),0)</f>
        <v>4055.03</v>
      </c>
      <c r="N6" s="688">
        <f>VLOOKUP(年度マスタ!$K$4&amp;"_"&amp;N$5,データシート1!$A:$BS,MATCH("cb_"&amp;$G6,データシート1!$A$1:$BS$1,0),0)</f>
        <v>4343.51</v>
      </c>
      <c r="O6" s="688">
        <f>VLOOKUP(年度マスタ!$K$4&amp;"_"&amp;O$5,データシート1!$A:$BS,MATCH("cb_"&amp;$G6,データシート1!$A$1:$BS$1,0),0)</f>
        <v>4556.6400000000003</v>
      </c>
      <c r="P6" s="688">
        <f>VLOOKUP(年度マスタ!$K$4&amp;"_"&amp;P$5,データシート1!$A:$BS,MATCH("cb_"&amp;$G6,データシート1!$A$1:$BS$1,0),0)</f>
        <v>4822.0600000000013</v>
      </c>
      <c r="Q6" s="688">
        <f>VLOOKUP(年度マスタ!$K$4&amp;"_"&amp;Q$5,データシート1!$A:$BS,MATCH("cb_"&amp;$G6,データシート1!$A$1:$BS$1,0),0)</f>
        <v>5019.0400000000018</v>
      </c>
      <c r="R6" s="704">
        <f>VLOOKUP(年度マスタ!$K$4&amp;"_"&amp;R$5,データシート1!$A:$BS,MATCH("cb_"&amp;$G6,データシート1!$A$1:$BS$1,0),0)</f>
        <v>5345.1000000000031</v>
      </c>
      <c r="S6" s="627"/>
      <c r="T6" s="226"/>
      <c r="U6" s="640"/>
      <c r="V6" s="231"/>
      <c r="W6" s="231"/>
      <c r="X6" s="231"/>
      <c r="Y6" s="232" t="s">
        <v>233</v>
      </c>
      <c r="Z6" s="734" t="s">
        <v>234</v>
      </c>
      <c r="AA6" s="734"/>
      <c r="AB6" s="734"/>
      <c r="AC6" s="735">
        <f>SUM(AC7:AC8)</f>
        <v>268421</v>
      </c>
      <c r="AD6" s="735">
        <f>SUM(AD7:AD8)</f>
        <v>349558.90899999999</v>
      </c>
      <c r="AE6" s="736">
        <f>$AD6*3600/100000000</f>
        <v>12.584120723999998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8919.86</v>
      </c>
      <c r="K7" s="684">
        <f>VLOOKUP(年度マスタ!$K$4&amp;"_"&amp;K$5,データシート1!$A:$BS,MATCH("cb_"&amp;$G7,データシート1!$A$1:$BS$1,0),0)</f>
        <v>10508.86</v>
      </c>
      <c r="L7" s="684">
        <f>VLOOKUP(年度マスタ!$K$4&amp;"_"&amp;L$5,データシート1!$A:$BS,MATCH("cb_"&amp;$G7,データシート1!$A$1:$BS$1,0),0)</f>
        <v>11652.16</v>
      </c>
      <c r="M7" s="684">
        <f>VLOOKUP(年度マスタ!$K$4&amp;"_"&amp;M$5,データシート1!$A:$BS,MATCH("cb_"&amp;$G7,データシート1!$A$1:$BS$1,0),0)</f>
        <v>12058.46</v>
      </c>
      <c r="N7" s="684">
        <f>VLOOKUP(年度マスタ!$K$4&amp;"_"&amp;N$5,データシート1!$A:$BS,MATCH("cb_"&amp;$G7,データシート1!$A$1:$BS$1,0),0)</f>
        <v>12538.86</v>
      </c>
      <c r="O7" s="684">
        <f>VLOOKUP(年度マスタ!$K$4&amp;"_"&amp;O$5,データシート1!$A:$BS,MATCH("cb_"&amp;$G7,データシート1!$A$1:$BS$1,0),0)</f>
        <v>12692.26</v>
      </c>
      <c r="P7" s="684">
        <f>VLOOKUP(年度マスタ!$K$4&amp;"_"&amp;P$5,データシート1!$A:$BS,MATCH("cb_"&amp;$G7,データシート1!$A$1:$BS$1,0),0)</f>
        <v>13085.46</v>
      </c>
      <c r="Q7" s="684">
        <f>VLOOKUP(年度マスタ!$K$4&amp;"_"&amp;Q$5,データシート1!$A:$BS,MATCH("cb_"&amp;$G7,データシート1!$A$1:$BS$1,0),0)</f>
        <v>13107.46</v>
      </c>
      <c r="R7" s="705">
        <f>VLOOKUP(年度マスタ!$K$4&amp;"_"&amp;R$5,データシート1!$A:$BS,MATCH("cb_"&amp;$G7,データシート1!$A$1:$BS$1,0),0)</f>
        <v>13107.46</v>
      </c>
      <c r="S7" s="627"/>
      <c r="T7" s="226"/>
      <c r="U7" s="640"/>
      <c r="V7" s="231"/>
      <c r="W7" s="231"/>
      <c r="X7" s="231"/>
      <c r="Y7" s="232" t="s">
        <v>236</v>
      </c>
      <c r="Z7" s="248" t="s">
        <v>1368</v>
      </c>
      <c r="AA7" s="248"/>
      <c r="AB7" s="248"/>
      <c r="AC7" s="671">
        <f>VLOOKUP(年度マスタ!$K$4&amp;"_令和4年度",データシート3!A:AB,MATCH("ea_"&amp;$Y7&amp;"_設備",データシート3!$A$1:$AB$1,0),0)</f>
        <v>204656</v>
      </c>
      <c r="AD7" s="671">
        <f>VLOOKUP(年度マスタ!$K$4&amp;"_令和4年度",データシート3!A:AB,MATCH("ea_"&amp;$Y7&amp;"_年間発電",データシート3!$A$1:$AB$1,0),0)/10^3</f>
        <v>266574.47899999999</v>
      </c>
      <c r="AE7" s="606">
        <f t="shared" ref="AE7:AE16" si="0">$AD7*3600/100000000</f>
        <v>9.5966812439999991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19</v>
      </c>
      <c r="L8" s="684">
        <f>VLOOKUP(年度マスタ!$K$4&amp;"_"&amp;L$5,データシート1!$A:$BS,MATCH("cb_"&amp;$G8,データシート1!$A$1:$BS$1,0),0)</f>
        <v>19</v>
      </c>
      <c r="M8" s="684">
        <f>VLOOKUP(年度マスタ!$K$4&amp;"_"&amp;M$5,データシート1!$A:$BS,MATCH("cb_"&amp;$G8,データシート1!$A$1:$BS$1,0),0)</f>
        <v>19</v>
      </c>
      <c r="N8" s="684">
        <f>VLOOKUP(年度マスタ!$K$4&amp;"_"&amp;N$5,データシート1!$A:$BS,MATCH("cb_"&amp;$G8,データシート1!$A$1:$BS$1,0),0)</f>
        <v>19</v>
      </c>
      <c r="O8" s="684">
        <f>VLOOKUP(年度マスタ!$K$4&amp;"_"&amp;O$5,データシート1!$A:$BS,MATCH("cb_"&amp;$G8,データシート1!$A$1:$BS$1,0),0)</f>
        <v>19</v>
      </c>
      <c r="P8" s="684">
        <f>VLOOKUP(年度マスタ!$K$4&amp;"_"&amp;P$5,データシート1!$A:$BS,MATCH("cb_"&amp;$G8,データシート1!$A$1:$BS$1,0),0)</f>
        <v>19</v>
      </c>
      <c r="Q8" s="684">
        <f>VLOOKUP(年度マスタ!$K$4&amp;"_"&amp;Q$5,データシート1!$A:$BS,MATCH("cb_"&amp;$G8,データシート1!$A$1:$BS$1,0),0)</f>
        <v>19</v>
      </c>
      <c r="R8" s="705">
        <f>VLOOKUP(年度マスタ!$K$4&amp;"_"&amp;R$5,データシート1!$A:$BS,MATCH("cb_"&amp;$G8,データシート1!$A$1:$BS$1,0),0)</f>
        <v>19</v>
      </c>
      <c r="S8" s="627"/>
      <c r="T8" s="226"/>
      <c r="U8" s="640"/>
      <c r="V8" s="231"/>
      <c r="W8" s="231"/>
      <c r="X8" s="231"/>
      <c r="Y8" s="232" t="s">
        <v>237</v>
      </c>
      <c r="Z8" s="222" t="s">
        <v>1369</v>
      </c>
      <c r="AA8" s="222"/>
      <c r="AB8" s="222"/>
      <c r="AC8" s="671">
        <f>VLOOKUP(年度マスタ!$K$4&amp;"_令和4年度",データシート3!A:AB,MATCH("ea_"&amp;$Y8&amp;"_設備",データシート3!$A$1:$AB$1,0),0)</f>
        <v>63765</v>
      </c>
      <c r="AD8" s="671">
        <f>VLOOKUP(年度マスタ!$K$4&amp;"_令和4年度",データシート3!A:AB,MATCH("ea_"&amp;$Y8&amp;"_年間発電",データシート3!$A$1:$AB$1,0),0)/10^3</f>
        <v>82984.429999999978</v>
      </c>
      <c r="AE8" s="606">
        <f t="shared" si="0"/>
        <v>2.9874394799999995</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12154.240000000002</v>
      </c>
      <c r="K12" s="722">
        <f t="shared" ref="K12:Q12" si="1">SUM(K6:K11)</f>
        <v>14026.28</v>
      </c>
      <c r="L12" s="722">
        <f t="shared" si="1"/>
        <v>15458.56</v>
      </c>
      <c r="M12" s="722">
        <f t="shared" si="1"/>
        <v>16132.49</v>
      </c>
      <c r="N12" s="722">
        <f t="shared" si="1"/>
        <v>16901.370000000003</v>
      </c>
      <c r="O12" s="722">
        <f t="shared" si="1"/>
        <v>17267.900000000001</v>
      </c>
      <c r="P12" s="722">
        <f t="shared" si="1"/>
        <v>17926.52</v>
      </c>
      <c r="Q12" s="722">
        <f t="shared" si="1"/>
        <v>18145.5</v>
      </c>
      <c r="R12" s="723">
        <f t="shared" ref="R12" si="2">SUM(R6:R11)</f>
        <v>18471.560000000001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5.5499325099999997</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29.749180419999998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3881.6441256000003</v>
      </c>
      <c r="K19" s="682">
        <f>K6*別紙!$C5/100*別紙!$E5/10^3</f>
        <v>4198.5238104</v>
      </c>
      <c r="L19" s="682">
        <f>L6*別紙!$C5/100*別紙!$E5/10^3</f>
        <v>4545.3344879999995</v>
      </c>
      <c r="M19" s="682">
        <f>M6*別紙!$C5/100*別紙!$E5/10^3</f>
        <v>4866.5226036000004</v>
      </c>
      <c r="N19" s="682">
        <f>N6*別紙!$C5/100*別紙!$E5/10^3</f>
        <v>5212.7332212000001</v>
      </c>
      <c r="O19" s="682">
        <f>O6*別紙!$C5/100*別紙!$E5/10^3</f>
        <v>5468.5147968000001</v>
      </c>
      <c r="P19" s="682">
        <f>P6*別紙!$C5/100*別紙!$E5/10^3</f>
        <v>5787.0506472000006</v>
      </c>
      <c r="Q19" s="682">
        <f>Q6*別紙!$C5/100*別紙!$E5/10^3</f>
        <v>6023.4502848000029</v>
      </c>
      <c r="R19" s="710">
        <f>R6*別紙!$C5/100*別紙!$E5/10^3</f>
        <v>6414.7614120000035</v>
      </c>
      <c r="S19" s="631"/>
      <c r="T19" s="227"/>
      <c r="U19" s="647"/>
      <c r="W19" s="237"/>
      <c r="X19" s="237"/>
      <c r="Y19" s="209"/>
      <c r="Z19" s="699" t="s">
        <v>229</v>
      </c>
      <c r="AA19" s="748"/>
      <c r="AB19" s="749"/>
      <c r="AC19" s="750">
        <f>SUM($AC$6,$AC$9,$AC$10,$AC$13)</f>
        <v>268421</v>
      </c>
      <c r="AD19" s="750">
        <f>SUM($AD$6,$AD$9,$AD$10,$AD$13)</f>
        <v>349558.90899999999</v>
      </c>
      <c r="AE19" s="751">
        <f>SUM($AE$6,$AE$9,$AE$10,$AE$13,$AE$17,$AE$18)</f>
        <v>47.883233653999994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11798.834013599999</v>
      </c>
      <c r="K20" s="684">
        <f>K7*別紙!$C6/100*別紙!$E6/10^3</f>
        <v>13900.699653599999</v>
      </c>
      <c r="L20" s="684">
        <f>L7*別紙!$C6/100*別紙!$E6/10^3</f>
        <v>15413.011161599998</v>
      </c>
      <c r="M20" s="684">
        <f>M7*別紙!$C6/100*別紙!$E6/10^3</f>
        <v>15950.448549599998</v>
      </c>
      <c r="N20" s="684">
        <f>N7*別紙!$C6/100*別紙!$E6/10^3</f>
        <v>16585.9024536</v>
      </c>
      <c r="O20" s="684">
        <f>O7*別紙!$C6/100*別紙!$E6/10^3</f>
        <v>16788.813837599999</v>
      </c>
      <c r="P20" s="684">
        <f>P7*別紙!$C6/100*別紙!$E6/10^3</f>
        <v>17308.923069600001</v>
      </c>
      <c r="Q20" s="684">
        <f>Q7*別紙!$C6/100*別紙!$E6/10^3</f>
        <v>17338.0237896</v>
      </c>
      <c r="R20" s="705">
        <f>R7*別紙!$C6/100*別紙!$E6/10^3</f>
        <v>17338.0237896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41.277119999999996</v>
      </c>
      <c r="L21" s="684">
        <f>L8*別紙!$C7/100*別紙!$E7/10^3</f>
        <v>41.277119999999996</v>
      </c>
      <c r="M21" s="684">
        <f>M8*別紙!$C7/100*別紙!$E7/10^3</f>
        <v>41.277119999999996</v>
      </c>
      <c r="N21" s="684">
        <f>N8*別紙!$C7/100*別紙!$E7/10^3</f>
        <v>41.277119999999996</v>
      </c>
      <c r="O21" s="684">
        <f>O8*別紙!$C7/100*別紙!$E7/10^3</f>
        <v>41.277119999999996</v>
      </c>
      <c r="P21" s="684">
        <f>P8*別紙!$C7/100*別紙!$E7/10^3</f>
        <v>41.277119999999996</v>
      </c>
      <c r="Q21" s="684">
        <f>Q8*別紙!$C7/100*別紙!$E7/10^3</f>
        <v>41.277119999999996</v>
      </c>
      <c r="R21" s="705">
        <f>R8*別紙!$C7/100*別紙!$E7/10^3</f>
        <v>41.277119999999996</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15680.478139199999</v>
      </c>
      <c r="K25" s="728">
        <f t="shared" si="3"/>
        <v>18140.500583999998</v>
      </c>
      <c r="L25" s="728">
        <f t="shared" si="3"/>
        <v>19999.622769599995</v>
      </c>
      <c r="M25" s="728">
        <f t="shared" si="3"/>
        <v>20858.248273199999</v>
      </c>
      <c r="N25" s="728">
        <f t="shared" si="3"/>
        <v>21839.912794799999</v>
      </c>
      <c r="O25" s="728">
        <f t="shared" si="3"/>
        <v>22298.6057544</v>
      </c>
      <c r="P25" s="728">
        <f t="shared" si="3"/>
        <v>23137.250836800002</v>
      </c>
      <c r="Q25" s="728">
        <f t="shared" si="3"/>
        <v>23402.7511944</v>
      </c>
      <c r="R25" s="729">
        <f t="shared" ref="R25" si="4">SUM(R19:R24)</f>
        <v>23794.062321600002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192718.89250012758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181140.40660167657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187314.86113193296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180613.43639238761</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166438.80020804043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162110.0543363867</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172460.29292399462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183060.66292892522</v>
      </c>
      <c r="R26" s="726">
        <f>Q26</f>
        <v>183060.66292892522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8.1364509393855186E-2</v>
      </c>
      <c r="K27" s="951">
        <f t="shared" ref="K27:P27" si="5">K25/K26</f>
        <v>0.10014607411084445</v>
      </c>
      <c r="L27" s="951">
        <f t="shared" si="5"/>
        <v>0.10677008032754808</v>
      </c>
      <c r="M27" s="951">
        <f t="shared" si="5"/>
        <v>0.11548558451589884</v>
      </c>
      <c r="N27" s="951">
        <f t="shared" si="5"/>
        <v>0.13121887905645299</v>
      </c>
      <c r="O27" s="951">
        <f t="shared" si="5"/>
        <v>0.13755226870832604</v>
      </c>
      <c r="P27" s="951">
        <f t="shared" si="5"/>
        <v>0.134159872075579</v>
      </c>
      <c r="Q27" s="951">
        <f>Q25/Q26</f>
        <v>0.12784150794584584</v>
      </c>
      <c r="R27" s="952">
        <f>R25/R26</f>
        <v>0.12997911151910468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0.12997911151910468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1.9095249815396935</v>
      </c>
      <c r="AA52" s="209"/>
      <c r="AB52" s="755" t="s">
        <v>232</v>
      </c>
      <c r="AC52" s="756">
        <f>$AD6</f>
        <v>349558.90899999999</v>
      </c>
      <c r="AD52" s="757">
        <f>R19+R20</f>
        <v>23752.785201600003</v>
      </c>
      <c r="AE52" s="758">
        <f t="shared" ref="AE52:AE54" si="6">IFERROR(AD52/AC52,"-")</f>
        <v>6.7950736170766579E-2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166498.24607107477</v>
      </c>
      <c r="Z53" s="1142"/>
      <c r="AA53" s="209"/>
      <c r="AB53" s="755" t="s">
        <v>222</v>
      </c>
      <c r="AC53" s="756">
        <f>$AD9</f>
        <v>0</v>
      </c>
      <c r="AD53" s="757">
        <f>R21</f>
        <v>41.277119999999996</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683</v>
      </c>
      <c r="AK54" s="491">
        <f>VLOOKUP(年度マスタ!$K$4&amp;"_"&amp;AK$53,データシート1!$A$1:$BS$996,MATCH("ca_太陽光発電（10kW未満）",データシート1!$A$1:$BS$1,0),0)</f>
        <v>724</v>
      </c>
      <c r="AL54" s="491">
        <f>VLOOKUP(年度マスタ!$K$4&amp;"_"&amp;AL$53,データシート1!$A$1:$BS$996,MATCH("ca_太陽光発電（10kW未満）",データシート1!$A$1:$BS$1,0),0)</f>
        <v>776</v>
      </c>
      <c r="AM54" s="491">
        <f>VLOOKUP(年度マスタ!$K$4&amp;"_"&amp;AM$53,データシート1!$A$1:$BS$996,MATCH("ca_太陽光発電（10kW未満）",データシート1!$A$1:$BS$1,0),0)</f>
        <v>825</v>
      </c>
      <c r="AN54" s="491">
        <f>VLOOKUP(年度マスタ!$K$4&amp;"_"&amp;AN$53,データシート1!$A$1:$BS$996,MATCH("ca_太陽光発電（10kW未満）",データシート1!$A$1:$BS$1,0),0)</f>
        <v>877</v>
      </c>
      <c r="AO54" s="201">
        <f>VLOOKUP(年度マスタ!$K$4&amp;"_"&amp;AO$53,データシート1!$A$1:$BS$996,MATCH("ca_太陽光発電（10kW未満）",データシート1!$A$1:$BS$1,0),0)</f>
        <v>916</v>
      </c>
      <c r="AP54" s="201">
        <f>VLOOKUP(年度マスタ!$K$4&amp;"_"&amp;AP$53,データシート1!$A$1:$BS$996,MATCH("ca_太陽光発電（10kW未満）",データシート1!$A$1:$BS$1,0),0)</f>
        <v>963</v>
      </c>
      <c r="AQ54" s="201">
        <f>VLOOKUP(年度マスタ!$K$4&amp;"_"&amp;AQ$53,データシート1!$A$1:$BS$996,MATCH("ca_太陽光発電（10kW未満）",データシート1!$A$1:$BS$1,0),0)</f>
        <v>997</v>
      </c>
      <c r="AR54" s="201">
        <f>VLOOKUP(年度マスタ!$K$4&amp;"_"&amp;AR$53,データシート1!$A$1:$BS$996,MATCH("ca_太陽光発電（10kW未満）",データシート1!$A$1:$BS$1,0),0)</f>
        <v>1052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大川市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福岡県</v>
      </c>
      <c r="AY12" s="25" t="str">
        <f>年度マスタ!$J4</f>
        <v>大川市</v>
      </c>
      <c r="AZ12" s="25" t="str">
        <f>年度マスタ!$K4</f>
        <v>40212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40345</v>
      </c>
      <c r="AY21" s="20" t="str">
        <f>IF(IFERROR(比較地域マスタ!$Z6,"")=0,"",IFERROR(比較地域マスタ!$Z6,""))</f>
        <v>新宮町</v>
      </c>
      <c r="BB21" s="122" t="str">
        <f t="shared" ref="BB21:BC68" si="0">AX21</f>
        <v>40345</v>
      </c>
      <c r="BC21" s="123" t="str">
        <f t="shared" si="0"/>
        <v>新宮町</v>
      </c>
      <c r="BD21" s="40">
        <f>SUM(BE21,BI21:BK21,BQ21)</f>
        <v>304.39360567880357</v>
      </c>
      <c r="BE21" s="40">
        <f>SUM(BF21:BH21)</f>
        <v>178.54653145710995</v>
      </c>
      <c r="BF21" s="40">
        <f>VLOOKUP($AX21&amp;"_"&amp;$BC$14,データシート1!$A:$BS,MATCH($BC$12&amp;"_"&amp;BF$20,データシート1!$A$1:$BS$1,0),0)</f>
        <v>176.53553899825789</v>
      </c>
      <c r="BG21" s="40">
        <f>VLOOKUP($AX21&amp;"_"&amp;$BC$14,データシート1!$A:$BS,MATCH($BC$12&amp;"_"&amp;BG$20,データシート1!$A$1:$BS$1,0),0)</f>
        <v>1.217172926927568</v>
      </c>
      <c r="BH21" s="40">
        <f>VLOOKUP($AX21&amp;"_"&amp;$BC$14,データシート1!$A:$BS,MATCH($BC$12&amp;"_"&amp;BH$20,データシート1!$A$1:$BS$1,0),0)</f>
        <v>0.79381953192449328</v>
      </c>
      <c r="BI21" s="40">
        <f>VLOOKUP($AX21&amp;"_"&amp;$BC$14,データシート1!$A:$BS,MATCH($BC$12&amp;"_"&amp;BI$20,データシート1!$A$1:$BS$1,0),0)</f>
        <v>44.983853222770577</v>
      </c>
      <c r="BJ21" s="40">
        <f>VLOOKUP($AX21&amp;"_"&amp;$BC$14,データシート1!$A:$BS,MATCH($BC$12&amp;"_"&amp;BJ$20,データシート1!$A$1:$BS$1,0),0)</f>
        <v>25.570727691549379</v>
      </c>
      <c r="BK21" s="40">
        <f t="shared" ref="BK21:BK68" si="1">SUM(BL21,BO21:BP21)</f>
        <v>49.47834939604509</v>
      </c>
      <c r="BL21" s="40">
        <f t="shared" ref="BL21:BL67" si="2">SUM(BM21:BN21)</f>
        <v>47.491880163296535</v>
      </c>
      <c r="BM21" s="40">
        <f>VLOOKUP($AX21&amp;"_"&amp;$BC$14,データシート1!$A:$BS,MATCH($BC$12&amp;"_"&amp;BM$20,データシート1!$A$1:$BS$1,0),0)</f>
        <v>25.767776043707212</v>
      </c>
      <c r="BN21" s="40">
        <f>VLOOKUP($AX21&amp;"_"&amp;$BC$14,データシート1!$A:$BS,MATCH($BC$12&amp;"_"&amp;BN$20,データシート1!$A$1:$BS$1,0),0)</f>
        <v>21.724104119589324</v>
      </c>
      <c r="BO21" s="40">
        <f>VLOOKUP($AX21&amp;"_"&amp;$BC$14,データシート1!$A:$BS,MATCH($BC$12&amp;"_"&amp;BO$20,データシート1!$A$1:$BS$1,0),0)</f>
        <v>1.9864692327485522</v>
      </c>
      <c r="BP21" s="40">
        <f>VLOOKUP($AX21&amp;"_"&amp;$BC$14,データシート1!$A:$BS,MATCH($BC$12&amp;"_"&amp;BP$20,データシート1!$A$1:$BS$1,0),0)</f>
        <v>0</v>
      </c>
      <c r="BQ21" s="40">
        <f>VLOOKUP($AX21&amp;"_"&amp;$BC$14,データシート1!$A:$BS,MATCH($BC$12&amp;"_"&amp;BQ$20,データシート1!$A$1:$BS$1,0),0)</f>
        <v>5.8141439113285598</v>
      </c>
      <c r="BR21" s="41">
        <f t="shared" ref="BR21:BR68" si="3">BD21</f>
        <v>304.39360567880357</v>
      </c>
      <c r="BT21" s="124" t="str">
        <f t="shared" ref="BT21:BT68" si="4">AY21</f>
        <v>新宮町</v>
      </c>
      <c r="BU21" s="40">
        <f>BD21</f>
        <v>304.39360567880357</v>
      </c>
      <c r="BV21" s="70">
        <f>BE21/$BR21</f>
        <v>0.58656465880401054</v>
      </c>
      <c r="BW21" s="70">
        <f t="shared" ref="BW21:CH42" si="5">BF21/$BR21</f>
        <v>0.57995810590232422</v>
      </c>
      <c r="BX21" s="70">
        <f t="shared" si="5"/>
        <v>3.9986809979573948E-3</v>
      </c>
      <c r="BY21" s="70">
        <f t="shared" si="5"/>
        <v>2.6078719037289253E-3</v>
      </c>
      <c r="BZ21" s="70">
        <f t="shared" si="5"/>
        <v>0.14778186001133539</v>
      </c>
      <c r="CA21" s="70">
        <f t="shared" si="5"/>
        <v>8.4005469282201803E-2</v>
      </c>
      <c r="CB21" s="70">
        <f t="shared" si="5"/>
        <v>0.16254726930188768</v>
      </c>
      <c r="CC21" s="70">
        <f t="shared" si="5"/>
        <v>0.15602128059618314</v>
      </c>
      <c r="CD21" s="70">
        <f t="shared" si="5"/>
        <v>8.4652816494763666E-2</v>
      </c>
      <c r="CE21" s="70">
        <f t="shared" si="5"/>
        <v>7.1368464101419463E-2</v>
      </c>
      <c r="CF21" s="70">
        <f t="shared" si="5"/>
        <v>6.5259887057045364E-3</v>
      </c>
      <c r="CG21" s="70">
        <f t="shared" si="5"/>
        <v>0</v>
      </c>
      <c r="CH21" s="70">
        <f>BQ21/$BR21</f>
        <v>1.9100742600564515E-2</v>
      </c>
      <c r="CI21" s="125">
        <f t="shared" ref="CI21:CI68" si="6">BR21/$BR21</f>
        <v>1</v>
      </c>
      <c r="CK21" s="126" t="str">
        <f t="shared" ref="CK21:CK68" si="7">AY21</f>
        <v>新宮町</v>
      </c>
      <c r="CL21" s="127">
        <f>CN21+CP21+CR21</f>
        <v>178.54653145710995</v>
      </c>
      <c r="CM21" s="71">
        <f>IF(IF(CL21=0,0,CW21/CL21)&gt;1,1,IF(CL21=0,0,CW21/CL21))</f>
        <v>0.1442705147491917</v>
      </c>
      <c r="CN21" s="72">
        <f>BF21</f>
        <v>176.53553899825789</v>
      </c>
      <c r="CO21" s="71">
        <f>IF(IF(CN21=0,0,CX21/CN21)&gt;1,1,IF(CN21=0,0,CX21/CN21))</f>
        <v>0.14591396240195126</v>
      </c>
      <c r="CP21" s="72">
        <f t="shared" ref="CP21:CP68" si="8">BG21</f>
        <v>1.217172926927568</v>
      </c>
      <c r="CQ21" s="71">
        <f>IF(IF(CP21=0,0,CY21/CP21)&gt;1,1,IF(CP21=0,0,CY21/CP21))</f>
        <v>0</v>
      </c>
      <c r="CR21" s="72">
        <f t="shared" ref="CR21:CR68" si="9">BH21</f>
        <v>0.79381953192449328</v>
      </c>
      <c r="CS21" s="71">
        <f>IF(IF(CR21=0,0,CZ21/CR21)&gt;1,1,IF(CR21=0,0,CZ21/CR21))</f>
        <v>0</v>
      </c>
      <c r="CT21" s="72">
        <f t="shared" ref="CT21:CT68" si="10">BI21</f>
        <v>44.983853222770577</v>
      </c>
      <c r="CU21" s="73">
        <f>IF(IF(CT21=0,0,DA21/CT21)&gt;1,1,IF(CT21=0,0,DA21/CT21))</f>
        <v>0</v>
      </c>
      <c r="CV21" s="18"/>
      <c r="CW21" s="1075">
        <f>SUM(CX21:CZ21)</f>
        <v>25.759</v>
      </c>
      <c r="CX21" s="1076">
        <f>VLOOKUP($AX21&amp;"_"&amp;$CW$14,データシート1!$A:$BS,MATCH($CW$12&amp;"_"&amp;CX$20,データシート1!$A$1:$BS$1,0),0)</f>
        <v>25.759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25.759</v>
      </c>
      <c r="DE21" s="18"/>
      <c r="DF21" s="128">
        <f>VLOOKUP($AX21&amp;"_"&amp;$DF$14,データシート1!$A:$BS,MATCH($DF$12&amp;"_"&amp;DF$20,データシート1!$A$1:$BS$1,0),0)</f>
        <v>4</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4</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01211</v>
      </c>
      <c r="AY22" s="20" t="str">
        <f>IF(IFERROR(比較地域マスタ!$Z7,"")=0,"",IFERROR(比較地域マスタ!$Z7,""))</f>
        <v>網走市</v>
      </c>
      <c r="BB22" s="122" t="str">
        <f t="shared" si="0"/>
        <v>01211</v>
      </c>
      <c r="BC22" s="123" t="str">
        <f t="shared" si="0"/>
        <v>網走市</v>
      </c>
      <c r="BD22" s="40">
        <f t="shared" ref="BD22:BD68" si="14">SUM(BE22,BI22:BK22,BQ22)</f>
        <v>366.4439034628017</v>
      </c>
      <c r="BE22" s="40">
        <f t="shared" ref="BE22:BE67" si="15">SUM(BF22:BH22)</f>
        <v>154.20029980788254</v>
      </c>
      <c r="BF22" s="40">
        <f>VLOOKUP($AX22&amp;"_"&amp;$BC$14,データシート1!$A:$BS,MATCH($BC$12&amp;"_"&amp;BF$20,データシート1!$A$1:$BS$1,0),0)</f>
        <v>111.1806746031305</v>
      </c>
      <c r="BG22" s="40">
        <f>VLOOKUP($AX22&amp;"_"&amp;$BC$14,データシート1!$A:$BS,MATCH($BC$12&amp;"_"&amp;BG$20,データシート1!$A$1:$BS$1,0),0)</f>
        <v>3.1776199164397183</v>
      </c>
      <c r="BH22" s="40">
        <f>VLOOKUP($AX22&amp;"_"&amp;$BC$14,データシート1!$A:$BS,MATCH($BC$12&amp;"_"&amp;BH$20,データシート1!$A$1:$BS$1,0),0)</f>
        <v>39.842005288312322</v>
      </c>
      <c r="BI22" s="40">
        <f>VLOOKUP($AX22&amp;"_"&amp;$BC$14,データシート1!$A:$BS,MATCH($BC$12&amp;"_"&amp;BI$20,データシート1!$A$1:$BS$1,0),0)</f>
        <v>60.47870491181893</v>
      </c>
      <c r="BJ22" s="40">
        <f>VLOOKUP($AX22&amp;"_"&amp;$BC$14,データシート1!$A:$BS,MATCH($BC$12&amp;"_"&amp;BJ$20,データシート1!$A$1:$BS$1,0),0)</f>
        <v>81.022355026379941</v>
      </c>
      <c r="BK22" s="40">
        <f t="shared" si="1"/>
        <v>70.742543716720277</v>
      </c>
      <c r="BL22" s="40">
        <f t="shared" si="2"/>
        <v>64.752124005750915</v>
      </c>
      <c r="BM22" s="40">
        <f>VLOOKUP($AX22&amp;"_"&amp;$BC$14,データシート1!$A:$BS,MATCH($BC$12&amp;"_"&amp;BM$20,データシート1!$A$1:$BS$1,0),0)</f>
        <v>31.755953618845602</v>
      </c>
      <c r="BN22" s="40">
        <f>VLOOKUP($AX22&amp;"_"&amp;$BC$14,データシート1!$A:$BS,MATCH($BC$12&amp;"_"&amp;BN$20,データシート1!$A$1:$BS$1,0),0)</f>
        <v>32.996170386905305</v>
      </c>
      <c r="BO22" s="40">
        <f>VLOOKUP($AX22&amp;"_"&amp;$BC$14,データシート1!$A:$BS,MATCH($BC$12&amp;"_"&amp;BO$20,データシート1!$A$1:$BS$1,0),0)</f>
        <v>2.04248424524814</v>
      </c>
      <c r="BP22" s="40">
        <f>VLOOKUP($AX22&amp;"_"&amp;$BC$14,データシート1!$A:$BS,MATCH($BC$12&amp;"_"&amp;BP$20,データシート1!$A$1:$BS$1,0),0)</f>
        <v>3.9479354657212116</v>
      </c>
      <c r="BQ22" s="40">
        <f>VLOOKUP($AX22&amp;"_"&amp;$BC$14,データシート1!$A:$BS,MATCH($BC$12&amp;"_"&amp;BQ$20,データシート1!$A$1:$BS$1,0),0)</f>
        <v>0</v>
      </c>
      <c r="BR22" s="41">
        <f t="shared" si="3"/>
        <v>366.4439034628017</v>
      </c>
      <c r="BT22" s="134" t="str">
        <f t="shared" si="4"/>
        <v>網走市</v>
      </c>
      <c r="BU22" s="38">
        <f>BD22</f>
        <v>366.4439034628017</v>
      </c>
      <c r="BV22" s="69">
        <f t="shared" ref="BV22:BZ68" si="16">BE22/$BR22</f>
        <v>0.42080192452577031</v>
      </c>
      <c r="BW22" s="69">
        <f t="shared" si="5"/>
        <v>0.30340435071371469</v>
      </c>
      <c r="BX22" s="69">
        <f t="shared" si="5"/>
        <v>8.671504386925306E-3</v>
      </c>
      <c r="BY22" s="69">
        <f t="shared" si="5"/>
        <v>0.1087260694251303</v>
      </c>
      <c r="BZ22" s="69">
        <f t="shared" si="5"/>
        <v>0.16504219156141103</v>
      </c>
      <c r="CA22" s="69">
        <f t="shared" si="5"/>
        <v>0.2211043880406777</v>
      </c>
      <c r="CB22" s="69">
        <f t="shared" si="5"/>
        <v>0.19305149587214093</v>
      </c>
      <c r="CC22" s="69">
        <f t="shared" si="5"/>
        <v>0.17670405591104071</v>
      </c>
      <c r="CD22" s="69">
        <f t="shared" si="5"/>
        <v>8.6659795179452895E-2</v>
      </c>
      <c r="CE22" s="69">
        <f t="shared" si="5"/>
        <v>9.0044260731587805E-2</v>
      </c>
      <c r="CF22" s="69">
        <f t="shared" si="5"/>
        <v>5.5737978608654242E-3</v>
      </c>
      <c r="CG22" s="69">
        <f t="shared" si="5"/>
        <v>1.0773642100234784E-2</v>
      </c>
      <c r="CH22" s="69">
        <f t="shared" si="5"/>
        <v>0</v>
      </c>
      <c r="CI22" s="135">
        <f t="shared" si="6"/>
        <v>1</v>
      </c>
      <c r="CK22" s="136" t="str">
        <f t="shared" si="7"/>
        <v>網走市</v>
      </c>
      <c r="CL22" s="137">
        <f t="shared" ref="CL22:CL68" si="17">CN22+CP22+CR22</f>
        <v>154.20029980788254</v>
      </c>
      <c r="CM22" s="75">
        <f t="shared" ref="CM22:CM68" si="18">IF(IF(CL22=0,0,CW22/CL22)&gt;1,1,IF(CL22=0,0,CW22/CL22))</f>
        <v>0.15878049543680853</v>
      </c>
      <c r="CN22" s="76">
        <f t="shared" ref="CN22:CN68" si="19">BF22</f>
        <v>111.1806746031305</v>
      </c>
      <c r="CO22" s="75">
        <f t="shared" ref="CO22:CO68" si="20">IF(IF(CN22=0,0,CX22/CN22)&gt;1,1,IF(CN22=0,0,CX22/CN22))</f>
        <v>0.22021812772226704</v>
      </c>
      <c r="CP22" s="76">
        <f t="shared" si="8"/>
        <v>3.1776199164397183</v>
      </c>
      <c r="CQ22" s="75">
        <f t="shared" ref="CQ22:CQ68" si="21">IF(IF(CP22=0,0,CY22/CP22)&gt;1,1,IF(CP22=0,0,CY22/CP22))</f>
        <v>0</v>
      </c>
      <c r="CR22" s="76">
        <f t="shared" si="9"/>
        <v>39.842005288312322</v>
      </c>
      <c r="CS22" s="75">
        <f t="shared" ref="CS22:CS68" si="22">IF(IF(CR22=0,0,CZ22/CR22)&gt;1,1,IF(CR22=0,0,CZ22/CR22))</f>
        <v>0</v>
      </c>
      <c r="CT22" s="76">
        <f t="shared" si="10"/>
        <v>60.47870491181893</v>
      </c>
      <c r="CU22" s="77">
        <f t="shared" ref="CU22:CU68" si="23">IF(IF(CT22=0,0,DA22/CT22)&gt;1,1,IF(CT22=0,0,DA22/CT22))</f>
        <v>0.12672229028671342</v>
      </c>
      <c r="CV22" s="18"/>
      <c r="CW22" s="1078">
        <f t="shared" ref="CW22:CW68" si="24">SUM(CX22:CZ22)</f>
        <v>24.484000000000002</v>
      </c>
      <c r="CX22" s="1079">
        <f>VLOOKUP($AX22&amp;"_"&amp;$CW$14,データシート1!$A:$BS,MATCH($CW$12&amp;"_"&amp;CX$20,データシート1!$A$1:$BS$1,0),0)</f>
        <v>24.484000000000002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7.6639999999999997</v>
      </c>
      <c r="DB22" s="1079">
        <f>VLOOKUP($AX22&amp;"_"&amp;$CW$14,データシート1!$A:$BS,MATCH($CW$12&amp;"_"&amp;DB$20,データシート1!$A$1:$BS$1,0),0)</f>
        <v>0</v>
      </c>
      <c r="DC22" s="1079">
        <f>VLOOKUP($AX22&amp;"_"&amp;$CW$14,データシート1!$A:$BS,MATCH($CW$12&amp;"_"&amp;DC$20,データシート1!$A$1:$BS$1,0),0)</f>
        <v>0</v>
      </c>
      <c r="DD22" s="1080">
        <f t="shared" si="11"/>
        <v>32.148000000000003</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v>
      </c>
      <c r="DJ22" s="74">
        <f>VLOOKUP($AX22&amp;"_"&amp;$DF$14,データシート1!$A:$BS,MATCH($DF$12&amp;"_"&amp;DJ$20,データシート1!$A$1:$BS$1,0),0)</f>
        <v>0</v>
      </c>
      <c r="DK22" s="74">
        <f>VLOOKUP($AX22&amp;"_"&amp;$DF$14,データシート1!$A:$BS,MATCH($DF$12&amp;"_"&amp;DK$20,データシート1!$A$1:$BS$1,0),0)</f>
        <v>0</v>
      </c>
      <c r="DL22" s="78">
        <f t="shared" si="12"/>
        <v>6</v>
      </c>
      <c r="DM22" s="18"/>
      <c r="DN22" s="139">
        <f>IF($DD22=0,0,ROUND(CX22/$DD22,2))</f>
        <v>0.76</v>
      </c>
      <c r="DO22" s="140">
        <f>IF($DD22=0,0,ROUND(CY22/$DD22,2))</f>
        <v>0</v>
      </c>
      <c r="DP22" s="140">
        <f t="shared" si="13"/>
        <v>0</v>
      </c>
      <c r="DQ22" s="140">
        <f t="shared" si="13"/>
        <v>0.24</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44212</v>
      </c>
      <c r="AY23" s="20" t="str">
        <f>IF(IFERROR(比較地域マスタ!$Z8,"")=0,"",IFERROR(比較地域マスタ!$Z8,""))</f>
        <v>豊後大野市</v>
      </c>
      <c r="BB23" s="122" t="str">
        <f t="shared" si="0"/>
        <v>44212</v>
      </c>
      <c r="BC23" s="123" t="str">
        <f t="shared" si="0"/>
        <v>豊後大野市</v>
      </c>
      <c r="BD23" s="40">
        <f t="shared" si="14"/>
        <v>365.18700245463748</v>
      </c>
      <c r="BE23" s="40">
        <f t="shared" si="15"/>
        <v>206.5872424489655</v>
      </c>
      <c r="BF23" s="40">
        <f>VLOOKUP($AX23&amp;"_"&amp;$BC$14,データシート1!$A:$BS,MATCH($BC$12&amp;"_"&amp;BF$20,データシート1!$A$1:$BS$1,0),0)</f>
        <v>171.86871680683529</v>
      </c>
      <c r="BG23" s="40">
        <f>VLOOKUP($AX23&amp;"_"&amp;$BC$14,データシート1!$A:$BS,MATCH($BC$12&amp;"_"&amp;BG$20,データシート1!$A$1:$BS$1,0),0)</f>
        <v>4.0077205802125793</v>
      </c>
      <c r="BH23" s="40">
        <f>VLOOKUP($AX23&amp;"_"&amp;$BC$14,データシート1!$A:$BS,MATCH($BC$12&amp;"_"&amp;BH$20,データシート1!$A$1:$BS$1,0),0)</f>
        <v>30.710805061917636</v>
      </c>
      <c r="BI23" s="40">
        <f>VLOOKUP($AX23&amp;"_"&amp;$BC$14,データシート1!$A:$BS,MATCH($BC$12&amp;"_"&amp;BI$20,データシート1!$A$1:$BS$1,0),0)</f>
        <v>35.521540183366916</v>
      </c>
      <c r="BJ23" s="40">
        <f>VLOOKUP($AX23&amp;"_"&amp;$BC$14,データシート1!$A:$BS,MATCH($BC$12&amp;"_"&amp;BJ$20,データシート1!$A$1:$BS$1,0),0)</f>
        <v>37.120299319568872</v>
      </c>
      <c r="BK23" s="40">
        <f t="shared" si="1"/>
        <v>80.125092448136243</v>
      </c>
      <c r="BL23" s="40">
        <f t="shared" si="2"/>
        <v>78.079542117993384</v>
      </c>
      <c r="BM23" s="40">
        <f>VLOOKUP($AX23&amp;"_"&amp;$BC$14,データシート1!$A:$BS,MATCH($BC$12&amp;"_"&amp;BM$20,データシート1!$A$1:$BS$1,0),0)</f>
        <v>31.621607966306858</v>
      </c>
      <c r="BN23" s="40">
        <f>VLOOKUP($AX23&amp;"_"&amp;$BC$14,データシート1!$A:$BS,MATCH($BC$12&amp;"_"&amp;BN$20,データシート1!$A$1:$BS$1,0),0)</f>
        <v>46.45793415168653</v>
      </c>
      <c r="BO23" s="40">
        <f>VLOOKUP($AX23&amp;"_"&amp;$BC$14,データシート1!$A:$BS,MATCH($BC$12&amp;"_"&amp;BO$20,データシート1!$A$1:$BS$1,0),0)</f>
        <v>2.0455503301428548</v>
      </c>
      <c r="BP23" s="40">
        <f>VLOOKUP($AX23&amp;"_"&amp;$BC$14,データシート1!$A:$BS,MATCH($BC$12&amp;"_"&amp;BP$20,データシート1!$A$1:$BS$1,0),0)</f>
        <v>0</v>
      </c>
      <c r="BQ23" s="40">
        <f>VLOOKUP($AX23&amp;"_"&amp;$BC$14,データシート1!$A:$BS,MATCH($BC$12&amp;"_"&amp;BQ$20,データシート1!$A$1:$BS$1,0),0)</f>
        <v>5.8328280546000002</v>
      </c>
      <c r="BR23" s="41">
        <f t="shared" si="3"/>
        <v>365.18700245463748</v>
      </c>
      <c r="BT23" s="134" t="str">
        <f t="shared" si="4"/>
        <v>豊後大野市</v>
      </c>
      <c r="BU23" s="38">
        <f t="shared" ref="BU23:BU68" si="25">BD23</f>
        <v>365.18700245463748</v>
      </c>
      <c r="BV23" s="69">
        <f t="shared" si="16"/>
        <v>0.56570261553771262</v>
      </c>
      <c r="BW23" s="69">
        <f t="shared" si="5"/>
        <v>0.47063207521517514</v>
      </c>
      <c r="BX23" s="69">
        <f t="shared" si="5"/>
        <v>1.0974433792205973E-2</v>
      </c>
      <c r="BY23" s="69">
        <f t="shared" si="5"/>
        <v>8.4096106530331532E-2</v>
      </c>
      <c r="BZ23" s="69">
        <f t="shared" si="5"/>
        <v>9.7269453580236073E-2</v>
      </c>
      <c r="CA23" s="69">
        <f t="shared" si="5"/>
        <v>0.10164737263391474</v>
      </c>
      <c r="CB23" s="69">
        <f t="shared" si="5"/>
        <v>0.21940839052202896</v>
      </c>
      <c r="CC23" s="69">
        <f t="shared" si="5"/>
        <v>0.21380701282678374</v>
      </c>
      <c r="CD23" s="69">
        <f t="shared" si="5"/>
        <v>8.6590179151391916E-2</v>
      </c>
      <c r="CE23" s="69">
        <f t="shared" si="5"/>
        <v>0.12721683367539185</v>
      </c>
      <c r="CF23" s="69">
        <f t="shared" si="5"/>
        <v>5.6013776952451846E-3</v>
      </c>
      <c r="CG23" s="69">
        <f t="shared" si="5"/>
        <v>0</v>
      </c>
      <c r="CH23" s="69">
        <f t="shared" si="5"/>
        <v>1.597216772610777E-2</v>
      </c>
      <c r="CI23" s="135">
        <f t="shared" si="6"/>
        <v>1</v>
      </c>
      <c r="CK23" s="136" t="str">
        <f t="shared" si="7"/>
        <v>豊後大野市</v>
      </c>
      <c r="CL23" s="137">
        <f t="shared" si="17"/>
        <v>206.5872424489655</v>
      </c>
      <c r="CM23" s="75">
        <f t="shared" si="18"/>
        <v>8.6099217885606025E-2</v>
      </c>
      <c r="CN23" s="76">
        <f t="shared" si="19"/>
        <v>171.86871680683529</v>
      </c>
      <c r="CO23" s="75">
        <f t="shared" si="20"/>
        <v>0.10349178332430886</v>
      </c>
      <c r="CP23" s="76">
        <f t="shared" si="8"/>
        <v>4.0077205802125793</v>
      </c>
      <c r="CQ23" s="75">
        <f t="shared" si="21"/>
        <v>0</v>
      </c>
      <c r="CR23" s="76">
        <f t="shared" si="9"/>
        <v>30.710805061917636</v>
      </c>
      <c r="CS23" s="75">
        <f t="shared" si="22"/>
        <v>0</v>
      </c>
      <c r="CT23" s="76">
        <f t="shared" si="10"/>
        <v>35.521540183366916</v>
      </c>
      <c r="CU23" s="77">
        <f t="shared" si="23"/>
        <v>0</v>
      </c>
      <c r="CV23" s="18"/>
      <c r="CW23" s="1078">
        <f t="shared" si="24"/>
        <v>17.786999999999999</v>
      </c>
      <c r="CX23" s="1081">
        <f>VLOOKUP($AX23&amp;"_"&amp;$CW$14,データシート1!$A:$BS,MATCH($CW$12&amp;"_"&amp;CX$20,データシート1!$A$1:$BS$1,0),0)</f>
        <v>17.786999999999999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17.786999999999999</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33216</v>
      </c>
      <c r="AY24" s="20" t="str">
        <f>IF(IFERROR(比較地域マスタ!$Z9,"")=0,"",IFERROR(比較地域マスタ!$Z9,""))</f>
        <v>浅口市</v>
      </c>
      <c r="BB24" s="122" t="str">
        <f t="shared" si="0"/>
        <v>33216</v>
      </c>
      <c r="BC24" s="123" t="str">
        <f t="shared" si="0"/>
        <v>浅口市</v>
      </c>
      <c r="BD24" s="40">
        <f t="shared" si="14"/>
        <v>368.32025069860327</v>
      </c>
      <c r="BE24" s="40">
        <f t="shared" si="15"/>
        <v>239.12478841922317</v>
      </c>
      <c r="BF24" s="40">
        <f>VLOOKUP($AX24&amp;"_"&amp;$BC$14,データシート1!$A:$BS,MATCH($BC$12&amp;"_"&amp;BF$20,データシート1!$A$1:$BS$1,0),0)</f>
        <v>237.43400970843601</v>
      </c>
      <c r="BG24" s="40">
        <f>VLOOKUP($AX24&amp;"_"&amp;$BC$14,データシート1!$A:$BS,MATCH($BC$12&amp;"_"&amp;BG$20,データシート1!$A$1:$BS$1,0),0)</f>
        <v>1.1159874851198948</v>
      </c>
      <c r="BH24" s="40">
        <f>VLOOKUP($AX24&amp;"_"&amp;$BC$14,データシート1!$A:$BS,MATCH($BC$12&amp;"_"&amp;BH$20,データシート1!$A$1:$BS$1,0),0)</f>
        <v>0.57479122566725593</v>
      </c>
      <c r="BI24" s="40">
        <f>VLOOKUP($AX24&amp;"_"&amp;$BC$14,データシート1!$A:$BS,MATCH($BC$12&amp;"_"&amp;BI$20,データシート1!$A$1:$BS$1,0),0)</f>
        <v>25.352463287666527</v>
      </c>
      <c r="BJ24" s="40">
        <f>VLOOKUP($AX24&amp;"_"&amp;$BC$14,データシート1!$A:$BS,MATCH($BC$12&amp;"_"&amp;BJ$20,データシート1!$A$1:$BS$1,0),0)</f>
        <v>44.375052917224764</v>
      </c>
      <c r="BK24" s="40">
        <f t="shared" si="1"/>
        <v>54.773701502550935</v>
      </c>
      <c r="BL24" s="40">
        <f t="shared" si="2"/>
        <v>52.771017397763025</v>
      </c>
      <c r="BM24" s="40">
        <f>VLOOKUP($AX24&amp;"_"&amp;$BC$14,データシート1!$A:$BS,MATCH($BC$12&amp;"_"&amp;BM$20,データシート1!$A$1:$BS$1,0),0)</f>
        <v>30.031851077931719</v>
      </c>
      <c r="BN24" s="40">
        <f>VLOOKUP($AX24&amp;"_"&amp;$BC$14,データシート1!$A:$BS,MATCH($BC$12&amp;"_"&amp;BN$20,データシート1!$A$1:$BS$1,0),0)</f>
        <v>22.739166319831305</v>
      </c>
      <c r="BO24" s="40">
        <f>VLOOKUP($AX24&amp;"_"&amp;$BC$14,データシート1!$A:$BS,MATCH($BC$12&amp;"_"&amp;BO$20,データシート1!$A$1:$BS$1,0),0)</f>
        <v>2.0026841047879067</v>
      </c>
      <c r="BP24" s="40">
        <f>VLOOKUP($AX24&amp;"_"&amp;$BC$14,データシート1!$A:$BS,MATCH($BC$12&amp;"_"&amp;BP$20,データシート1!$A$1:$BS$1,0),0)</f>
        <v>0</v>
      </c>
      <c r="BQ24" s="40">
        <f>VLOOKUP($AX24&amp;"_"&amp;$BC$14,データシート1!$A:$BS,MATCH($BC$12&amp;"_"&amp;BQ$20,データシート1!$A$1:$BS$1,0),0)</f>
        <v>4.6942445719378956</v>
      </c>
      <c r="BR24" s="41">
        <f t="shared" si="3"/>
        <v>368.32025069860327</v>
      </c>
      <c r="BT24" s="134" t="str">
        <f t="shared" si="4"/>
        <v>浅口市</v>
      </c>
      <c r="BU24" s="38">
        <f t="shared" si="25"/>
        <v>368.32025069860327</v>
      </c>
      <c r="BV24" s="69">
        <f t="shared" si="16"/>
        <v>0.64923063004455639</v>
      </c>
      <c r="BW24" s="69">
        <f t="shared" si="5"/>
        <v>0.64464011755554662</v>
      </c>
      <c r="BX24" s="69">
        <f t="shared" si="5"/>
        <v>3.0299378950876857E-3</v>
      </c>
      <c r="BY24" s="69">
        <f t="shared" si="5"/>
        <v>1.560574593922092E-3</v>
      </c>
      <c r="BZ24" s="69">
        <f t="shared" si="5"/>
        <v>6.8832661901103195E-2</v>
      </c>
      <c r="CA24" s="69">
        <f t="shared" si="5"/>
        <v>0.12047953603706928</v>
      </c>
      <c r="CB24" s="69">
        <f t="shared" si="5"/>
        <v>0.14871216393521705</v>
      </c>
      <c r="CC24" s="69">
        <f t="shared" si="5"/>
        <v>0.14327481939336967</v>
      </c>
      <c r="CD24" s="69">
        <f t="shared" si="5"/>
        <v>8.1537333396601117E-2</v>
      </c>
      <c r="CE24" s="69">
        <f t="shared" si="5"/>
        <v>6.1737485996768558E-2</v>
      </c>
      <c r="CF24" s="69">
        <f t="shared" si="5"/>
        <v>5.4373445418473736E-3</v>
      </c>
      <c r="CG24" s="69">
        <f t="shared" si="5"/>
        <v>0</v>
      </c>
      <c r="CH24" s="69">
        <f t="shared" si="5"/>
        <v>1.2745008082054112E-2</v>
      </c>
      <c r="CI24" s="135">
        <f t="shared" si="6"/>
        <v>1</v>
      </c>
      <c r="CK24" s="136" t="str">
        <f t="shared" si="7"/>
        <v>浅口市</v>
      </c>
      <c r="CL24" s="137">
        <f t="shared" si="17"/>
        <v>239.12478841922317</v>
      </c>
      <c r="CM24" s="75">
        <f t="shared" si="18"/>
        <v>6.8575073744557763E-2</v>
      </c>
      <c r="CN24" s="76">
        <f t="shared" si="19"/>
        <v>237.43400970843601</v>
      </c>
      <c r="CO24" s="75">
        <f t="shared" si="20"/>
        <v>6.9063400058552687E-2</v>
      </c>
      <c r="CP24" s="76">
        <f t="shared" si="8"/>
        <v>1.1159874851198948</v>
      </c>
      <c r="CQ24" s="75">
        <f t="shared" si="21"/>
        <v>0</v>
      </c>
      <c r="CR24" s="76">
        <f t="shared" si="9"/>
        <v>0.57479122566725593</v>
      </c>
      <c r="CS24" s="75">
        <f t="shared" si="22"/>
        <v>0</v>
      </c>
      <c r="CT24" s="76">
        <f t="shared" si="10"/>
        <v>25.352463287666527</v>
      </c>
      <c r="CU24" s="77">
        <f t="shared" si="23"/>
        <v>0</v>
      </c>
      <c r="CV24" s="18"/>
      <c r="CW24" s="1078">
        <f t="shared" si="24"/>
        <v>16.398</v>
      </c>
      <c r="CX24" s="1081">
        <f>VLOOKUP($AX24&amp;"_"&amp;$CW$14,データシート1!$A:$BS,MATCH($CW$12&amp;"_"&amp;CX$20,データシート1!$A$1:$BS$1,0),0)</f>
        <v>16.398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16.398</v>
      </c>
      <c r="DE24" s="18"/>
      <c r="DF24" s="138">
        <f>VLOOKUP($AX24&amp;"_"&amp;$DF$14,データシート1!$A:$BS,MATCH($DF$12&amp;"_"&amp;DF$20,データシート1!$A$1:$BS$1,0),0)</f>
        <v>3</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3</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06205</v>
      </c>
      <c r="AY25" s="20" t="str">
        <f>IF(IFERROR(比較地域マスタ!$Z10,"")=0,"",IFERROR(比較地域マスタ!$Z10,""))</f>
        <v>新庄市</v>
      </c>
      <c r="BB25" s="122" t="str">
        <f t="shared" si="0"/>
        <v>06205</v>
      </c>
      <c r="BC25" s="123" t="str">
        <f t="shared" si="0"/>
        <v>新庄市</v>
      </c>
      <c r="BD25" s="40">
        <f t="shared" si="14"/>
        <v>220.77843487592114</v>
      </c>
      <c r="BE25" s="40">
        <f t="shared" si="15"/>
        <v>44.628197247139852</v>
      </c>
      <c r="BF25" s="40">
        <f>VLOOKUP($AX25&amp;"_"&amp;$BC$14,データシート1!$A:$BS,MATCH($BC$12&amp;"_"&amp;BF$20,データシート1!$A$1:$BS$1,0),0)</f>
        <v>33.214384170490462</v>
      </c>
      <c r="BG25" s="40">
        <f>VLOOKUP($AX25&amp;"_"&amp;$BC$14,データシート1!$A:$BS,MATCH($BC$12&amp;"_"&amp;BG$20,データシート1!$A$1:$BS$1,0),0)</f>
        <v>4.3340553593306623</v>
      </c>
      <c r="BH25" s="40">
        <f>VLOOKUP($AX25&amp;"_"&amp;$BC$14,データシート1!$A:$BS,MATCH($BC$12&amp;"_"&amp;BH$20,データシート1!$A$1:$BS$1,0),0)</f>
        <v>7.0797577173187278</v>
      </c>
      <c r="BI25" s="40">
        <f>VLOOKUP($AX25&amp;"_"&amp;$BC$14,データシート1!$A:$BS,MATCH($BC$12&amp;"_"&amp;BI$20,データシート1!$A$1:$BS$1,0),0)</f>
        <v>50.243545806104642</v>
      </c>
      <c r="BJ25" s="40">
        <f>VLOOKUP($AX25&amp;"_"&amp;$BC$14,データシート1!$A:$BS,MATCH($BC$12&amp;"_"&amp;BJ$20,データシート1!$A$1:$BS$1,0),0)</f>
        <v>54.759417240099658</v>
      </c>
      <c r="BK25" s="40">
        <f t="shared" si="1"/>
        <v>68.27263309595395</v>
      </c>
      <c r="BL25" s="40">
        <f t="shared" si="2"/>
        <v>66.221481264561135</v>
      </c>
      <c r="BM25" s="40">
        <f>VLOOKUP($AX25&amp;"_"&amp;$BC$14,データシート1!$A:$BS,MATCH($BC$12&amp;"_"&amp;BM$20,データシート1!$A$1:$BS$1,0),0)</f>
        <v>31.452276466752814</v>
      </c>
      <c r="BN25" s="40">
        <f>VLOOKUP($AX25&amp;"_"&amp;$BC$14,データシート1!$A:$BS,MATCH($BC$12&amp;"_"&amp;BN$20,データシート1!$A$1:$BS$1,0),0)</f>
        <v>34.769204797808328</v>
      </c>
      <c r="BO25" s="40">
        <f>VLOOKUP($AX25&amp;"_"&amp;$BC$14,データシート1!$A:$BS,MATCH($BC$12&amp;"_"&amp;BO$20,データシート1!$A$1:$BS$1,0),0)</f>
        <v>2.0511518313928132</v>
      </c>
      <c r="BP25" s="40">
        <f>VLOOKUP($AX25&amp;"_"&amp;$BC$14,データシート1!$A:$BS,MATCH($BC$12&amp;"_"&amp;BP$20,データシート1!$A$1:$BS$1,0),0)</f>
        <v>0</v>
      </c>
      <c r="BQ25" s="40">
        <f>VLOOKUP($AX25&amp;"_"&amp;$BC$14,データシート1!$A:$BS,MATCH($BC$12&amp;"_"&amp;BQ$20,データシート1!$A$1:$BS$1,0),0)</f>
        <v>2.8746414866230361</v>
      </c>
      <c r="BR25" s="41">
        <f t="shared" si="3"/>
        <v>220.77843487592114</v>
      </c>
      <c r="BT25" s="134" t="str">
        <f t="shared" si="4"/>
        <v>新庄市</v>
      </c>
      <c r="BU25" s="38">
        <f t="shared" si="25"/>
        <v>220.77843487592114</v>
      </c>
      <c r="BV25" s="69">
        <f t="shared" si="16"/>
        <v>0.20214020120317086</v>
      </c>
      <c r="BW25" s="69">
        <f t="shared" si="5"/>
        <v>0.15044215794516866</v>
      </c>
      <c r="BX25" s="69">
        <f t="shared" si="5"/>
        <v>1.9630791212766903E-2</v>
      </c>
      <c r="BY25" s="69">
        <f t="shared" si="5"/>
        <v>3.2067252045235285E-2</v>
      </c>
      <c r="BZ25" s="69">
        <f t="shared" si="5"/>
        <v>0.2275745175670886</v>
      </c>
      <c r="CA25" s="69">
        <f t="shared" si="5"/>
        <v>0.24802883157893021</v>
      </c>
      <c r="CB25" s="69">
        <f t="shared" si="5"/>
        <v>0.30923596833324596</v>
      </c>
      <c r="CC25" s="69">
        <f t="shared" si="5"/>
        <v>0.29994542402557578</v>
      </c>
      <c r="CD25" s="69">
        <f t="shared" si="5"/>
        <v>0.1424608181701677</v>
      </c>
      <c r="CE25" s="69">
        <f t="shared" si="5"/>
        <v>0.15748460585540811</v>
      </c>
      <c r="CF25" s="69">
        <f t="shared" si="5"/>
        <v>9.2905443076701458E-3</v>
      </c>
      <c r="CG25" s="69">
        <f t="shared" si="5"/>
        <v>0</v>
      </c>
      <c r="CH25" s="69">
        <f t="shared" si="5"/>
        <v>1.3020481317564383E-2</v>
      </c>
      <c r="CI25" s="135">
        <f t="shared" si="6"/>
        <v>1</v>
      </c>
      <c r="CK25" s="136" t="str">
        <f t="shared" si="7"/>
        <v>新庄市</v>
      </c>
      <c r="CL25" s="137">
        <f t="shared" si="17"/>
        <v>44.628197247139852</v>
      </c>
      <c r="CM25" s="75">
        <f t="shared" si="18"/>
        <v>0.44187310302487787</v>
      </c>
      <c r="CN25" s="76">
        <f t="shared" si="19"/>
        <v>33.214384170490462</v>
      </c>
      <c r="CO25" s="75">
        <f t="shared" si="20"/>
        <v>0.59371867016340352</v>
      </c>
      <c r="CP25" s="76">
        <f t="shared" si="8"/>
        <v>4.3340553593306623</v>
      </c>
      <c r="CQ25" s="75">
        <f t="shared" si="21"/>
        <v>0</v>
      </c>
      <c r="CR25" s="76">
        <f t="shared" si="9"/>
        <v>7.0797577173187278</v>
      </c>
      <c r="CS25" s="75">
        <f t="shared" si="22"/>
        <v>0</v>
      </c>
      <c r="CT25" s="76">
        <f t="shared" si="10"/>
        <v>50.243545806104642</v>
      </c>
      <c r="CU25" s="77">
        <f t="shared" si="23"/>
        <v>8.7772467672139906E-2</v>
      </c>
      <c r="CV25" s="18"/>
      <c r="CW25" s="1078">
        <f t="shared" si="24"/>
        <v>19.72</v>
      </c>
      <c r="CX25" s="1081">
        <f>VLOOKUP($AX25&amp;"_"&amp;$CW$14,データシート1!$A:$BS,MATCH($CW$12&amp;"_"&amp;CX$20,データシート1!$A$1:$BS$1,0),0)</f>
        <v>19.72</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4.41</v>
      </c>
      <c r="DB25" s="1081">
        <f>VLOOKUP($AX25&amp;"_"&amp;$CW$14,データシート1!$A:$BS,MATCH($CW$12&amp;"_"&amp;DB$20,データシート1!$A$1:$BS$1,0),0)</f>
        <v>0</v>
      </c>
      <c r="DC25" s="1081">
        <f>VLOOKUP($AX25&amp;"_"&amp;$CW$14,データシート1!$A:$BS,MATCH($CW$12&amp;"_"&amp;DC$20,データシート1!$A$1:$BS$1,0),0)</f>
        <v>0</v>
      </c>
      <c r="DD25" s="1080">
        <f t="shared" si="11"/>
        <v>24.13</v>
      </c>
      <c r="DE25" s="18"/>
      <c r="DF25" s="138">
        <f>VLOOKUP($AX25&amp;"_"&amp;$DF$14,データシート1!$A:$BS,MATCH($DF$12&amp;"_"&amp;DF$20,データシート1!$A$1:$BS$1,0),0)</f>
        <v>3</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v>
      </c>
      <c r="DJ25" s="74">
        <f>VLOOKUP($AX25&amp;"_"&amp;$DF$14,データシート1!$A:$BS,MATCH($DF$12&amp;"_"&amp;DJ$20,データシート1!$A$1:$BS$1,0),0)</f>
        <v>0</v>
      </c>
      <c r="DK25" s="74">
        <f>VLOOKUP($AX25&amp;"_"&amp;$DF$14,データシート1!$A:$BS,MATCH($DF$12&amp;"_"&amp;DK$20,データシート1!$A$1:$BS$1,0),0)</f>
        <v>0</v>
      </c>
      <c r="DL25" s="78">
        <f t="shared" si="12"/>
        <v>4</v>
      </c>
      <c r="DM25" s="18"/>
      <c r="DN25" s="139">
        <f t="shared" si="26"/>
        <v>0.82</v>
      </c>
      <c r="DO25" s="140">
        <f t="shared" si="27"/>
        <v>0</v>
      </c>
      <c r="DP25" s="140">
        <f t="shared" si="13"/>
        <v>0</v>
      </c>
      <c r="DQ25" s="140">
        <f t="shared" si="13"/>
        <v>0.18</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23424</v>
      </c>
      <c r="AY26" s="20" t="str">
        <f>IF(IFERROR(比較地域マスタ!$Z11,"")=0,"",IFERROR(比較地域マスタ!$Z11,""))</f>
        <v>大治町</v>
      </c>
      <c r="BB26" s="122" t="str">
        <f t="shared" si="0"/>
        <v>23424</v>
      </c>
      <c r="BC26" s="123" t="str">
        <f t="shared" si="0"/>
        <v>大治町</v>
      </c>
      <c r="BD26" s="40">
        <f t="shared" si="14"/>
        <v>148.20924463070565</v>
      </c>
      <c r="BE26" s="40">
        <f t="shared" si="15"/>
        <v>46.72028552366735</v>
      </c>
      <c r="BF26" s="40">
        <f>VLOOKUP($AX26&amp;"_"&amp;$BC$14,データシート1!$A:$BS,MATCH($BC$12&amp;"_"&amp;BF$20,データシート1!$A$1:$BS$1,0),0)</f>
        <v>44.866810898700628</v>
      </c>
      <c r="BG26" s="40">
        <f>VLOOKUP($AX26&amp;"_"&amp;$BC$14,データシート1!$A:$BS,MATCH($BC$12&amp;"_"&amp;BG$20,データシート1!$A$1:$BS$1,0),0)</f>
        <v>1.8534746249667224</v>
      </c>
      <c r="BH26" s="40">
        <f>VLOOKUP($AX26&amp;"_"&amp;$BC$14,データシート1!$A:$BS,MATCH($BC$12&amp;"_"&amp;BH$20,データシート1!$A$1:$BS$1,0),0)</f>
        <v>0</v>
      </c>
      <c r="BI26" s="40">
        <f>VLOOKUP($AX26&amp;"_"&amp;$BC$14,データシート1!$A:$BS,MATCH($BC$12&amp;"_"&amp;BI$20,データシート1!$A$1:$BS$1,0),0)</f>
        <v>19.2950461169528</v>
      </c>
      <c r="BJ26" s="40">
        <f>VLOOKUP($AX26&amp;"_"&amp;$BC$14,データシート1!$A:$BS,MATCH($BC$12&amp;"_"&amp;BJ$20,データシート1!$A$1:$BS$1,0),0)</f>
        <v>36.227339219166723</v>
      </c>
      <c r="BK26" s="40">
        <f t="shared" si="1"/>
        <v>43.21269598970806</v>
      </c>
      <c r="BL26" s="40">
        <f t="shared" si="2"/>
        <v>41.265496228880274</v>
      </c>
      <c r="BM26" s="40">
        <f>VLOOKUP($AX26&amp;"_"&amp;$BC$14,データシート1!$A:$BS,MATCH($BC$12&amp;"_"&amp;BM$20,データシート1!$A$1:$BS$1,0),0)</f>
        <v>25.769175477587826</v>
      </c>
      <c r="BN26" s="40">
        <f>VLOOKUP($AX26&amp;"_"&amp;$BC$14,データシート1!$A:$BS,MATCH($BC$12&amp;"_"&amp;BN$20,データシート1!$A$1:$BS$1,0),0)</f>
        <v>15.496320751292446</v>
      </c>
      <c r="BO26" s="40">
        <f>VLOOKUP($AX26&amp;"_"&amp;$BC$14,データシート1!$A:$BS,MATCH($BC$12&amp;"_"&amp;BO$20,データシート1!$A$1:$BS$1,0),0)</f>
        <v>1.9471997608277885</v>
      </c>
      <c r="BP26" s="40">
        <f>VLOOKUP($AX26&amp;"_"&amp;$BC$14,データシート1!$A:$BS,MATCH($BC$12&amp;"_"&amp;BP$20,データシート1!$A$1:$BS$1,0),0)</f>
        <v>0</v>
      </c>
      <c r="BQ26" s="40">
        <f>VLOOKUP($AX26&amp;"_"&amp;$BC$14,データシート1!$A:$BS,MATCH($BC$12&amp;"_"&amp;BQ$20,データシート1!$A$1:$BS$1,0),0)</f>
        <v>2.753877781210722</v>
      </c>
      <c r="BR26" s="41">
        <f t="shared" si="3"/>
        <v>148.20924463070565</v>
      </c>
      <c r="BT26" s="134" t="str">
        <f t="shared" si="4"/>
        <v>大治町</v>
      </c>
      <c r="BU26" s="38">
        <f t="shared" si="25"/>
        <v>148.20924463070565</v>
      </c>
      <c r="BV26" s="69">
        <f t="shared" si="16"/>
        <v>0.31523192524245514</v>
      </c>
      <c r="BW26" s="69">
        <f t="shared" si="5"/>
        <v>0.30272612893005207</v>
      </c>
      <c r="BX26" s="69">
        <f t="shared" si="5"/>
        <v>1.2505796312403065E-2</v>
      </c>
      <c r="BY26" s="69">
        <f t="shared" si="5"/>
        <v>0</v>
      </c>
      <c r="BZ26" s="69">
        <f t="shared" si="5"/>
        <v>0.13018787164748358</v>
      </c>
      <c r="CA26" s="69">
        <f t="shared" si="5"/>
        <v>0.24443373494976456</v>
      </c>
      <c r="CB26" s="69">
        <f t="shared" si="5"/>
        <v>0.2915654559699129</v>
      </c>
      <c r="CC26" s="69">
        <f t="shared" si="5"/>
        <v>0.27842727578635118</v>
      </c>
      <c r="CD26" s="69">
        <f t="shared" si="5"/>
        <v>0.17387023017219416</v>
      </c>
      <c r="CE26" s="69">
        <f t="shared" si="5"/>
        <v>0.104557045614157</v>
      </c>
      <c r="CF26" s="69">
        <f t="shared" si="5"/>
        <v>1.3138180183561721E-2</v>
      </c>
      <c r="CG26" s="69">
        <f t="shared" si="5"/>
        <v>0</v>
      </c>
      <c r="CH26" s="69">
        <f t="shared" si="5"/>
        <v>1.8581012190383838E-2</v>
      </c>
      <c r="CI26" s="135">
        <f t="shared" si="6"/>
        <v>1</v>
      </c>
      <c r="CK26" s="136" t="str">
        <f t="shared" si="7"/>
        <v>大治町</v>
      </c>
      <c r="CL26" s="137">
        <f t="shared" si="17"/>
        <v>46.72028552366735</v>
      </c>
      <c r="CM26" s="75">
        <f t="shared" si="18"/>
        <v>1</v>
      </c>
      <c r="CN26" s="76">
        <f t="shared" si="19"/>
        <v>44.866810898700628</v>
      </c>
      <c r="CO26" s="75">
        <f t="shared" si="20"/>
        <v>1</v>
      </c>
      <c r="CP26" s="76">
        <f t="shared" si="8"/>
        <v>1.8534746249667224</v>
      </c>
      <c r="CQ26" s="75">
        <f t="shared" si="21"/>
        <v>0</v>
      </c>
      <c r="CR26" s="76">
        <f t="shared" si="9"/>
        <v>0</v>
      </c>
      <c r="CS26" s="75">
        <f t="shared" si="22"/>
        <v>0</v>
      </c>
      <c r="CT26" s="76">
        <f t="shared" si="10"/>
        <v>19.2950461169528</v>
      </c>
      <c r="CU26" s="77">
        <f t="shared" si="23"/>
        <v>0.57465527331691546</v>
      </c>
      <c r="CV26" s="18"/>
      <c r="CW26" s="1078">
        <f t="shared" si="24"/>
        <v>56.87</v>
      </c>
      <c r="CX26" s="1081">
        <f>VLOOKUP($AX26&amp;"_"&amp;$CW$14,データシート1!$A:$BS,MATCH($CW$12&amp;"_"&amp;CX$20,データシート1!$A$1:$BS$1,0),0)</f>
        <v>56.87</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11.087999999999999</v>
      </c>
      <c r="DB26" s="1081">
        <f>VLOOKUP($AX26&amp;"_"&amp;$CW$14,データシート1!$A:$BS,MATCH($CW$12&amp;"_"&amp;DB$20,データシート1!$A$1:$BS$1,0),0)</f>
        <v>0</v>
      </c>
      <c r="DC26" s="1081">
        <f>VLOOKUP($AX26&amp;"_"&amp;$CW$14,データシート1!$A:$BS,MATCH($CW$12&amp;"_"&amp;DC$20,データシート1!$A$1:$BS$1,0),0)</f>
        <v>0</v>
      </c>
      <c r="DD26" s="1080">
        <f t="shared" si="11"/>
        <v>67.957999999999998</v>
      </c>
      <c r="DE26" s="18"/>
      <c r="DF26" s="138">
        <f>VLOOKUP($AX26&amp;"_"&amp;$DF$14,データシート1!$A:$BS,MATCH($DF$12&amp;"_"&amp;DF$20,データシート1!$A$1:$BS$1,0),0)</f>
        <v>3</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v>
      </c>
      <c r="DJ26" s="74">
        <f>VLOOKUP($AX26&amp;"_"&amp;$DF$14,データシート1!$A:$BS,MATCH($DF$12&amp;"_"&amp;DJ$20,データシート1!$A$1:$BS$1,0),0)</f>
        <v>0</v>
      </c>
      <c r="DK26" s="74">
        <f>VLOOKUP($AX26&amp;"_"&amp;$DF$14,データシート1!$A:$BS,MATCH($DF$12&amp;"_"&amp;DK$20,データシート1!$A$1:$BS$1,0),0)</f>
        <v>0</v>
      </c>
      <c r="DL26" s="78">
        <f t="shared" si="12"/>
        <v>4</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07209</v>
      </c>
      <c r="AY27" s="20" t="str">
        <f>IF(IFERROR(比較地域マスタ!$Z12,"")=0,"",IFERROR(比較地域マスタ!$Z12,""))</f>
        <v>相馬市</v>
      </c>
      <c r="BB27" s="122" t="str">
        <f t="shared" si="0"/>
        <v>07209</v>
      </c>
      <c r="BC27" s="123" t="str">
        <f t="shared" si="0"/>
        <v>相馬市</v>
      </c>
      <c r="BD27" s="40">
        <f t="shared" si="14"/>
        <v>328.27807078467572</v>
      </c>
      <c r="BE27" s="40">
        <f t="shared" si="15"/>
        <v>161.66607727240239</v>
      </c>
      <c r="BF27" s="40">
        <f>VLOOKUP($AX27&amp;"_"&amp;$BC$14,データシート1!$A:$BS,MATCH($BC$12&amp;"_"&amp;BF$20,データシート1!$A$1:$BS$1,0),0)</f>
        <v>151.9178976102917</v>
      </c>
      <c r="BG27" s="40">
        <f>VLOOKUP($AX27&amp;"_"&amp;$BC$14,データシート1!$A:$BS,MATCH($BC$12&amp;"_"&amp;BG$20,データシート1!$A$1:$BS$1,0),0)</f>
        <v>3.1968805472245871</v>
      </c>
      <c r="BH27" s="40">
        <f>VLOOKUP($AX27&amp;"_"&amp;$BC$14,データシート1!$A:$BS,MATCH($BC$12&amp;"_"&amp;BH$20,データシート1!$A$1:$BS$1,0),0)</f>
        <v>6.5512991148860822</v>
      </c>
      <c r="BI27" s="40">
        <f>VLOOKUP($AX27&amp;"_"&amp;$BC$14,データシート1!$A:$BS,MATCH($BC$12&amp;"_"&amp;BI$20,データシート1!$A$1:$BS$1,0),0)</f>
        <v>38.940031139091509</v>
      </c>
      <c r="BJ27" s="40">
        <f>VLOOKUP($AX27&amp;"_"&amp;$BC$14,データシート1!$A:$BS,MATCH($BC$12&amp;"_"&amp;BJ$20,データシート1!$A$1:$BS$1,0),0)</f>
        <v>48.925092449709616</v>
      </c>
      <c r="BK27" s="40">
        <f t="shared" si="1"/>
        <v>72.353639994045494</v>
      </c>
      <c r="BL27" s="40">
        <f t="shared" si="2"/>
        <v>63.93141596365659</v>
      </c>
      <c r="BM27" s="40">
        <f>VLOOKUP($AX27&amp;"_"&amp;$BC$14,データシート1!$A:$BS,MATCH($BC$12&amp;"_"&amp;BM$20,データシート1!$A$1:$BS$1,0),0)</f>
        <v>33.647988225432911</v>
      </c>
      <c r="BN27" s="40">
        <f>VLOOKUP($AX27&amp;"_"&amp;$BC$14,データシート1!$A:$BS,MATCH($BC$12&amp;"_"&amp;BN$20,データシート1!$A$1:$BS$1,0),0)</f>
        <v>30.283427738223676</v>
      </c>
      <c r="BO27" s="40">
        <f>VLOOKUP($AX27&amp;"_"&amp;$BC$14,データシート1!$A:$BS,MATCH($BC$12&amp;"_"&amp;BO$20,データシート1!$A$1:$BS$1,0),0)</f>
        <v>2.0209037246430359</v>
      </c>
      <c r="BP27" s="40">
        <f>VLOOKUP($AX27&amp;"_"&amp;$BC$14,データシート1!$A:$BS,MATCH($BC$12&amp;"_"&amp;BP$20,データシート1!$A$1:$BS$1,0),0)</f>
        <v>6.4013203057458643</v>
      </c>
      <c r="BQ27" s="40">
        <f>VLOOKUP($AX27&amp;"_"&amp;$BC$14,データシート1!$A:$BS,MATCH($BC$12&amp;"_"&amp;BQ$20,データシート1!$A$1:$BS$1,0),0)</f>
        <v>6.3932299294267381</v>
      </c>
      <c r="BR27" s="41">
        <f t="shared" si="3"/>
        <v>328.27807078467572</v>
      </c>
      <c r="BT27" s="134" t="str">
        <f t="shared" si="4"/>
        <v>相馬市</v>
      </c>
      <c r="BU27" s="38">
        <f t="shared" si="25"/>
        <v>328.27807078467572</v>
      </c>
      <c r="BV27" s="69">
        <f t="shared" si="16"/>
        <v>0.49246687994106819</v>
      </c>
      <c r="BW27" s="69">
        <f t="shared" si="5"/>
        <v>0.46277199462993601</v>
      </c>
      <c r="BX27" s="69">
        <f t="shared" si="5"/>
        <v>9.7383311032112358E-3</v>
      </c>
      <c r="BY27" s="69">
        <f t="shared" si="5"/>
        <v>1.9956554207920921E-2</v>
      </c>
      <c r="BZ27" s="69">
        <f t="shared" si="5"/>
        <v>0.11861904465934635</v>
      </c>
      <c r="CA27" s="69">
        <f t="shared" si="5"/>
        <v>0.14903551837247325</v>
      </c>
      <c r="CB27" s="69">
        <f t="shared" si="5"/>
        <v>0.22040351285451448</v>
      </c>
      <c r="CC27" s="69">
        <f t="shared" si="5"/>
        <v>0.19474775092604499</v>
      </c>
      <c r="CD27" s="69">
        <f t="shared" si="5"/>
        <v>0.10249843416285735</v>
      </c>
      <c r="CE27" s="69">
        <f t="shared" si="5"/>
        <v>9.2249316763187608E-2</v>
      </c>
      <c r="CF27" s="69">
        <f t="shared" si="5"/>
        <v>6.1560728677749173E-3</v>
      </c>
      <c r="CG27" s="69">
        <f t="shared" si="5"/>
        <v>1.9499689060694585E-2</v>
      </c>
      <c r="CH27" s="69">
        <f t="shared" si="5"/>
        <v>1.9475044172597773E-2</v>
      </c>
      <c r="CI27" s="135">
        <f t="shared" si="6"/>
        <v>1</v>
      </c>
      <c r="CK27" s="136" t="str">
        <f t="shared" si="7"/>
        <v>相馬市</v>
      </c>
      <c r="CL27" s="137">
        <f t="shared" si="17"/>
        <v>161.66607727240239</v>
      </c>
      <c r="CM27" s="75">
        <f t="shared" si="18"/>
        <v>0.38393335848321253</v>
      </c>
      <c r="CN27" s="76">
        <f t="shared" si="19"/>
        <v>151.9178976102917</v>
      </c>
      <c r="CO27" s="75">
        <f t="shared" si="20"/>
        <v>0.40856937185388698</v>
      </c>
      <c r="CP27" s="76">
        <f t="shared" si="8"/>
        <v>3.1968805472245871</v>
      </c>
      <c r="CQ27" s="75">
        <f t="shared" si="21"/>
        <v>0</v>
      </c>
      <c r="CR27" s="76">
        <f t="shared" si="9"/>
        <v>6.5512991148860822</v>
      </c>
      <c r="CS27" s="75">
        <f t="shared" si="22"/>
        <v>0</v>
      </c>
      <c r="CT27" s="76">
        <f t="shared" si="10"/>
        <v>38.940031139091509</v>
      </c>
      <c r="CU27" s="77">
        <f t="shared" si="23"/>
        <v>0</v>
      </c>
      <c r="CV27" s="18"/>
      <c r="CW27" s="1078">
        <f t="shared" si="24"/>
        <v>62.069000000000003</v>
      </c>
      <c r="CX27" s="1081">
        <f>VLOOKUP($AX27&amp;"_"&amp;$CW$14,データシート1!$A:$BS,MATCH($CW$12&amp;"_"&amp;CX$20,データシート1!$A$1:$BS$1,0),0)</f>
        <v>62.069000000000003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50.774000000000001</v>
      </c>
      <c r="DC27" s="1081">
        <f>VLOOKUP($AX27&amp;"_"&amp;$CW$14,データシート1!$A:$BS,MATCH($CW$12&amp;"_"&amp;DC$20,データシート1!$A$1:$BS$1,0),0)</f>
        <v>0</v>
      </c>
      <c r="DD27" s="1080">
        <f t="shared" si="11"/>
        <v>112.843</v>
      </c>
      <c r="DE27" s="18"/>
      <c r="DF27" s="138">
        <f>VLOOKUP($AX27&amp;"_"&amp;$DF$14,データシート1!$A:$BS,MATCH($DF$12&amp;"_"&amp;DF$20,データシート1!$A$1:$BS$1,0),0)</f>
        <v>6</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1</v>
      </c>
      <c r="DK27" s="74">
        <f>VLOOKUP($AX27&amp;"_"&amp;$DF$14,データシート1!$A:$BS,MATCH($DF$12&amp;"_"&amp;DK$20,データシート1!$A$1:$BS$1,0),0)</f>
        <v>0</v>
      </c>
      <c r="DL27" s="78">
        <f t="shared" si="12"/>
        <v>7</v>
      </c>
      <c r="DM27" s="18"/>
      <c r="DN27" s="139">
        <f t="shared" si="26"/>
        <v>0.55000000000000004</v>
      </c>
      <c r="DO27" s="140">
        <f t="shared" si="27"/>
        <v>0</v>
      </c>
      <c r="DP27" s="140">
        <f t="shared" si="13"/>
        <v>0</v>
      </c>
      <c r="DQ27" s="140">
        <f t="shared" si="13"/>
        <v>0</v>
      </c>
      <c r="DR27" s="140">
        <f t="shared" si="13"/>
        <v>0.45</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04361</v>
      </c>
      <c r="AY28" s="20" t="str">
        <f>IF(IFERROR(比較地域マスタ!$Z13,"")=0,"",IFERROR(比較地域マスタ!$Z13,""))</f>
        <v>亘理町</v>
      </c>
      <c r="BB28" s="122" t="str">
        <f t="shared" si="0"/>
        <v>04361</v>
      </c>
      <c r="BC28" s="123" t="str">
        <f t="shared" si="0"/>
        <v>亘理町</v>
      </c>
      <c r="BD28" s="40">
        <f t="shared" si="14"/>
        <v>201.13782340255085</v>
      </c>
      <c r="BE28" s="40">
        <f t="shared" si="15"/>
        <v>74.657131296254391</v>
      </c>
      <c r="BF28" s="40">
        <f>VLOOKUP($AX28&amp;"_"&amp;$BC$14,データシート1!$A:$BS,MATCH($BC$12&amp;"_"&amp;BF$20,データシート1!$A$1:$BS$1,0),0)</f>
        <v>63.72133372969396</v>
      </c>
      <c r="BG28" s="40">
        <f>VLOOKUP($AX28&amp;"_"&amp;$BC$14,データシート1!$A:$BS,MATCH($BC$12&amp;"_"&amp;BG$20,データシート1!$A$1:$BS$1,0),0)</f>
        <v>2.1523220366883944</v>
      </c>
      <c r="BH28" s="40">
        <f>VLOOKUP($AX28&amp;"_"&amp;$BC$14,データシート1!$A:$BS,MATCH($BC$12&amp;"_"&amp;BH$20,データシート1!$A$1:$BS$1,0),0)</f>
        <v>8.7834755298720388</v>
      </c>
      <c r="BI28" s="40">
        <f>VLOOKUP($AX28&amp;"_"&amp;$BC$14,データシート1!$A:$BS,MATCH($BC$12&amp;"_"&amp;BI$20,データシート1!$A$1:$BS$1,0),0)</f>
        <v>22.813818761460279</v>
      </c>
      <c r="BJ28" s="40">
        <f>VLOOKUP($AX28&amp;"_"&amp;$BC$14,データシート1!$A:$BS,MATCH($BC$12&amp;"_"&amp;BJ$20,データシート1!$A$1:$BS$1,0),0)</f>
        <v>38.475080208920858</v>
      </c>
      <c r="BK28" s="40">
        <f t="shared" si="1"/>
        <v>60.660804578510152</v>
      </c>
      <c r="BL28" s="40">
        <f t="shared" si="2"/>
        <v>58.688781322669392</v>
      </c>
      <c r="BM28" s="40">
        <f>VLOOKUP($AX28&amp;"_"&amp;$BC$14,データシート1!$A:$BS,MATCH($BC$12&amp;"_"&amp;BM$20,データシート1!$A$1:$BS$1,0),0)</f>
        <v>30.900899517791721</v>
      </c>
      <c r="BN28" s="40">
        <f>VLOOKUP($AX28&amp;"_"&amp;$BC$14,データシート1!$A:$BS,MATCH($BC$12&amp;"_"&amp;BN$20,データシート1!$A$1:$BS$1,0),0)</f>
        <v>27.787881804877671</v>
      </c>
      <c r="BO28" s="40">
        <f>VLOOKUP($AX28&amp;"_"&amp;$BC$14,データシート1!$A:$BS,MATCH($BC$12&amp;"_"&amp;BO$20,データシート1!$A$1:$BS$1,0),0)</f>
        <v>1.9720232558407638</v>
      </c>
      <c r="BP28" s="40">
        <f>VLOOKUP($AX28&amp;"_"&amp;$BC$14,データシート1!$A:$BS,MATCH($BC$12&amp;"_"&amp;BP$20,データシート1!$A$1:$BS$1,0),0)</f>
        <v>0</v>
      </c>
      <c r="BQ28" s="40">
        <f>VLOOKUP($AX28&amp;"_"&amp;$BC$14,データシート1!$A:$BS,MATCH($BC$12&amp;"_"&amp;BQ$20,データシート1!$A$1:$BS$1,0),0)</f>
        <v>4.53098855740516</v>
      </c>
      <c r="BR28" s="41">
        <f t="shared" si="3"/>
        <v>201.13782340255085</v>
      </c>
      <c r="BT28" s="134" t="str">
        <f t="shared" si="4"/>
        <v>亘理町</v>
      </c>
      <c r="BU28" s="38">
        <f t="shared" si="25"/>
        <v>201.13782340255085</v>
      </c>
      <c r="BV28" s="69">
        <f t="shared" si="16"/>
        <v>0.37117400413962909</v>
      </c>
      <c r="BW28" s="69">
        <f t="shared" si="5"/>
        <v>0.31680433173508149</v>
      </c>
      <c r="BX28" s="69">
        <f t="shared" si="5"/>
        <v>1.0700732464330219E-2</v>
      </c>
      <c r="BY28" s="69">
        <f t="shared" si="5"/>
        <v>4.3668939940217359E-2</v>
      </c>
      <c r="BZ28" s="69">
        <f t="shared" si="5"/>
        <v>0.11342381246614879</v>
      </c>
      <c r="CA28" s="69">
        <f t="shared" si="5"/>
        <v>0.19128714608747682</v>
      </c>
      <c r="CB28" s="69">
        <f t="shared" si="5"/>
        <v>0.30158825203704004</v>
      </c>
      <c r="CC28" s="69">
        <f t="shared" si="5"/>
        <v>0.29178391378538254</v>
      </c>
      <c r="CD28" s="69">
        <f t="shared" si="5"/>
        <v>0.153630475835207</v>
      </c>
      <c r="CE28" s="69">
        <f t="shared" si="5"/>
        <v>0.13815343795017551</v>
      </c>
      <c r="CF28" s="69">
        <f t="shared" si="5"/>
        <v>9.804338251657517E-3</v>
      </c>
      <c r="CG28" s="69">
        <f t="shared" si="5"/>
        <v>0</v>
      </c>
      <c r="CH28" s="69">
        <f t="shared" si="5"/>
        <v>2.2526785269705259E-2</v>
      </c>
      <c r="CI28" s="135">
        <f t="shared" si="6"/>
        <v>1</v>
      </c>
      <c r="CK28" s="136" t="str">
        <f t="shared" si="7"/>
        <v>亘理町</v>
      </c>
      <c r="CL28" s="137">
        <f t="shared" si="17"/>
        <v>74.657131296254391</v>
      </c>
      <c r="CM28" s="75">
        <f t="shared" si="18"/>
        <v>9.2382333479052767E-2</v>
      </c>
      <c r="CN28" s="76">
        <f t="shared" si="19"/>
        <v>63.72133372969396</v>
      </c>
      <c r="CO28" s="75">
        <f t="shared" si="20"/>
        <v>0.10823690585726108</v>
      </c>
      <c r="CP28" s="76">
        <f t="shared" si="8"/>
        <v>2.1523220366883944</v>
      </c>
      <c r="CQ28" s="75">
        <f t="shared" si="21"/>
        <v>0</v>
      </c>
      <c r="CR28" s="76">
        <f t="shared" si="9"/>
        <v>8.7834755298720388</v>
      </c>
      <c r="CS28" s="75">
        <f t="shared" si="22"/>
        <v>0</v>
      </c>
      <c r="CT28" s="76">
        <f t="shared" si="10"/>
        <v>22.813818761460279</v>
      </c>
      <c r="CU28" s="77">
        <f t="shared" si="23"/>
        <v>0</v>
      </c>
      <c r="CV28" s="18"/>
      <c r="CW28" s="1078">
        <f t="shared" si="24"/>
        <v>6.8970000000000002</v>
      </c>
      <c r="CX28" s="1081">
        <f>VLOOKUP($AX28&amp;"_"&amp;$CW$14,データシート1!$A:$BS,MATCH($CW$12&amp;"_"&amp;CX$20,データシート1!$A$1:$BS$1,0),0)</f>
        <v>6.8970000000000002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6.8970000000000002</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38215</v>
      </c>
      <c r="AY29" s="20" t="str">
        <f>IF(IFERROR(比較地域マスタ!$Z14,"")=0,"",IFERROR(比較地域マスタ!$Z14,""))</f>
        <v>東温市</v>
      </c>
      <c r="BB29" s="122" t="str">
        <f t="shared" si="0"/>
        <v>38215</v>
      </c>
      <c r="BC29" s="123" t="str">
        <f t="shared" si="0"/>
        <v>東温市</v>
      </c>
      <c r="BD29" s="40">
        <f t="shared" si="14"/>
        <v>371.35950439659496</v>
      </c>
      <c r="BE29" s="40">
        <f t="shared" si="15"/>
        <v>199.20964097223816</v>
      </c>
      <c r="BF29" s="40">
        <f>VLOOKUP($AX29&amp;"_"&amp;$BC$14,データシート1!$A:$BS,MATCH($BC$12&amp;"_"&amp;BF$20,データシート1!$A$1:$BS$1,0),0)</f>
        <v>185.86949660778831</v>
      </c>
      <c r="BG29" s="40">
        <f>VLOOKUP($AX29&amp;"_"&amp;$BC$14,データシート1!$A:$BS,MATCH($BC$12&amp;"_"&amp;BG$20,データシート1!$A$1:$BS$1,0),0)</f>
        <v>1.4309904023461615</v>
      </c>
      <c r="BH29" s="40">
        <f>VLOOKUP($AX29&amp;"_"&amp;$BC$14,データシート1!$A:$BS,MATCH($BC$12&amp;"_"&amp;BH$20,データシート1!$A$1:$BS$1,0),0)</f>
        <v>11.9091539621037</v>
      </c>
      <c r="BI29" s="40">
        <f>VLOOKUP($AX29&amp;"_"&amp;$BC$14,データシート1!$A:$BS,MATCH($BC$12&amp;"_"&amp;BI$20,データシート1!$A$1:$BS$1,0),0)</f>
        <v>58.77783191100918</v>
      </c>
      <c r="BJ29" s="40">
        <f>VLOOKUP($AX29&amp;"_"&amp;$BC$14,データシート1!$A:$BS,MATCH($BC$12&amp;"_"&amp;BJ$20,データシート1!$A$1:$BS$1,0),0)</f>
        <v>49.609519029888439</v>
      </c>
      <c r="BK29" s="40">
        <f t="shared" si="1"/>
        <v>62.643486520459206</v>
      </c>
      <c r="BL29" s="40">
        <f t="shared" si="2"/>
        <v>60.666038652881639</v>
      </c>
      <c r="BM29" s="40">
        <f>VLOOKUP($AX29&amp;"_"&amp;$BC$14,データシート1!$A:$BS,MATCH($BC$12&amp;"_"&amp;BM$20,データシート1!$A$1:$BS$1,0),0)</f>
        <v>28.538655127318808</v>
      </c>
      <c r="BN29" s="40">
        <f>VLOOKUP($AX29&amp;"_"&amp;$BC$14,データシート1!$A:$BS,MATCH($BC$12&amp;"_"&amp;BN$20,データシート1!$A$1:$BS$1,0),0)</f>
        <v>32.127383525562827</v>
      </c>
      <c r="BO29" s="40">
        <f>VLOOKUP($AX29&amp;"_"&amp;$BC$14,データシート1!$A:$BS,MATCH($BC$12&amp;"_"&amp;BO$20,データシート1!$A$1:$BS$1,0),0)</f>
        <v>1.977447867577566</v>
      </c>
      <c r="BP29" s="40">
        <f>VLOOKUP($AX29&amp;"_"&amp;$BC$14,データシート1!$A:$BS,MATCH($BC$12&amp;"_"&amp;BP$20,データシート1!$A$1:$BS$1,0),0)</f>
        <v>0</v>
      </c>
      <c r="BQ29" s="40">
        <f>VLOOKUP($AX29&amp;"_"&amp;$BC$14,データシート1!$A:$BS,MATCH($BC$12&amp;"_"&amp;BQ$20,データシート1!$A$1:$BS$1,0),0)</f>
        <v>1.1190259629999999</v>
      </c>
      <c r="BR29" s="41">
        <f t="shared" si="3"/>
        <v>371.35950439659496</v>
      </c>
      <c r="BT29" s="134" t="str">
        <f t="shared" si="4"/>
        <v>東温市</v>
      </c>
      <c r="BU29" s="38">
        <f t="shared" si="25"/>
        <v>371.35950439659496</v>
      </c>
      <c r="BV29" s="69">
        <f t="shared" si="16"/>
        <v>0.53643339840170456</v>
      </c>
      <c r="BW29" s="69">
        <f t="shared" si="5"/>
        <v>0.50051094534337859</v>
      </c>
      <c r="BX29" s="69">
        <f t="shared" si="5"/>
        <v>3.8533830032741784E-3</v>
      </c>
      <c r="BY29" s="69">
        <f t="shared" si="5"/>
        <v>3.2069070055051746E-2</v>
      </c>
      <c r="BZ29" s="69">
        <f t="shared" si="5"/>
        <v>0.15827744063401469</v>
      </c>
      <c r="CA29" s="69">
        <f t="shared" si="5"/>
        <v>0.13358893051760362</v>
      </c>
      <c r="CB29" s="69">
        <f t="shared" si="5"/>
        <v>0.16868690791217458</v>
      </c>
      <c r="CC29" s="69">
        <f t="shared" si="5"/>
        <v>0.16336201964577454</v>
      </c>
      <c r="CD29" s="69">
        <f t="shared" si="5"/>
        <v>7.6849130800327736E-2</v>
      </c>
      <c r="CE29" s="69">
        <f t="shared" si="5"/>
        <v>8.6512888845446792E-2</v>
      </c>
      <c r="CF29" s="69">
        <f t="shared" si="5"/>
        <v>5.3248882664000494E-3</v>
      </c>
      <c r="CG29" s="69">
        <f t="shared" si="5"/>
        <v>0</v>
      </c>
      <c r="CH29" s="69">
        <f t="shared" si="5"/>
        <v>3.0133225345026619E-3</v>
      </c>
      <c r="CI29" s="135">
        <f t="shared" si="6"/>
        <v>1</v>
      </c>
      <c r="CK29" s="136" t="str">
        <f t="shared" si="7"/>
        <v>東温市</v>
      </c>
      <c r="CL29" s="137">
        <f t="shared" si="17"/>
        <v>199.20964097223816</v>
      </c>
      <c r="CM29" s="75">
        <f t="shared" si="18"/>
        <v>6.2808205159827935E-2</v>
      </c>
      <c r="CN29" s="76">
        <f t="shared" si="19"/>
        <v>185.86949660778831</v>
      </c>
      <c r="CO29" s="75">
        <f t="shared" si="20"/>
        <v>6.7316048240030166E-2</v>
      </c>
      <c r="CP29" s="76">
        <f t="shared" si="8"/>
        <v>1.4309904023461615</v>
      </c>
      <c r="CQ29" s="75">
        <f t="shared" si="21"/>
        <v>0</v>
      </c>
      <c r="CR29" s="76">
        <f t="shared" si="9"/>
        <v>11.9091539621037</v>
      </c>
      <c r="CS29" s="75">
        <f t="shared" si="22"/>
        <v>0</v>
      </c>
      <c r="CT29" s="76">
        <f t="shared" si="10"/>
        <v>58.77783191100918</v>
      </c>
      <c r="CU29" s="77">
        <f t="shared" si="23"/>
        <v>1</v>
      </c>
      <c r="CV29" s="18"/>
      <c r="CW29" s="1078">
        <f t="shared" si="24"/>
        <v>12.512</v>
      </c>
      <c r="CX29" s="1081">
        <f>VLOOKUP($AX29&amp;"_"&amp;$CW$14,データシート1!$A:$BS,MATCH($CW$12&amp;"_"&amp;CX$20,データシート1!$A$1:$BS$1,0),0)</f>
        <v>12.512</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204.595</v>
      </c>
      <c r="DB29" s="1081">
        <f>VLOOKUP($AX29&amp;"_"&amp;$CW$14,データシート1!$A:$BS,MATCH($CW$12&amp;"_"&amp;DB$20,データシート1!$A$1:$BS$1,0),0)</f>
        <v>0</v>
      </c>
      <c r="DC29" s="1081">
        <f>VLOOKUP($AX29&amp;"_"&amp;$CW$14,データシート1!$A:$BS,MATCH($CW$12&amp;"_"&amp;DC$20,データシート1!$A$1:$BS$1,0),0)</f>
        <v>0</v>
      </c>
      <c r="DD29" s="1080">
        <f t="shared" si="11"/>
        <v>217.107</v>
      </c>
      <c r="DE29" s="18"/>
      <c r="DF29" s="138">
        <f>VLOOKUP($AX29&amp;"_"&amp;$DF$14,データシート1!$A:$BS,MATCH($DF$12&amp;"_"&amp;DF$20,データシート1!$A$1:$BS$1,0),0)</f>
        <v>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3</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0.06</v>
      </c>
      <c r="DO29" s="140">
        <f t="shared" si="27"/>
        <v>0</v>
      </c>
      <c r="DP29" s="140">
        <f t="shared" si="13"/>
        <v>0</v>
      </c>
      <c r="DQ29" s="140">
        <f t="shared" si="13"/>
        <v>0.94</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21218</v>
      </c>
      <c r="AY30" s="20" t="str">
        <f>IF(IFERROR(比較地域マスタ!$Z15,"")=0,"",IFERROR(比較地域マスタ!$Z15,""))</f>
        <v>本巣市</v>
      </c>
      <c r="BB30" s="122" t="str">
        <f t="shared" si="0"/>
        <v>21218</v>
      </c>
      <c r="BC30" s="123" t="str">
        <f t="shared" si="0"/>
        <v>本巣市</v>
      </c>
      <c r="BD30" s="40">
        <f t="shared" si="14"/>
        <v>230.44554482882197</v>
      </c>
      <c r="BE30" s="40">
        <f t="shared" si="15"/>
        <v>87.278607424364623</v>
      </c>
      <c r="BF30" s="40">
        <f>VLOOKUP($AX30&amp;"_"&amp;$BC$14,データシート1!$A:$BS,MATCH($BC$12&amp;"_"&amp;BF$20,データシート1!$A$1:$BS$1,0),0)</f>
        <v>78.016697260944568</v>
      </c>
      <c r="BG30" s="40">
        <f>VLOOKUP($AX30&amp;"_"&amp;$BC$14,データシート1!$A:$BS,MATCH($BC$12&amp;"_"&amp;BG$20,データシート1!$A$1:$BS$1,0),0)</f>
        <v>2.3274955782618489</v>
      </c>
      <c r="BH30" s="40">
        <f>VLOOKUP($AX30&amp;"_"&amp;$BC$14,データシート1!$A:$BS,MATCH($BC$12&amp;"_"&amp;BH$20,データシート1!$A$1:$BS$1,0),0)</f>
        <v>6.9344145851582031</v>
      </c>
      <c r="BI30" s="40">
        <f>VLOOKUP($AX30&amp;"_"&amp;$BC$14,データシート1!$A:$BS,MATCH($BC$12&amp;"_"&amp;BI$20,データシート1!$A$1:$BS$1,0),0)</f>
        <v>36.202127941099214</v>
      </c>
      <c r="BJ30" s="40">
        <f>VLOOKUP($AX30&amp;"_"&amp;$BC$14,データシート1!$A:$BS,MATCH($BC$12&amp;"_"&amp;BJ$20,データシート1!$A$1:$BS$1,0),0)</f>
        <v>38.245596144892623</v>
      </c>
      <c r="BK30" s="40">
        <f t="shared" si="1"/>
        <v>63.788754136371331</v>
      </c>
      <c r="BL30" s="40">
        <f t="shared" si="2"/>
        <v>61.797921628964914</v>
      </c>
      <c r="BM30" s="40">
        <f>VLOOKUP($AX30&amp;"_"&amp;$BC$14,データシート1!$A:$BS,MATCH($BC$12&amp;"_"&amp;BM$20,データシート1!$A$1:$BS$1,0),0)</f>
        <v>32.746752806318838</v>
      </c>
      <c r="BN30" s="40">
        <f>VLOOKUP($AX30&amp;"_"&amp;$BC$14,データシート1!$A:$BS,MATCH($BC$12&amp;"_"&amp;BN$20,データシート1!$A$1:$BS$1,0),0)</f>
        <v>29.051168822646073</v>
      </c>
      <c r="BO30" s="40">
        <f>VLOOKUP($AX30&amp;"_"&amp;$BC$14,データシート1!$A:$BS,MATCH($BC$12&amp;"_"&amp;BO$20,データシート1!$A$1:$BS$1,0),0)</f>
        <v>1.9908325074064148</v>
      </c>
      <c r="BP30" s="40">
        <f>VLOOKUP($AX30&amp;"_"&amp;$BC$14,データシート1!$A:$BS,MATCH($BC$12&amp;"_"&amp;BP$20,データシート1!$A$1:$BS$1,0),0)</f>
        <v>0</v>
      </c>
      <c r="BQ30" s="40">
        <f>VLOOKUP($AX30&amp;"_"&amp;$BC$14,データシート1!$A:$BS,MATCH($BC$12&amp;"_"&amp;BQ$20,データシート1!$A$1:$BS$1,0),0)</f>
        <v>4.9304591820941894</v>
      </c>
      <c r="BR30" s="41">
        <f t="shared" si="3"/>
        <v>230.44554482882197</v>
      </c>
      <c r="BT30" s="134" t="str">
        <f t="shared" si="4"/>
        <v>本巣市</v>
      </c>
      <c r="BU30" s="38">
        <f t="shared" si="25"/>
        <v>230.44554482882197</v>
      </c>
      <c r="BV30" s="69">
        <f t="shared" si="16"/>
        <v>0.37873853230357019</v>
      </c>
      <c r="BW30" s="69">
        <f t="shared" si="5"/>
        <v>0.33854721434904034</v>
      </c>
      <c r="BX30" s="69">
        <f t="shared" si="5"/>
        <v>1.0099980800196176E-2</v>
      </c>
      <c r="BY30" s="69">
        <f t="shared" si="5"/>
        <v>3.0091337154333701E-2</v>
      </c>
      <c r="BZ30" s="69">
        <f t="shared" si="5"/>
        <v>0.15709623706542314</v>
      </c>
      <c r="CA30" s="69">
        <f t="shared" si="5"/>
        <v>0.16596370380387246</v>
      </c>
      <c r="CB30" s="69">
        <f t="shared" si="5"/>
        <v>0.27680619377456167</v>
      </c>
      <c r="CC30" s="69">
        <f t="shared" si="5"/>
        <v>0.26816713542832532</v>
      </c>
      <c r="CD30" s="69">
        <f t="shared" si="5"/>
        <v>0.14210191319013593</v>
      </c>
      <c r="CE30" s="69">
        <f t="shared" si="5"/>
        <v>0.12606522223818936</v>
      </c>
      <c r="CF30" s="69">
        <f t="shared" si="5"/>
        <v>8.6390583462363398E-3</v>
      </c>
      <c r="CG30" s="69">
        <f t="shared" si="5"/>
        <v>0</v>
      </c>
      <c r="CH30" s="69">
        <f t="shared" si="5"/>
        <v>2.1395333052572574E-2</v>
      </c>
      <c r="CI30" s="135">
        <f t="shared" si="6"/>
        <v>1</v>
      </c>
      <c r="CK30" s="136" t="str">
        <f t="shared" si="7"/>
        <v>本巣市</v>
      </c>
      <c r="CL30" s="137">
        <f t="shared" si="17"/>
        <v>87.278607424364623</v>
      </c>
      <c r="CM30" s="75">
        <f t="shared" si="18"/>
        <v>1</v>
      </c>
      <c r="CN30" s="76">
        <f t="shared" si="19"/>
        <v>78.016697260944568</v>
      </c>
      <c r="CO30" s="75">
        <f t="shared" si="20"/>
        <v>1</v>
      </c>
      <c r="CP30" s="76">
        <f t="shared" si="8"/>
        <v>2.3274955782618489</v>
      </c>
      <c r="CQ30" s="75">
        <f t="shared" si="21"/>
        <v>0</v>
      </c>
      <c r="CR30" s="76">
        <f t="shared" si="9"/>
        <v>6.9344145851582031</v>
      </c>
      <c r="CS30" s="75">
        <f t="shared" si="22"/>
        <v>0</v>
      </c>
      <c r="CT30" s="76">
        <f t="shared" si="10"/>
        <v>36.202127941099214</v>
      </c>
      <c r="CU30" s="77">
        <f t="shared" si="23"/>
        <v>0.18341463272002315</v>
      </c>
      <c r="CV30" s="18"/>
      <c r="CW30" s="1078">
        <f t="shared" si="24"/>
        <v>938.49900000000002</v>
      </c>
      <c r="CX30" s="1081">
        <f>VLOOKUP($AX30&amp;"_"&amp;$CW$14,データシート1!$A:$BS,MATCH($CW$12&amp;"_"&amp;CX$20,データシート1!$A$1:$BS$1,0),0)</f>
        <v>938.49900000000002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6.64</v>
      </c>
      <c r="DB30" s="1081">
        <f>VLOOKUP($AX30&amp;"_"&amp;$CW$14,データシート1!$A:$BS,MATCH($CW$12&amp;"_"&amp;DB$20,データシート1!$A$1:$BS$1,0),0)</f>
        <v>0</v>
      </c>
      <c r="DC30" s="1081">
        <f>VLOOKUP($AX30&amp;"_"&amp;$CW$14,データシート1!$A:$BS,MATCH($CW$12&amp;"_"&amp;DC$20,データシート1!$A$1:$BS$1,0),0)</f>
        <v>0</v>
      </c>
      <c r="DD30" s="1080">
        <f t="shared" si="11"/>
        <v>945.13900000000001</v>
      </c>
      <c r="DE30" s="18"/>
      <c r="DF30" s="138">
        <f>VLOOKUP($AX30&amp;"_"&amp;$DF$14,データシート1!$A:$BS,MATCH($DF$12&amp;"_"&amp;DF$20,データシート1!$A$1:$BS$1,0),0)</f>
        <v>7</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8</v>
      </c>
      <c r="DM30" s="18"/>
      <c r="DN30" s="139">
        <f t="shared" si="26"/>
        <v>0.99</v>
      </c>
      <c r="DO30" s="140">
        <f t="shared" si="27"/>
        <v>0</v>
      </c>
      <c r="DP30" s="140">
        <f t="shared" si="13"/>
        <v>0</v>
      </c>
      <c r="DQ30" s="140">
        <f t="shared" si="13"/>
        <v>0.01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03321</v>
      </c>
      <c r="AY31" s="20" t="str">
        <f>IF(IFERROR(比較地域マスタ!$Z16,"")=0,"",IFERROR(比較地域マスタ!$Z16,""))</f>
        <v>紫波町</v>
      </c>
      <c r="BB31" s="122" t="str">
        <f t="shared" si="0"/>
        <v>03321</v>
      </c>
      <c r="BC31" s="123" t="str">
        <f t="shared" si="0"/>
        <v>紫波町</v>
      </c>
      <c r="BD31" s="40">
        <f t="shared" si="14"/>
        <v>215.36170166511775</v>
      </c>
      <c r="BE31" s="40">
        <f t="shared" si="15"/>
        <v>70.867720131942832</v>
      </c>
      <c r="BF31" s="40">
        <f>VLOOKUP($AX31&amp;"_"&amp;$BC$14,データシート1!$A:$BS,MATCH($BC$12&amp;"_"&amp;BF$20,データシート1!$A$1:$BS$1,0),0)</f>
        <v>48.98118874793159</v>
      </c>
      <c r="BG31" s="40">
        <f>VLOOKUP($AX31&amp;"_"&amp;$BC$14,データシート1!$A:$BS,MATCH($BC$12&amp;"_"&amp;BG$20,データシート1!$A$1:$BS$1,0),0)</f>
        <v>2.9131207572058315</v>
      </c>
      <c r="BH31" s="40">
        <f>VLOOKUP($AX31&amp;"_"&amp;$BC$14,データシート1!$A:$BS,MATCH($BC$12&amp;"_"&amp;BH$20,データシート1!$A$1:$BS$1,0),0)</f>
        <v>18.973410626805414</v>
      </c>
      <c r="BI31" s="40">
        <f>VLOOKUP($AX31&amp;"_"&amp;$BC$14,データシート1!$A:$BS,MATCH($BC$12&amp;"_"&amp;BI$20,データシート1!$A$1:$BS$1,0),0)</f>
        <v>26.947098242845009</v>
      </c>
      <c r="BJ31" s="40">
        <f>VLOOKUP($AX31&amp;"_"&amp;$BC$14,データシート1!$A:$BS,MATCH($BC$12&amp;"_"&amp;BJ$20,データシート1!$A$1:$BS$1,0),0)</f>
        <v>48.08139481463796</v>
      </c>
      <c r="BK31" s="40">
        <f t="shared" si="1"/>
        <v>64.010728711684706</v>
      </c>
      <c r="BL31" s="40">
        <f t="shared" si="2"/>
        <v>62.054448622514883</v>
      </c>
      <c r="BM31" s="40">
        <f>VLOOKUP($AX31&amp;"_"&amp;$BC$14,データシート1!$A:$BS,MATCH($BC$12&amp;"_"&amp;BM$20,データシート1!$A$1:$BS$1,0),0)</f>
        <v>30.188587672560256</v>
      </c>
      <c r="BN31" s="40">
        <f>VLOOKUP($AX31&amp;"_"&amp;$BC$14,データシート1!$A:$BS,MATCH($BC$12&amp;"_"&amp;BN$20,データシート1!$A$1:$BS$1,0),0)</f>
        <v>31.865860949954627</v>
      </c>
      <c r="BO31" s="40">
        <f>VLOOKUP($AX31&amp;"_"&amp;$BC$14,データシート1!$A:$BS,MATCH($BC$12&amp;"_"&amp;BO$20,データシート1!$A$1:$BS$1,0),0)</f>
        <v>1.9562800891698269</v>
      </c>
      <c r="BP31" s="40">
        <f>VLOOKUP($AX31&amp;"_"&amp;$BC$14,データシート1!$A:$BS,MATCH($BC$12&amp;"_"&amp;BP$20,データシート1!$A$1:$BS$1,0),0)</f>
        <v>0</v>
      </c>
      <c r="BQ31" s="40">
        <f>VLOOKUP($AX31&amp;"_"&amp;$BC$14,データシート1!$A:$BS,MATCH($BC$12&amp;"_"&amp;BQ$20,データシート1!$A$1:$BS$1,0),0)</f>
        <v>5.4547597640072532</v>
      </c>
      <c r="BR31" s="41">
        <f t="shared" si="3"/>
        <v>215.36170166511775</v>
      </c>
      <c r="BT31" s="134" t="str">
        <f t="shared" si="4"/>
        <v>紫波町</v>
      </c>
      <c r="BU31" s="38">
        <f t="shared" si="25"/>
        <v>215.36170166511775</v>
      </c>
      <c r="BV31" s="69">
        <f t="shared" si="16"/>
        <v>0.32906370809671825</v>
      </c>
      <c r="BW31" s="69">
        <f t="shared" si="5"/>
        <v>0.22743685794281174</v>
      </c>
      <c r="BX31" s="69">
        <f t="shared" si="5"/>
        <v>1.3526642549173688E-2</v>
      </c>
      <c r="BY31" s="69">
        <f t="shared" si="5"/>
        <v>8.8100207604732847E-2</v>
      </c>
      <c r="BZ31" s="69">
        <f t="shared" si="5"/>
        <v>0.1251248389778564</v>
      </c>
      <c r="CA31" s="69">
        <f t="shared" si="5"/>
        <v>0.22325879876916727</v>
      </c>
      <c r="CB31" s="69">
        <f t="shared" si="5"/>
        <v>0.29722428926207056</v>
      </c>
      <c r="CC31" s="69">
        <f t="shared" si="5"/>
        <v>0.28814059390656216</v>
      </c>
      <c r="CD31" s="69">
        <f t="shared" si="5"/>
        <v>0.14017621257238569</v>
      </c>
      <c r="CE31" s="69">
        <f t="shared" si="5"/>
        <v>0.14796438133417644</v>
      </c>
      <c r="CF31" s="69">
        <f t="shared" si="5"/>
        <v>9.0836953555084518E-3</v>
      </c>
      <c r="CG31" s="69">
        <f t="shared" si="5"/>
        <v>0</v>
      </c>
      <c r="CH31" s="69">
        <f t="shared" si="5"/>
        <v>2.5328364894187515E-2</v>
      </c>
      <c r="CI31" s="135">
        <f t="shared" si="6"/>
        <v>1</v>
      </c>
      <c r="CK31" s="136" t="str">
        <f t="shared" si="7"/>
        <v>紫波町</v>
      </c>
      <c r="CL31" s="137">
        <f t="shared" si="17"/>
        <v>70.867720131942832</v>
      </c>
      <c r="CM31" s="75">
        <f t="shared" si="18"/>
        <v>0.40426021814531021</v>
      </c>
      <c r="CN31" s="76">
        <f t="shared" si="19"/>
        <v>48.98118874793159</v>
      </c>
      <c r="CO31" s="75">
        <f t="shared" si="20"/>
        <v>0.5848980135503512</v>
      </c>
      <c r="CP31" s="76">
        <f t="shared" si="8"/>
        <v>2.9131207572058315</v>
      </c>
      <c r="CQ31" s="75">
        <f t="shared" si="21"/>
        <v>0</v>
      </c>
      <c r="CR31" s="76">
        <f t="shared" si="9"/>
        <v>18.973410626805414</v>
      </c>
      <c r="CS31" s="75">
        <f t="shared" si="22"/>
        <v>0</v>
      </c>
      <c r="CT31" s="76">
        <f t="shared" si="10"/>
        <v>26.947098242845009</v>
      </c>
      <c r="CU31" s="77">
        <f t="shared" si="23"/>
        <v>0</v>
      </c>
      <c r="CV31" s="18"/>
      <c r="CW31" s="1078">
        <f t="shared" si="24"/>
        <v>28.649000000000001</v>
      </c>
      <c r="CX31" s="1081">
        <f>VLOOKUP($AX31&amp;"_"&amp;$CW$14,データシート1!$A:$BS,MATCH($CW$12&amp;"_"&amp;CX$20,データシート1!$A$1:$BS$1,0),0)</f>
        <v>28.649000000000001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28.649000000000001</v>
      </c>
      <c r="DE31" s="18"/>
      <c r="DF31" s="138">
        <f>VLOOKUP($AX31&amp;"_"&amp;$DF$14,データシート1!$A:$BS,MATCH($DF$12&amp;"_"&amp;DF$20,データシート1!$A$1:$BS$1,0),0)</f>
        <v>4</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4</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39211</v>
      </c>
      <c r="AY32" s="20" t="str">
        <f>IF(IFERROR(比較地域マスタ!$Z17,"")=0,"",IFERROR(比較地域マスタ!$Z17,""))</f>
        <v>香南市</v>
      </c>
      <c r="AZ32" s="18"/>
      <c r="BA32" s="18"/>
      <c r="BB32" s="122" t="str">
        <f t="shared" si="0"/>
        <v>39211</v>
      </c>
      <c r="BC32" s="123" t="str">
        <f t="shared" si="0"/>
        <v>香南市</v>
      </c>
      <c r="BD32" s="40">
        <f t="shared" si="14"/>
        <v>272.31515933257788</v>
      </c>
      <c r="BE32" s="40">
        <f t="shared" si="15"/>
        <v>129.73891723304277</v>
      </c>
      <c r="BF32" s="40">
        <f>VLOOKUP($AX32&amp;"_"&amp;$BC$14,データシート1!$A:$BS,MATCH($BC$12&amp;"_"&amp;BF$20,データシート1!$A$1:$BS$1,0),0)</f>
        <v>118.7968400374474</v>
      </c>
      <c r="BG32" s="40">
        <f>VLOOKUP($AX32&amp;"_"&amp;$BC$14,データシート1!$A:$BS,MATCH($BC$12&amp;"_"&amp;BG$20,データシート1!$A$1:$BS$1,0),0)</f>
        <v>2.0871767266466938</v>
      </c>
      <c r="BH32" s="40">
        <f>VLOOKUP($AX32&amp;"_"&amp;$BC$14,データシート1!$A:$BS,MATCH($BC$12&amp;"_"&amp;BH$20,データシート1!$A$1:$BS$1,0),0)</f>
        <v>8.8549004689486726</v>
      </c>
      <c r="BI32" s="40">
        <f>VLOOKUP($AX32&amp;"_"&amp;$BC$14,データシート1!$A:$BS,MATCH($BC$12&amp;"_"&amp;BI$20,データシート1!$A$1:$BS$1,0),0)</f>
        <v>35.586375248651969</v>
      </c>
      <c r="BJ32" s="40">
        <f>VLOOKUP($AX32&amp;"_"&amp;$BC$14,データシート1!$A:$BS,MATCH($BC$12&amp;"_"&amp;BJ$20,データシート1!$A$1:$BS$1,0),0)</f>
        <v>46.367564283505381</v>
      </c>
      <c r="BK32" s="40">
        <f t="shared" si="1"/>
        <v>56.208693553633253</v>
      </c>
      <c r="BL32" s="40">
        <f t="shared" si="2"/>
        <v>54.12849928333484</v>
      </c>
      <c r="BM32" s="40">
        <f>VLOOKUP($AX32&amp;"_"&amp;$BC$14,データシート1!$A:$BS,MATCH($BC$12&amp;"_"&amp;BM$20,データシート1!$A$1:$BS$1,0),0)</f>
        <v>28.290955330450497</v>
      </c>
      <c r="BN32" s="40">
        <f>VLOOKUP($AX32&amp;"_"&amp;$BC$14,データシート1!$A:$BS,MATCH($BC$12&amp;"_"&amp;BN$20,データシート1!$A$1:$BS$1,0),0)</f>
        <v>25.837543952884342</v>
      </c>
      <c r="BO32" s="40">
        <f>VLOOKUP($AX32&amp;"_"&amp;$BC$14,データシート1!$A:$BS,MATCH($BC$12&amp;"_"&amp;BO$20,データシート1!$A$1:$BS$1,0),0)</f>
        <v>1.9571645367356099</v>
      </c>
      <c r="BP32" s="40">
        <f>VLOOKUP($AX32&amp;"_"&amp;$BC$14,データシート1!$A:$BS,MATCH($BC$12&amp;"_"&amp;BP$20,データシート1!$A$1:$BS$1,0),0)</f>
        <v>0.12302973356280007</v>
      </c>
      <c r="BQ32" s="40">
        <f>VLOOKUP($AX32&amp;"_"&amp;$BC$14,データシート1!$A:$BS,MATCH($BC$12&amp;"_"&amp;BQ$20,データシート1!$A$1:$BS$1,0),0)</f>
        <v>4.4136090137445319</v>
      </c>
      <c r="BR32" s="41">
        <f t="shared" si="3"/>
        <v>272.31515933257788</v>
      </c>
      <c r="BS32" s="23"/>
      <c r="BT32" s="134" t="str">
        <f t="shared" si="4"/>
        <v>香南市</v>
      </c>
      <c r="BU32" s="38">
        <f t="shared" si="25"/>
        <v>272.31515933257788</v>
      </c>
      <c r="BV32" s="69">
        <f t="shared" si="16"/>
        <v>0.4764292871209308</v>
      </c>
      <c r="BW32" s="69">
        <f t="shared" si="5"/>
        <v>0.43624761959124386</v>
      </c>
      <c r="BX32" s="69">
        <f t="shared" si="5"/>
        <v>7.664563117830799E-3</v>
      </c>
      <c r="BY32" s="69">
        <f t="shared" si="5"/>
        <v>3.2517104411856131E-2</v>
      </c>
      <c r="BZ32" s="69">
        <f t="shared" si="5"/>
        <v>0.13068084544346065</v>
      </c>
      <c r="CA32" s="69">
        <f t="shared" si="5"/>
        <v>0.17027169694536462</v>
      </c>
      <c r="CB32" s="69">
        <f t="shared" si="5"/>
        <v>0.2064104462322118</v>
      </c>
      <c r="CC32" s="69">
        <f t="shared" si="5"/>
        <v>0.19877152420011929</v>
      </c>
      <c r="CD32" s="69">
        <f t="shared" si="5"/>
        <v>0.10389048997415094</v>
      </c>
      <c r="CE32" s="69">
        <f t="shared" si="5"/>
        <v>9.488103422596833E-2</v>
      </c>
      <c r="CF32" s="69">
        <f t="shared" si="5"/>
        <v>7.1871303144946455E-3</v>
      </c>
      <c r="CG32" s="69">
        <f t="shared" si="5"/>
        <v>4.5179171759785928E-4</v>
      </c>
      <c r="CH32" s="69">
        <f t="shared" si="5"/>
        <v>1.620772425803222E-2</v>
      </c>
      <c r="CI32" s="135">
        <f t="shared" si="6"/>
        <v>1</v>
      </c>
      <c r="CJ32" s="18"/>
      <c r="CK32" s="136" t="str">
        <f t="shared" si="7"/>
        <v>香南市</v>
      </c>
      <c r="CL32" s="137">
        <f t="shared" si="17"/>
        <v>129.73891723304277</v>
      </c>
      <c r="CM32" s="75">
        <f t="shared" si="18"/>
        <v>6.9632151960793157E-2</v>
      </c>
      <c r="CN32" s="76">
        <f t="shared" si="19"/>
        <v>118.7968400374474</v>
      </c>
      <c r="CO32" s="75">
        <f t="shared" si="20"/>
        <v>7.6045793786705812E-2</v>
      </c>
      <c r="CP32" s="76">
        <f t="shared" si="8"/>
        <v>2.0871767266466938</v>
      </c>
      <c r="CQ32" s="75">
        <f t="shared" si="21"/>
        <v>0</v>
      </c>
      <c r="CR32" s="76">
        <f t="shared" si="9"/>
        <v>8.8549004689486726</v>
      </c>
      <c r="CS32" s="75">
        <f t="shared" si="22"/>
        <v>0</v>
      </c>
      <c r="CT32" s="76">
        <f t="shared" si="10"/>
        <v>35.586375248651969</v>
      </c>
      <c r="CU32" s="77">
        <f t="shared" si="23"/>
        <v>0</v>
      </c>
      <c r="CV32" s="18"/>
      <c r="CW32" s="1078">
        <f t="shared" si="24"/>
        <v>9.0340000000000007</v>
      </c>
      <c r="CX32" s="1081">
        <f>VLOOKUP($AX32&amp;"_"&amp;$CW$14,データシート1!$A:$BS,MATCH($CW$12&amp;"_"&amp;CX$20,データシート1!$A$1:$BS$1,0),0)</f>
        <v>9.0340000000000007</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9.0340000000000007</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31204</v>
      </c>
      <c r="AY33" s="20" t="str">
        <f>IF(IFERROR(比較地域マスタ!$Z18,"")=0,"",IFERROR(比較地域マスタ!$Z18,""))</f>
        <v>境港市</v>
      </c>
      <c r="BB33" s="122" t="str">
        <f t="shared" si="0"/>
        <v>31204</v>
      </c>
      <c r="BC33" s="123" t="str">
        <f t="shared" si="0"/>
        <v>境港市</v>
      </c>
      <c r="BD33" s="40">
        <f t="shared" si="14"/>
        <v>266.48719833015673</v>
      </c>
      <c r="BE33" s="40">
        <f t="shared" si="15"/>
        <v>109.29282300782248</v>
      </c>
      <c r="BF33" s="40">
        <f>VLOOKUP($AX33&amp;"_"&amp;$BC$14,データシート1!$A:$BS,MATCH($BC$12&amp;"_"&amp;BF$20,データシート1!$A$1:$BS$1,0),0)</f>
        <v>69.048202468596557</v>
      </c>
      <c r="BG33" s="40">
        <f>VLOOKUP($AX33&amp;"_"&amp;$BC$14,データシート1!$A:$BS,MATCH($BC$12&amp;"_"&amp;BG$20,データシート1!$A$1:$BS$1,0),0)</f>
        <v>1.4506875607337788</v>
      </c>
      <c r="BH33" s="40">
        <f>VLOOKUP($AX33&amp;"_"&amp;$BC$14,データシート1!$A:$BS,MATCH($BC$12&amp;"_"&amp;BH$20,データシート1!$A$1:$BS$1,0),0)</f>
        <v>38.793932978492144</v>
      </c>
      <c r="BI33" s="40">
        <f>VLOOKUP($AX33&amp;"_"&amp;$BC$14,データシート1!$A:$BS,MATCH($BC$12&amp;"_"&amp;BI$20,データシート1!$A$1:$BS$1,0),0)</f>
        <v>42.629491044400417</v>
      </c>
      <c r="BJ33" s="40">
        <f>VLOOKUP($AX33&amp;"_"&amp;$BC$14,データシート1!$A:$BS,MATCH($BC$12&amp;"_"&amp;BJ$20,データシート1!$A$1:$BS$1,0),0)</f>
        <v>49.145411776666243</v>
      </c>
      <c r="BK33" s="40">
        <f t="shared" si="1"/>
        <v>65.419472501267592</v>
      </c>
      <c r="BL33" s="40">
        <f t="shared" si="2"/>
        <v>55.72670515885342</v>
      </c>
      <c r="BM33" s="40">
        <f>VLOOKUP($AX33&amp;"_"&amp;$BC$14,データシート1!$A:$BS,MATCH($BC$12&amp;"_"&amp;BM$20,データシート1!$A$1:$BS$1,0),0)</f>
        <v>30.655998588684632</v>
      </c>
      <c r="BN33" s="40">
        <f>VLOOKUP($AX33&amp;"_"&amp;$BC$14,データシート1!$A:$BS,MATCH($BC$12&amp;"_"&amp;BN$20,データシート1!$A$1:$BS$1,0),0)</f>
        <v>25.070706570168785</v>
      </c>
      <c r="BO33" s="40">
        <f>VLOOKUP($AX33&amp;"_"&amp;$BC$14,データシート1!$A:$BS,MATCH($BC$12&amp;"_"&amp;BO$20,データシート1!$A$1:$BS$1,0),0)</f>
        <v>1.9849951534722472</v>
      </c>
      <c r="BP33" s="40">
        <f>VLOOKUP($AX33&amp;"_"&amp;$BC$14,データシート1!$A:$BS,MATCH($BC$12&amp;"_"&amp;BP$20,データシート1!$A$1:$BS$1,0),0)</f>
        <v>7.7077721889419237</v>
      </c>
      <c r="BQ33" s="40">
        <f>VLOOKUP($AX33&amp;"_"&amp;$BC$14,データシート1!$A:$BS,MATCH($BC$12&amp;"_"&amp;BQ$20,データシート1!$A$1:$BS$1,0),0)</f>
        <v>0</v>
      </c>
      <c r="BR33" s="41">
        <f t="shared" si="3"/>
        <v>266.48719833015673</v>
      </c>
      <c r="BT33" s="134" t="str">
        <f t="shared" si="4"/>
        <v>境港市</v>
      </c>
      <c r="BU33" s="38">
        <f t="shared" si="25"/>
        <v>266.48719833015673</v>
      </c>
      <c r="BV33" s="69">
        <f t="shared" si="16"/>
        <v>0.41012410236838936</v>
      </c>
      <c r="BW33" s="69">
        <f t="shared" si="5"/>
        <v>0.25910513863803414</v>
      </c>
      <c r="BX33" s="69">
        <f t="shared" si="5"/>
        <v>5.4437420252228808E-3</v>
      </c>
      <c r="BY33" s="69">
        <f t="shared" si="5"/>
        <v>0.14557522170513237</v>
      </c>
      <c r="BZ33" s="69">
        <f t="shared" si="5"/>
        <v>0.15996825105116616</v>
      </c>
      <c r="CA33" s="69">
        <f t="shared" si="5"/>
        <v>0.18441940957996389</v>
      </c>
      <c r="CB33" s="69">
        <f t="shared" si="5"/>
        <v>0.24548823700048059</v>
      </c>
      <c r="CC33" s="69">
        <f t="shared" si="5"/>
        <v>0.20911588064283826</v>
      </c>
      <c r="CD33" s="69">
        <f t="shared" si="5"/>
        <v>0.11503741560862618</v>
      </c>
      <c r="CE33" s="69">
        <f t="shared" si="5"/>
        <v>9.4078465034212064E-2</v>
      </c>
      <c r="CF33" s="69">
        <f t="shared" si="5"/>
        <v>7.4487448774668494E-3</v>
      </c>
      <c r="CG33" s="69">
        <f t="shared" si="5"/>
        <v>2.8923611480175488E-2</v>
      </c>
      <c r="CH33" s="69">
        <f t="shared" si="5"/>
        <v>0</v>
      </c>
      <c r="CI33" s="135">
        <f t="shared" si="6"/>
        <v>1</v>
      </c>
      <c r="CK33" s="136" t="str">
        <f t="shared" si="7"/>
        <v>境港市</v>
      </c>
      <c r="CL33" s="137">
        <f t="shared" si="17"/>
        <v>109.29282300782248</v>
      </c>
      <c r="CM33" s="75">
        <f t="shared" si="18"/>
        <v>0.19153133228612595</v>
      </c>
      <c r="CN33" s="76">
        <f t="shared" si="19"/>
        <v>69.048202468596557</v>
      </c>
      <c r="CO33" s="75">
        <f t="shared" si="20"/>
        <v>0.30316502460032069</v>
      </c>
      <c r="CP33" s="76">
        <f t="shared" si="8"/>
        <v>1.4506875607337788</v>
      </c>
      <c r="CQ33" s="75">
        <f t="shared" si="21"/>
        <v>0</v>
      </c>
      <c r="CR33" s="76">
        <f t="shared" si="9"/>
        <v>38.793932978492144</v>
      </c>
      <c r="CS33" s="75">
        <f t="shared" si="22"/>
        <v>0</v>
      </c>
      <c r="CT33" s="76">
        <f t="shared" si="10"/>
        <v>42.629491044400417</v>
      </c>
      <c r="CU33" s="77">
        <f t="shared" si="23"/>
        <v>1</v>
      </c>
      <c r="CV33" s="18"/>
      <c r="CW33" s="1078">
        <f t="shared" si="24"/>
        <v>20.933</v>
      </c>
      <c r="CX33" s="1081">
        <f>VLOOKUP($AX33&amp;"_"&amp;$CW$14,データシート1!$A:$BS,MATCH($CW$12&amp;"_"&amp;CX$20,データシート1!$A$1:$BS$1,0),0)</f>
        <v>20.933</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45.794000000000004</v>
      </c>
      <c r="DB33" s="1081">
        <f>VLOOKUP($AX33&amp;"_"&amp;$CW$14,データシート1!$A:$BS,MATCH($CW$12&amp;"_"&amp;DB$20,データシート1!$A$1:$BS$1,0),0)</f>
        <v>0</v>
      </c>
      <c r="DC33" s="1081">
        <f>VLOOKUP($AX33&amp;"_"&amp;$CW$14,データシート1!$A:$BS,MATCH($CW$12&amp;"_"&amp;DC$20,データシート1!$A$1:$BS$1,0),0)</f>
        <v>0</v>
      </c>
      <c r="DD33" s="1080">
        <f t="shared" si="11"/>
        <v>66.727000000000004</v>
      </c>
      <c r="DE33" s="18"/>
      <c r="DF33" s="138">
        <f>VLOOKUP($AX33&amp;"_"&amp;$DF$14,データシート1!$A:$BS,MATCH($DF$12&amp;"_"&amp;DF$20,データシート1!$A$1:$BS$1,0),0)</f>
        <v>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4</v>
      </c>
      <c r="DJ33" s="74">
        <f>VLOOKUP($AX33&amp;"_"&amp;$DF$14,データシート1!$A:$BS,MATCH($DF$12&amp;"_"&amp;DJ$20,データシート1!$A$1:$BS$1,0),0)</f>
        <v>0</v>
      </c>
      <c r="DK33" s="74">
        <f>VLOOKUP($AX33&amp;"_"&amp;$DF$14,データシート1!$A:$BS,MATCH($DF$12&amp;"_"&amp;DK$20,データシート1!$A$1:$BS$1,0),0)</f>
        <v>0</v>
      </c>
      <c r="DL33" s="78">
        <f t="shared" si="12"/>
        <v>6</v>
      </c>
      <c r="DM33" s="18"/>
      <c r="DN33" s="139">
        <f t="shared" si="26"/>
        <v>0.31</v>
      </c>
      <c r="DO33" s="140">
        <f t="shared" si="27"/>
        <v>0</v>
      </c>
      <c r="DP33" s="140">
        <f t="shared" si="13"/>
        <v>0</v>
      </c>
      <c r="DQ33" s="140">
        <f t="shared" si="13"/>
        <v>0.69</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16206</v>
      </c>
      <c r="AY34" s="20" t="str">
        <f>IF(IFERROR(比較地域マスタ!$Z19,"")=0,"",IFERROR(比較地域マスタ!$Z19,""))</f>
        <v>滑川市</v>
      </c>
      <c r="BB34" s="122" t="str">
        <f t="shared" si="0"/>
        <v>16206</v>
      </c>
      <c r="BC34" s="123" t="str">
        <f t="shared" si="0"/>
        <v>滑川市</v>
      </c>
      <c r="BD34" s="40">
        <f t="shared" si="14"/>
        <v>457.56199144666925</v>
      </c>
      <c r="BE34" s="40">
        <f t="shared" si="15"/>
        <v>315.76774487979571</v>
      </c>
      <c r="BF34" s="40">
        <f>VLOOKUP($AX34&amp;"_"&amp;$BC$14,データシート1!$A:$BS,MATCH($BC$12&amp;"_"&amp;BF$20,データシート1!$A$1:$BS$1,0),0)</f>
        <v>307.22290276962173</v>
      </c>
      <c r="BG34" s="40">
        <f>VLOOKUP($AX34&amp;"_"&amp;$BC$14,データシート1!$A:$BS,MATCH($BC$12&amp;"_"&amp;BG$20,データシート1!$A$1:$BS$1,0),0)</f>
        <v>1.6940911274491157</v>
      </c>
      <c r="BH34" s="40">
        <f>VLOOKUP($AX34&amp;"_"&amp;$BC$14,データシート1!$A:$BS,MATCH($BC$12&amp;"_"&amp;BH$20,データシート1!$A$1:$BS$1,0),0)</f>
        <v>6.8507509827248709</v>
      </c>
      <c r="BI34" s="40">
        <f>VLOOKUP($AX34&amp;"_"&amp;$BC$14,データシート1!$A:$BS,MATCH($BC$12&amp;"_"&amp;BI$20,データシート1!$A$1:$BS$1,0),0)</f>
        <v>27.630083991538893</v>
      </c>
      <c r="BJ34" s="40">
        <f>VLOOKUP($AX34&amp;"_"&amp;$BC$14,データシート1!$A:$BS,MATCH($BC$12&amp;"_"&amp;BJ$20,データシート1!$A$1:$BS$1,0),0)</f>
        <v>55.703430028133852</v>
      </c>
      <c r="BK34" s="40">
        <f t="shared" si="1"/>
        <v>54.048320858418876</v>
      </c>
      <c r="BL34" s="40">
        <f t="shared" si="2"/>
        <v>52.096521970249015</v>
      </c>
      <c r="BM34" s="40">
        <f>VLOOKUP($AX34&amp;"_"&amp;$BC$14,データシート1!$A:$BS,MATCH($BC$12&amp;"_"&amp;BM$20,データシート1!$A$1:$BS$1,0),0)</f>
        <v>32.189778121835296</v>
      </c>
      <c r="BN34" s="40">
        <f>VLOOKUP($AX34&amp;"_"&amp;$BC$14,データシート1!$A:$BS,MATCH($BC$12&amp;"_"&amp;BN$20,データシート1!$A$1:$BS$1,0),0)</f>
        <v>19.906743848413722</v>
      </c>
      <c r="BO34" s="40">
        <f>VLOOKUP($AX34&amp;"_"&amp;$BC$14,データシート1!$A:$BS,MATCH($BC$12&amp;"_"&amp;BO$20,データシート1!$A$1:$BS$1,0),0)</f>
        <v>1.9517988881698598</v>
      </c>
      <c r="BP34" s="40">
        <f>VLOOKUP($AX34&amp;"_"&amp;$BC$14,データシート1!$A:$BS,MATCH($BC$12&amp;"_"&amp;BP$20,データシート1!$A$1:$BS$1,0),0)</f>
        <v>0</v>
      </c>
      <c r="BQ34" s="40">
        <f>VLOOKUP($AX34&amp;"_"&amp;$BC$14,データシート1!$A:$BS,MATCH($BC$12&amp;"_"&amp;BQ$20,データシート1!$A$1:$BS$1,0),0)</f>
        <v>4.4124116887819067</v>
      </c>
      <c r="BR34" s="41">
        <f t="shared" si="3"/>
        <v>457.56199144666925</v>
      </c>
      <c r="BT34" s="134" t="str">
        <f t="shared" si="4"/>
        <v>滑川市</v>
      </c>
      <c r="BU34" s="38">
        <f t="shared" si="25"/>
        <v>457.56199144666925</v>
      </c>
      <c r="BV34" s="69">
        <f t="shared" si="16"/>
        <v>0.6901092109539867</v>
      </c>
      <c r="BW34" s="69">
        <f t="shared" si="5"/>
        <v>0.67143449087254403</v>
      </c>
      <c r="BX34" s="69">
        <f t="shared" si="5"/>
        <v>3.7024297452962042E-3</v>
      </c>
      <c r="BY34" s="69">
        <f t="shared" si="5"/>
        <v>1.4972290336146407E-2</v>
      </c>
      <c r="BZ34" s="69">
        <f t="shared" si="5"/>
        <v>6.0385443957399365E-2</v>
      </c>
      <c r="CA34" s="69">
        <f t="shared" si="5"/>
        <v>0.12173963543610095</v>
      </c>
      <c r="CB34" s="69">
        <f t="shared" si="5"/>
        <v>0.11812240061184896</v>
      </c>
      <c r="CC34" s="69">
        <f t="shared" si="5"/>
        <v>0.1138567515311662</v>
      </c>
      <c r="CD34" s="69">
        <f t="shared" si="5"/>
        <v>7.0350638216389413E-2</v>
      </c>
      <c r="CE34" s="69">
        <f t="shared" si="5"/>
        <v>4.3506113314776794E-2</v>
      </c>
      <c r="CF34" s="69">
        <f t="shared" si="5"/>
        <v>4.265649080682765E-3</v>
      </c>
      <c r="CG34" s="69">
        <f t="shared" si="5"/>
        <v>0</v>
      </c>
      <c r="CH34" s="69">
        <f t="shared" si="5"/>
        <v>9.6433090406640373E-3</v>
      </c>
      <c r="CI34" s="135">
        <f t="shared" si="6"/>
        <v>1</v>
      </c>
      <c r="CK34" s="136" t="str">
        <f t="shared" si="7"/>
        <v>滑川市</v>
      </c>
      <c r="CL34" s="137">
        <f t="shared" si="17"/>
        <v>315.76774487979571</v>
      </c>
      <c r="CM34" s="75">
        <f t="shared" si="18"/>
        <v>0.42002390095444569</v>
      </c>
      <c r="CN34" s="76">
        <f t="shared" si="19"/>
        <v>307.22290276962173</v>
      </c>
      <c r="CO34" s="75">
        <f t="shared" si="20"/>
        <v>0.43170609614171801</v>
      </c>
      <c r="CP34" s="76">
        <f t="shared" si="8"/>
        <v>1.6940911274491157</v>
      </c>
      <c r="CQ34" s="75">
        <f t="shared" si="21"/>
        <v>0</v>
      </c>
      <c r="CR34" s="76">
        <f t="shared" si="9"/>
        <v>6.8507509827248709</v>
      </c>
      <c r="CS34" s="75">
        <f t="shared" si="22"/>
        <v>0</v>
      </c>
      <c r="CT34" s="76">
        <f t="shared" si="10"/>
        <v>27.630083991538893</v>
      </c>
      <c r="CU34" s="77">
        <f t="shared" si="23"/>
        <v>0</v>
      </c>
      <c r="CV34" s="18"/>
      <c r="CW34" s="1078">
        <f t="shared" si="24"/>
        <v>132.63</v>
      </c>
      <c r="CX34" s="1081">
        <f>VLOOKUP($AX34&amp;"_"&amp;$CW$14,データシート1!$A:$BS,MATCH($CW$12&amp;"_"&amp;CX$20,データシート1!$A$1:$BS$1,0),0)</f>
        <v>132.63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132.63</v>
      </c>
      <c r="DE34" s="18"/>
      <c r="DF34" s="138">
        <f>VLOOKUP($AX34&amp;"_"&amp;$DF$14,データシート1!$A:$BS,MATCH($DF$12&amp;"_"&amp;DF$20,データシート1!$A$1:$BS$1,0),0)</f>
        <v>10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10</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32205</v>
      </c>
      <c r="AY35" s="20" t="str">
        <f>IF(IFERROR(比較地域マスタ!$Z20,"")=0,"",IFERROR(比較地域マスタ!$Z20,""))</f>
        <v>大田市</v>
      </c>
      <c r="BB35" s="122" t="str">
        <f t="shared" si="0"/>
        <v>32205</v>
      </c>
      <c r="BC35" s="123" t="str">
        <f t="shared" si="0"/>
        <v>大田市</v>
      </c>
      <c r="BD35" s="40">
        <f t="shared" si="14"/>
        <v>246.41170982337951</v>
      </c>
      <c r="BE35" s="40">
        <f t="shared" si="15"/>
        <v>75.254702417973874</v>
      </c>
      <c r="BF35" s="40">
        <f>VLOOKUP($AX35&amp;"_"&amp;$BC$14,データシート1!$A:$BS,MATCH($BC$12&amp;"_"&amp;BF$20,データシート1!$A$1:$BS$1,0),0)</f>
        <v>49.372334472646557</v>
      </c>
      <c r="BG35" s="40">
        <f>VLOOKUP($AX35&amp;"_"&amp;$BC$14,データシート1!$A:$BS,MATCH($BC$12&amp;"_"&amp;BG$20,データシート1!$A$1:$BS$1,0),0)</f>
        <v>3.1998976081714043</v>
      </c>
      <c r="BH35" s="40">
        <f>VLOOKUP($AX35&amp;"_"&amp;$BC$14,データシート1!$A:$BS,MATCH($BC$12&amp;"_"&amp;BH$20,データシート1!$A$1:$BS$1,0),0)</f>
        <v>22.682470337155912</v>
      </c>
      <c r="BI35" s="40">
        <f>VLOOKUP($AX35&amp;"_"&amp;$BC$14,データシート1!$A:$BS,MATCH($BC$12&amp;"_"&amp;BI$20,データシート1!$A$1:$BS$1,0),0)</f>
        <v>50.557140345258681</v>
      </c>
      <c r="BJ35" s="40">
        <f>VLOOKUP($AX35&amp;"_"&amp;$BC$14,データシート1!$A:$BS,MATCH($BC$12&amp;"_"&amp;BJ$20,データシート1!$A$1:$BS$1,0),0)</f>
        <v>57.680062166024129</v>
      </c>
      <c r="BK35" s="40">
        <f t="shared" si="1"/>
        <v>62.919804894122812</v>
      </c>
      <c r="BL35" s="40">
        <f t="shared" si="2"/>
        <v>60.584202201213884</v>
      </c>
      <c r="BM35" s="40">
        <f>VLOOKUP($AX35&amp;"_"&amp;$BC$14,データシート1!$A:$BS,MATCH($BC$12&amp;"_"&amp;BM$20,データシート1!$A$1:$BS$1,0),0)</f>
        <v>29.316740364939033</v>
      </c>
      <c r="BN35" s="40">
        <f>VLOOKUP($AX35&amp;"_"&amp;$BC$14,データシート1!$A:$BS,MATCH($BC$12&amp;"_"&amp;BN$20,データシート1!$A$1:$BS$1,0),0)</f>
        <v>31.267461836274855</v>
      </c>
      <c r="BO35" s="40">
        <f>VLOOKUP($AX35&amp;"_"&amp;$BC$14,データシート1!$A:$BS,MATCH($BC$12&amp;"_"&amp;BO$20,データシート1!$A$1:$BS$1,0),0)</f>
        <v>1.9929551815642939</v>
      </c>
      <c r="BP35" s="40">
        <f>VLOOKUP($AX35&amp;"_"&amp;$BC$14,データシート1!$A:$BS,MATCH($BC$12&amp;"_"&amp;BP$20,データシート1!$A$1:$BS$1,0),0)</f>
        <v>0.34264751134463445</v>
      </c>
      <c r="BQ35" s="40">
        <f>VLOOKUP($AX35&amp;"_"&amp;$BC$14,データシート1!$A:$BS,MATCH($BC$12&amp;"_"&amp;BQ$20,データシート1!$A$1:$BS$1,0),0)</f>
        <v>0</v>
      </c>
      <c r="BR35" s="41">
        <f t="shared" si="3"/>
        <v>246.41170982337951</v>
      </c>
      <c r="BT35" s="134" t="str">
        <f t="shared" si="4"/>
        <v>大田市</v>
      </c>
      <c r="BU35" s="38">
        <f t="shared" si="25"/>
        <v>246.41170982337951</v>
      </c>
      <c r="BV35" s="69">
        <f t="shared" si="16"/>
        <v>0.30540229793427504</v>
      </c>
      <c r="BW35" s="69">
        <f t="shared" si="5"/>
        <v>0.20036521197809617</v>
      </c>
      <c r="BX35" s="69">
        <f t="shared" si="5"/>
        <v>1.2985980294787916E-2</v>
      </c>
      <c r="BY35" s="69">
        <f t="shared" si="5"/>
        <v>9.205110566139095E-2</v>
      </c>
      <c r="BZ35" s="69">
        <f t="shared" si="5"/>
        <v>0.20517344886530156</v>
      </c>
      <c r="CA35" s="69">
        <f t="shared" si="5"/>
        <v>0.23408003705411345</v>
      </c>
      <c r="CB35" s="69">
        <f t="shared" si="5"/>
        <v>0.25534421614630992</v>
      </c>
      <c r="CC35" s="69">
        <f t="shared" si="5"/>
        <v>0.24586575956410031</v>
      </c>
      <c r="CD35" s="69">
        <f t="shared" si="5"/>
        <v>0.11897462334867279</v>
      </c>
      <c r="CE35" s="69">
        <f t="shared" si="5"/>
        <v>0.12689113621542755</v>
      </c>
      <c r="CF35" s="69">
        <f t="shared" si="5"/>
        <v>8.0879077662047143E-3</v>
      </c>
      <c r="CG35" s="69">
        <f t="shared" si="5"/>
        <v>1.3905488160048639E-3</v>
      </c>
      <c r="CH35" s="69">
        <f t="shared" si="5"/>
        <v>0</v>
      </c>
      <c r="CI35" s="135">
        <f t="shared" si="6"/>
        <v>1</v>
      </c>
      <c r="CK35" s="136" t="str">
        <f t="shared" si="7"/>
        <v>大田市</v>
      </c>
      <c r="CL35" s="137">
        <f t="shared" si="17"/>
        <v>75.254702417973874</v>
      </c>
      <c r="CM35" s="75">
        <f t="shared" si="18"/>
        <v>0.70628144544101457</v>
      </c>
      <c r="CN35" s="76">
        <f t="shared" si="19"/>
        <v>49.372334472646557</v>
      </c>
      <c r="CO35" s="75">
        <f t="shared" si="20"/>
        <v>1</v>
      </c>
      <c r="CP35" s="76">
        <f t="shared" si="8"/>
        <v>3.1998976081714043</v>
      </c>
      <c r="CQ35" s="75">
        <f t="shared" si="21"/>
        <v>0</v>
      </c>
      <c r="CR35" s="76">
        <f t="shared" si="9"/>
        <v>22.682470337155912</v>
      </c>
      <c r="CS35" s="75">
        <f t="shared" si="22"/>
        <v>0</v>
      </c>
      <c r="CT35" s="76">
        <f t="shared" si="10"/>
        <v>50.557140345258681</v>
      </c>
      <c r="CU35" s="77">
        <f t="shared" si="23"/>
        <v>0</v>
      </c>
      <c r="CV35" s="18"/>
      <c r="CW35" s="1078">
        <f t="shared" si="24"/>
        <v>53.151000000000003</v>
      </c>
      <c r="CX35" s="1081">
        <f>VLOOKUP($AX35&amp;"_"&amp;$CW$14,データシート1!$A:$BS,MATCH($CW$12&amp;"_"&amp;CX$20,データシート1!$A$1:$BS$1,0),0)</f>
        <v>53.151000000000003</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53.151000000000003</v>
      </c>
      <c r="DE35" s="18"/>
      <c r="DF35" s="138">
        <f>VLOOKUP($AX35&amp;"_"&amp;$DF$14,データシート1!$A:$BS,MATCH($DF$12&amp;"_"&amp;DF$20,データシート1!$A$1:$BS$1,0),0)</f>
        <v>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6</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46223</v>
      </c>
      <c r="AY36" s="20" t="str">
        <f>IF(IFERROR(比較地域マスタ!$Z21,"")=0,"",IFERROR(比較地域マスタ!$Z21,""))</f>
        <v>南九州市</v>
      </c>
      <c r="BB36" s="122" t="str">
        <f t="shared" si="0"/>
        <v>46223</v>
      </c>
      <c r="BC36" s="123" t="str">
        <f t="shared" si="0"/>
        <v>南九州市</v>
      </c>
      <c r="BD36" s="40">
        <f t="shared" si="14"/>
        <v>231.65559920291562</v>
      </c>
      <c r="BE36" s="40">
        <f t="shared" si="15"/>
        <v>70.139554960199561</v>
      </c>
      <c r="BF36" s="40">
        <f>VLOOKUP($AX36&amp;"_"&amp;$BC$14,データシート1!$A:$BS,MATCH($BC$12&amp;"_"&amp;BF$20,データシート1!$A$1:$BS$1,0),0)</f>
        <v>22.232790247787161</v>
      </c>
      <c r="BG36" s="40">
        <f>VLOOKUP($AX36&amp;"_"&amp;$BC$14,データシート1!$A:$BS,MATCH($BC$12&amp;"_"&amp;BG$20,データシート1!$A$1:$BS$1,0),0)</f>
        <v>2.1216444923248963</v>
      </c>
      <c r="BH36" s="40">
        <f>VLOOKUP($AX36&amp;"_"&amp;$BC$14,データシート1!$A:$BS,MATCH($BC$12&amp;"_"&amp;BH$20,データシート1!$A$1:$BS$1,0),0)</f>
        <v>45.785120220087506</v>
      </c>
      <c r="BI36" s="40">
        <f>VLOOKUP($AX36&amp;"_"&amp;$BC$14,データシート1!$A:$BS,MATCH($BC$12&amp;"_"&amp;BI$20,データシート1!$A$1:$BS$1,0),0)</f>
        <v>33.197683335436153</v>
      </c>
      <c r="BJ36" s="40">
        <f>VLOOKUP($AX36&amp;"_"&amp;$BC$14,データシート1!$A:$BS,MATCH($BC$12&amp;"_"&amp;BJ$20,データシート1!$A$1:$BS$1,0),0)</f>
        <v>33.6715410746529</v>
      </c>
      <c r="BK36" s="40">
        <f t="shared" si="1"/>
        <v>91.195907425538138</v>
      </c>
      <c r="BL36" s="40">
        <f t="shared" si="2"/>
        <v>89.182197207763465</v>
      </c>
      <c r="BM36" s="40">
        <f>VLOOKUP($AX36&amp;"_"&amp;$BC$14,データシート1!$A:$BS,MATCH($BC$12&amp;"_"&amp;BM$20,データシート1!$A$1:$BS$1,0),0)</f>
        <v>29.812139958675651</v>
      </c>
      <c r="BN36" s="40">
        <f>VLOOKUP($AX36&amp;"_"&amp;$BC$14,データシート1!$A:$BS,MATCH($BC$12&amp;"_"&amp;BN$20,データシート1!$A$1:$BS$1,0),0)</f>
        <v>59.370057249087807</v>
      </c>
      <c r="BO36" s="40">
        <f>VLOOKUP($AX36&amp;"_"&amp;$BC$14,データシート1!$A:$BS,MATCH($BC$12&amp;"_"&amp;BO$20,データシート1!$A$1:$BS$1,0),0)</f>
        <v>2.0137102177746677</v>
      </c>
      <c r="BP36" s="40">
        <f>VLOOKUP($AX36&amp;"_"&amp;$BC$14,データシート1!$A:$BS,MATCH($BC$12&amp;"_"&amp;BP$20,データシート1!$A$1:$BS$1,0),0)</f>
        <v>0</v>
      </c>
      <c r="BQ36" s="40">
        <f>VLOOKUP($AX36&amp;"_"&amp;$BC$14,データシート1!$A:$BS,MATCH($BC$12&amp;"_"&amp;BQ$20,データシート1!$A$1:$BS$1,0),0)</f>
        <v>3.4509124070888921</v>
      </c>
      <c r="BR36" s="41">
        <f t="shared" si="3"/>
        <v>231.65559920291562</v>
      </c>
      <c r="BT36" s="134" t="str">
        <f t="shared" si="4"/>
        <v>南九州市</v>
      </c>
      <c r="BU36" s="38">
        <f t="shared" si="25"/>
        <v>231.65559920291562</v>
      </c>
      <c r="BV36" s="69">
        <f t="shared" si="16"/>
        <v>0.30277513343746876</v>
      </c>
      <c r="BW36" s="69">
        <f t="shared" si="5"/>
        <v>9.5973463729286529E-2</v>
      </c>
      <c r="BX36" s="69">
        <f t="shared" si="5"/>
        <v>9.1586152012948768E-3</v>
      </c>
      <c r="BY36" s="69">
        <f t="shared" si="5"/>
        <v>0.19764305450688738</v>
      </c>
      <c r="BZ36" s="69">
        <f t="shared" si="5"/>
        <v>0.14330619872631306</v>
      </c>
      <c r="CA36" s="69">
        <f t="shared" si="5"/>
        <v>0.14535172553786954</v>
      </c>
      <c r="CB36" s="69">
        <f t="shared" si="5"/>
        <v>0.39367020585440848</v>
      </c>
      <c r="CC36" s="69">
        <f t="shared" si="5"/>
        <v>0.38497751625526438</v>
      </c>
      <c r="CD36" s="69">
        <f t="shared" si="5"/>
        <v>0.1286916442393525</v>
      </c>
      <c r="CE36" s="69">
        <f t="shared" si="5"/>
        <v>0.25628587201591185</v>
      </c>
      <c r="CF36" s="69">
        <f t="shared" si="5"/>
        <v>8.6926895991440521E-3</v>
      </c>
      <c r="CG36" s="69">
        <f t="shared" si="5"/>
        <v>0</v>
      </c>
      <c r="CH36" s="69">
        <f t="shared" si="5"/>
        <v>1.4896736443940264E-2</v>
      </c>
      <c r="CI36" s="135">
        <f t="shared" si="6"/>
        <v>1</v>
      </c>
      <c r="CK36" s="136" t="str">
        <f t="shared" si="7"/>
        <v>南九州市</v>
      </c>
      <c r="CL36" s="137">
        <f t="shared" si="17"/>
        <v>70.139554960199561</v>
      </c>
      <c r="CM36" s="75">
        <f t="shared" si="18"/>
        <v>4.1075253494762161E-2</v>
      </c>
      <c r="CN36" s="76">
        <f t="shared" si="19"/>
        <v>22.232790247787161</v>
      </c>
      <c r="CO36" s="75">
        <f t="shared" si="20"/>
        <v>0.12958337518102331</v>
      </c>
      <c r="CP36" s="76">
        <f t="shared" si="8"/>
        <v>2.1216444923248963</v>
      </c>
      <c r="CQ36" s="75">
        <f t="shared" si="21"/>
        <v>0</v>
      </c>
      <c r="CR36" s="76">
        <f t="shared" si="9"/>
        <v>45.785120220087506</v>
      </c>
      <c r="CS36" s="75">
        <f t="shared" si="22"/>
        <v>0</v>
      </c>
      <c r="CT36" s="76">
        <f t="shared" si="10"/>
        <v>33.197683335436153</v>
      </c>
      <c r="CU36" s="77">
        <f t="shared" si="23"/>
        <v>0</v>
      </c>
      <c r="CV36" s="18"/>
      <c r="CW36" s="1078">
        <f t="shared" si="24"/>
        <v>2.8809999999999998</v>
      </c>
      <c r="CX36" s="1081">
        <f>VLOOKUP($AX36&amp;"_"&amp;$CW$14,データシート1!$A:$BS,MATCH($CW$12&amp;"_"&amp;CX$20,データシート1!$A$1:$BS$1,0),0)</f>
        <v>2.8809999999999998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2.8809999999999998</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1</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03207</v>
      </c>
      <c r="AY37" s="20" t="str">
        <f>IF(IFERROR(比較地域マスタ!$Z22,"")=0,"",IFERROR(比較地域マスタ!$Z22,""))</f>
        <v>久慈市</v>
      </c>
      <c r="BB37" s="122" t="str">
        <f t="shared" si="0"/>
        <v>03207</v>
      </c>
      <c r="BC37" s="123" t="str">
        <f t="shared" si="0"/>
        <v>久慈市</v>
      </c>
      <c r="BD37" s="40">
        <f t="shared" si="14"/>
        <v>268.11210829809414</v>
      </c>
      <c r="BE37" s="40">
        <f t="shared" si="15"/>
        <v>93.868192196511359</v>
      </c>
      <c r="BF37" s="40">
        <f>VLOOKUP($AX37&amp;"_"&amp;$BC$14,データシート1!$A:$BS,MATCH($BC$12&amp;"_"&amp;BF$20,データシート1!$A$1:$BS$1,0),0)</f>
        <v>62.020110015479581</v>
      </c>
      <c r="BG37" s="40">
        <f>VLOOKUP($AX37&amp;"_"&amp;$BC$14,データシート1!$A:$BS,MATCH($BC$12&amp;"_"&amp;BG$20,データシート1!$A$1:$BS$1,0),0)</f>
        <v>6.1712558162434554</v>
      </c>
      <c r="BH37" s="40">
        <f>VLOOKUP($AX37&amp;"_"&amp;$BC$14,データシート1!$A:$BS,MATCH($BC$12&amp;"_"&amp;BH$20,データシート1!$A$1:$BS$1,0),0)</f>
        <v>25.676826364788322</v>
      </c>
      <c r="BI37" s="40">
        <f>VLOOKUP($AX37&amp;"_"&amp;$BC$14,データシート1!$A:$BS,MATCH($BC$12&amp;"_"&amp;BI$20,データシート1!$A$1:$BS$1,0),0)</f>
        <v>39.674973844188784</v>
      </c>
      <c r="BJ37" s="40">
        <f>VLOOKUP($AX37&amp;"_"&amp;$BC$14,データシート1!$A:$BS,MATCH($BC$12&amp;"_"&amp;BJ$20,データシート1!$A$1:$BS$1,0),0)</f>
        <v>60.209445842682236</v>
      </c>
      <c r="BK37" s="40">
        <f t="shared" si="1"/>
        <v>69.123183631727329</v>
      </c>
      <c r="BL37" s="40">
        <f t="shared" si="2"/>
        <v>65.707213130571063</v>
      </c>
      <c r="BM37" s="40">
        <f>VLOOKUP($AX37&amp;"_"&amp;$BC$14,データシート1!$A:$BS,MATCH($BC$12&amp;"_"&amp;BM$20,データシート1!$A$1:$BS$1,0),0)</f>
        <v>28.859125485978932</v>
      </c>
      <c r="BN37" s="40">
        <f>VLOOKUP($AX37&amp;"_"&amp;$BC$14,データシート1!$A:$BS,MATCH($BC$12&amp;"_"&amp;BN$20,データシート1!$A$1:$BS$1,0),0)</f>
        <v>36.848087644592134</v>
      </c>
      <c r="BO37" s="40">
        <f>VLOOKUP($AX37&amp;"_"&amp;$BC$14,データシート1!$A:$BS,MATCH($BC$12&amp;"_"&amp;BO$20,データシート1!$A$1:$BS$1,0),0)</f>
        <v>2.0102903538536401</v>
      </c>
      <c r="BP37" s="40">
        <f>VLOOKUP($AX37&amp;"_"&amp;$BC$14,データシート1!$A:$BS,MATCH($BC$12&amp;"_"&amp;BP$20,データシート1!$A$1:$BS$1,0),0)</f>
        <v>1.4056801473026306</v>
      </c>
      <c r="BQ37" s="40">
        <f>VLOOKUP($AX37&amp;"_"&amp;$BC$14,データシート1!$A:$BS,MATCH($BC$12&amp;"_"&amp;BQ$20,データシート1!$A$1:$BS$1,0),0)</f>
        <v>5.236312782984391</v>
      </c>
      <c r="BR37" s="41">
        <f t="shared" si="3"/>
        <v>268.11210829809414</v>
      </c>
      <c r="BT37" s="134" t="str">
        <f t="shared" si="4"/>
        <v>久慈市</v>
      </c>
      <c r="BU37" s="38">
        <f t="shared" si="25"/>
        <v>268.11210829809414</v>
      </c>
      <c r="BV37" s="69">
        <f t="shared" si="16"/>
        <v>0.35010799322851249</v>
      </c>
      <c r="BW37" s="69">
        <f t="shared" si="5"/>
        <v>0.23132155578189695</v>
      </c>
      <c r="BX37" s="69">
        <f t="shared" si="5"/>
        <v>2.3017445409000664E-2</v>
      </c>
      <c r="BY37" s="69">
        <f t="shared" si="5"/>
        <v>9.5768992037614908E-2</v>
      </c>
      <c r="BZ37" s="69">
        <f t="shared" si="5"/>
        <v>0.14797904539274703</v>
      </c>
      <c r="CA37" s="69">
        <f t="shared" si="5"/>
        <v>0.22456817122089756</v>
      </c>
      <c r="CB37" s="69">
        <f t="shared" si="5"/>
        <v>0.25781447943736407</v>
      </c>
      <c r="CC37" s="69">
        <f t="shared" si="5"/>
        <v>0.24507365052501115</v>
      </c>
      <c r="CD37" s="69">
        <f t="shared" si="5"/>
        <v>0.10763827739511336</v>
      </c>
      <c r="CE37" s="69">
        <f t="shared" si="5"/>
        <v>0.13743537312989779</v>
      </c>
      <c r="CF37" s="69">
        <f t="shared" si="5"/>
        <v>7.497946909650742E-3</v>
      </c>
      <c r="CG37" s="69">
        <f t="shared" si="5"/>
        <v>5.2428820027022359E-3</v>
      </c>
      <c r="CH37" s="69">
        <f t="shared" si="5"/>
        <v>1.9530310720478613E-2</v>
      </c>
      <c r="CI37" s="135">
        <f t="shared" si="6"/>
        <v>1</v>
      </c>
      <c r="CK37" s="136" t="str">
        <f t="shared" si="7"/>
        <v>久慈市</v>
      </c>
      <c r="CL37" s="137">
        <f t="shared" si="17"/>
        <v>93.868192196511359</v>
      </c>
      <c r="CM37" s="75">
        <f t="shared" si="18"/>
        <v>0.19294075635423927</v>
      </c>
      <c r="CN37" s="76">
        <f t="shared" si="19"/>
        <v>62.020110015479581</v>
      </c>
      <c r="CO37" s="75">
        <f t="shared" si="20"/>
        <v>0.29201818564139409</v>
      </c>
      <c r="CP37" s="76">
        <f t="shared" si="8"/>
        <v>6.1712558162434554</v>
      </c>
      <c r="CQ37" s="75">
        <f t="shared" si="21"/>
        <v>0</v>
      </c>
      <c r="CR37" s="76">
        <f t="shared" si="9"/>
        <v>25.676826364788322</v>
      </c>
      <c r="CS37" s="75">
        <f t="shared" si="22"/>
        <v>0</v>
      </c>
      <c r="CT37" s="76">
        <f t="shared" si="10"/>
        <v>39.674973844188784</v>
      </c>
      <c r="CU37" s="77">
        <f t="shared" si="23"/>
        <v>0.13109019354178586</v>
      </c>
      <c r="CV37" s="18"/>
      <c r="CW37" s="1078">
        <f t="shared" si="24"/>
        <v>18.111000000000001</v>
      </c>
      <c r="CX37" s="1081">
        <f>VLOOKUP($AX37&amp;"_"&amp;$CW$14,データシート1!$A:$BS,MATCH($CW$12&amp;"_"&amp;CX$20,データシート1!$A$1:$BS$1,0),0)</f>
        <v>18.111000000000001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5.2009999999999996</v>
      </c>
      <c r="DB37" s="1081">
        <f>VLOOKUP($AX37&amp;"_"&amp;$CW$14,データシート1!$A:$BS,MATCH($CW$12&amp;"_"&amp;DB$20,データシート1!$A$1:$BS$1,0),0)</f>
        <v>0</v>
      </c>
      <c r="DC37" s="1081">
        <f>VLOOKUP($AX37&amp;"_"&amp;$CW$14,データシート1!$A:$BS,MATCH($CW$12&amp;"_"&amp;DC$20,データシート1!$A$1:$BS$1,0),0)</f>
        <v>5.5110000000000001</v>
      </c>
      <c r="DD37" s="1080">
        <f t="shared" si="11"/>
        <v>28.823</v>
      </c>
      <c r="DE37" s="18"/>
      <c r="DF37" s="138">
        <f>VLOOKUP($AX37&amp;"_"&amp;$DF$14,データシート1!$A:$BS,MATCH($DF$12&amp;"_"&amp;DF$20,データシート1!$A$1:$BS$1,0),0)</f>
        <v>3</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v>
      </c>
      <c r="DJ37" s="74">
        <f>VLOOKUP($AX37&amp;"_"&amp;$DF$14,データシート1!$A:$BS,MATCH($DF$12&amp;"_"&amp;DJ$20,データシート1!$A$1:$BS$1,0),0)</f>
        <v>0</v>
      </c>
      <c r="DK37" s="74">
        <f>VLOOKUP($AX37&amp;"_"&amp;$DF$14,データシート1!$A:$BS,MATCH($DF$12&amp;"_"&amp;DK$20,データシート1!$A$1:$BS$1,0),0)</f>
        <v>1</v>
      </c>
      <c r="DL37" s="78">
        <f t="shared" si="12"/>
        <v>5</v>
      </c>
      <c r="DM37" s="18"/>
      <c r="DN37" s="139">
        <f t="shared" si="26"/>
        <v>0.63</v>
      </c>
      <c r="DO37" s="140">
        <f t="shared" si="27"/>
        <v>0</v>
      </c>
      <c r="DP37" s="140">
        <f t="shared" ref="DP37:DP68" si="29">IF($DD37=0,0,ROUND(CZ37/$DD37,2))</f>
        <v>0</v>
      </c>
      <c r="DQ37" s="140">
        <f t="shared" ref="DQ37:DQ68" si="30">IF($DD37=0,0,ROUND(DA37/$DD37,2))</f>
        <v>0.18</v>
      </c>
      <c r="DR37" s="140">
        <f t="shared" ref="DR37:DR68" si="31">IF($DD37=0,0,ROUND(DB37/$DD37,2))</f>
        <v>0</v>
      </c>
      <c r="DS37" s="141">
        <f t="shared" si="28"/>
        <v>0.19</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47362</v>
      </c>
      <c r="AY38" s="20" t="str">
        <f>IF(IFERROR(比較地域マスタ!$Z23,"")=0,"",IFERROR(比較地域マスタ!$Z23,""))</f>
        <v>八重瀬町</v>
      </c>
      <c r="BB38" s="122" t="str">
        <f t="shared" si="0"/>
        <v>47362</v>
      </c>
      <c r="BC38" s="123" t="str">
        <f t="shared" si="0"/>
        <v>八重瀬町</v>
      </c>
      <c r="BD38" s="40">
        <f t="shared" si="14"/>
        <v>154.86981786898983</v>
      </c>
      <c r="BE38" s="40">
        <f t="shared" si="15"/>
        <v>18.851630649664465</v>
      </c>
      <c r="BF38" s="40">
        <f>VLOOKUP($AX38&amp;"_"&amp;$BC$14,データシート1!$A:$BS,MATCH($BC$12&amp;"_"&amp;BF$20,データシート1!$A$1:$BS$1,0),0)</f>
        <v>6.966565668445404</v>
      </c>
      <c r="BG38" s="40">
        <f>VLOOKUP($AX38&amp;"_"&amp;$BC$14,データシート1!$A:$BS,MATCH($BC$12&amp;"_"&amp;BG$20,データシート1!$A$1:$BS$1,0),0)</f>
        <v>1.4859453982858331</v>
      </c>
      <c r="BH38" s="40">
        <f>VLOOKUP($AX38&amp;"_"&amp;$BC$14,データシート1!$A:$BS,MATCH($BC$12&amp;"_"&amp;BH$20,データシート1!$A$1:$BS$1,0),0)</f>
        <v>10.399119582933226</v>
      </c>
      <c r="BI38" s="40">
        <f>VLOOKUP($AX38&amp;"_"&amp;$BC$14,データシート1!$A:$BS,MATCH($BC$12&amp;"_"&amp;BI$20,データシート1!$A$1:$BS$1,0),0)</f>
        <v>38.146393023503833</v>
      </c>
      <c r="BJ38" s="40">
        <f>VLOOKUP($AX38&amp;"_"&amp;$BC$14,データシート1!$A:$BS,MATCH($BC$12&amp;"_"&amp;BJ$20,データシート1!$A$1:$BS$1,0),0)</f>
        <v>39.631864839229721</v>
      </c>
      <c r="BK38" s="40">
        <f t="shared" si="1"/>
        <v>55.066512739009596</v>
      </c>
      <c r="BL38" s="40">
        <f t="shared" si="2"/>
        <v>53.186648919523421</v>
      </c>
      <c r="BM38" s="40">
        <f>VLOOKUP($AX38&amp;"_"&amp;$BC$14,データシート1!$A:$BS,MATCH($BC$12&amp;"_"&amp;BM$20,データシート1!$A$1:$BS$1,0),0)</f>
        <v>27.482082547456809</v>
      </c>
      <c r="BN38" s="40">
        <f>VLOOKUP($AX38&amp;"_"&amp;$BC$14,データシート1!$A:$BS,MATCH($BC$12&amp;"_"&amp;BN$20,データシート1!$A$1:$BS$1,0),0)</f>
        <v>25.704566372066616</v>
      </c>
      <c r="BO38" s="40">
        <f>VLOOKUP($AX38&amp;"_"&amp;$BC$14,データシート1!$A:$BS,MATCH($BC$12&amp;"_"&amp;BO$20,データシート1!$A$1:$BS$1,0),0)</f>
        <v>1.8798638194861779</v>
      </c>
      <c r="BP38" s="40">
        <f>VLOOKUP($AX38&amp;"_"&amp;$BC$14,データシート1!$A:$BS,MATCH($BC$12&amp;"_"&amp;BP$20,データシート1!$A$1:$BS$1,0),0)</f>
        <v>0</v>
      </c>
      <c r="BQ38" s="40">
        <f>VLOOKUP($AX38&amp;"_"&amp;$BC$14,データシート1!$A:$BS,MATCH($BC$12&amp;"_"&amp;BQ$20,データシート1!$A$1:$BS$1,0),0)</f>
        <v>3.1734166175822169</v>
      </c>
      <c r="BR38" s="41">
        <f t="shared" si="3"/>
        <v>154.86981786898983</v>
      </c>
      <c r="BT38" s="134" t="str">
        <f t="shared" si="4"/>
        <v>八重瀬町</v>
      </c>
      <c r="BU38" s="38">
        <f t="shared" si="25"/>
        <v>154.86981786898983</v>
      </c>
      <c r="BV38" s="69">
        <f t="shared" si="16"/>
        <v>0.12172565906684131</v>
      </c>
      <c r="BW38" s="69">
        <f t="shared" si="5"/>
        <v>4.4983365799129968E-2</v>
      </c>
      <c r="BX38" s="69">
        <f t="shared" si="5"/>
        <v>9.5948030334926191E-3</v>
      </c>
      <c r="BY38" s="69">
        <f t="shared" si="5"/>
        <v>6.7147490234218718E-2</v>
      </c>
      <c r="BZ38" s="69">
        <f t="shared" si="5"/>
        <v>0.24631263566005673</v>
      </c>
      <c r="CA38" s="69">
        <f t="shared" si="5"/>
        <v>0.25590438075387806</v>
      </c>
      <c r="CB38" s="69">
        <f t="shared" si="5"/>
        <v>0.35556645895711209</v>
      </c>
      <c r="CC38" s="69">
        <f t="shared" si="5"/>
        <v>0.34342811046963323</v>
      </c>
      <c r="CD38" s="69">
        <f t="shared" si="5"/>
        <v>0.17745279826379684</v>
      </c>
      <c r="CE38" s="69">
        <f t="shared" si="5"/>
        <v>0.16597531220583644</v>
      </c>
      <c r="CF38" s="69">
        <f t="shared" si="5"/>
        <v>1.2138348487478851E-2</v>
      </c>
      <c r="CG38" s="69">
        <f t="shared" si="5"/>
        <v>0</v>
      </c>
      <c r="CH38" s="69">
        <f t="shared" si="5"/>
        <v>2.0490865562111844E-2</v>
      </c>
      <c r="CI38" s="135">
        <f t="shared" si="6"/>
        <v>1</v>
      </c>
      <c r="CK38" s="136" t="str">
        <f t="shared" si="7"/>
        <v>八重瀬町</v>
      </c>
      <c r="CL38" s="137">
        <f t="shared" si="17"/>
        <v>18.851630649664465</v>
      </c>
      <c r="CM38" s="75">
        <f t="shared" si="18"/>
        <v>0</v>
      </c>
      <c r="CN38" s="76">
        <f t="shared" si="19"/>
        <v>6.966565668445404</v>
      </c>
      <c r="CO38" s="75">
        <f t="shared" si="20"/>
        <v>0</v>
      </c>
      <c r="CP38" s="76">
        <f t="shared" si="8"/>
        <v>1.4859453982858331</v>
      </c>
      <c r="CQ38" s="75">
        <f t="shared" si="21"/>
        <v>0</v>
      </c>
      <c r="CR38" s="76">
        <f t="shared" si="9"/>
        <v>10.399119582933226</v>
      </c>
      <c r="CS38" s="75">
        <f t="shared" si="22"/>
        <v>0</v>
      </c>
      <c r="CT38" s="76">
        <f t="shared" si="10"/>
        <v>38.146393023503833</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34210</v>
      </c>
      <c r="AY39" s="20" t="str">
        <f>IF(IFERROR(比較地域マスタ!$Z24,"")=0,"",IFERROR(比較地域マスタ!$Z24,""))</f>
        <v>庄原市</v>
      </c>
      <c r="BB39" s="122" t="str">
        <f t="shared" si="0"/>
        <v>34210</v>
      </c>
      <c r="BC39" s="123" t="str">
        <f t="shared" si="0"/>
        <v>庄原市</v>
      </c>
      <c r="BD39" s="40">
        <f t="shared" si="14"/>
        <v>307.6368335518743</v>
      </c>
      <c r="BE39" s="40">
        <f t="shared" si="15"/>
        <v>128.21112577163584</v>
      </c>
      <c r="BF39" s="40">
        <f>VLOOKUP($AX39&amp;"_"&amp;$BC$14,データシート1!$A:$BS,MATCH($BC$12&amp;"_"&amp;BF$20,データシート1!$A$1:$BS$1,0),0)</f>
        <v>97.509510484304144</v>
      </c>
      <c r="BG39" s="40">
        <f>VLOOKUP($AX39&amp;"_"&amp;$BC$14,データシート1!$A:$BS,MATCH($BC$12&amp;"_"&amp;BG$20,データシート1!$A$1:$BS$1,0),0)</f>
        <v>2.0984784504944956</v>
      </c>
      <c r="BH39" s="40">
        <f>VLOOKUP($AX39&amp;"_"&amp;$BC$14,データシート1!$A:$BS,MATCH($BC$12&amp;"_"&amp;BH$20,データシート1!$A$1:$BS$1,0),0)</f>
        <v>28.603136836837205</v>
      </c>
      <c r="BI39" s="40">
        <f>VLOOKUP($AX39&amp;"_"&amp;$BC$14,データシート1!$A:$BS,MATCH($BC$12&amp;"_"&amp;BI$20,データシート1!$A$1:$BS$1,0),0)</f>
        <v>50.848087038907082</v>
      </c>
      <c r="BJ39" s="40">
        <f>VLOOKUP($AX39&amp;"_"&amp;$BC$14,データシート1!$A:$BS,MATCH($BC$12&amp;"_"&amp;BJ$20,データシート1!$A$1:$BS$1,0),0)</f>
        <v>44.922925799605473</v>
      </c>
      <c r="BK39" s="40">
        <f t="shared" si="1"/>
        <v>81.172852512230918</v>
      </c>
      <c r="BL39" s="40">
        <f t="shared" si="2"/>
        <v>79.155840356877334</v>
      </c>
      <c r="BM39" s="40">
        <f>VLOOKUP($AX39&amp;"_"&amp;$BC$14,データシート1!$A:$BS,MATCH($BC$12&amp;"_"&amp;BM$20,データシート1!$A$1:$BS$1,0),0)</f>
        <v>30.153601825544957</v>
      </c>
      <c r="BN39" s="40">
        <f>VLOOKUP($AX39&amp;"_"&amp;$BC$14,データシート1!$A:$BS,MATCH($BC$12&amp;"_"&amp;BN$20,データシート1!$A$1:$BS$1,0),0)</f>
        <v>49.002238531332374</v>
      </c>
      <c r="BO39" s="40">
        <f>VLOOKUP($AX39&amp;"_"&amp;$BC$14,データシート1!$A:$BS,MATCH($BC$12&amp;"_"&amp;BO$20,データシート1!$A$1:$BS$1,0),0)</f>
        <v>2.0170121553535907</v>
      </c>
      <c r="BP39" s="40">
        <f>VLOOKUP($AX39&amp;"_"&amp;$BC$14,データシート1!$A:$BS,MATCH($BC$12&amp;"_"&amp;BP$20,データシート1!$A$1:$BS$1,0),0)</f>
        <v>0</v>
      </c>
      <c r="BQ39" s="40">
        <f>VLOOKUP($AX39&amp;"_"&amp;$BC$14,データシート1!$A:$BS,MATCH($BC$12&amp;"_"&amp;BQ$20,データシート1!$A$1:$BS$1,0),0)</f>
        <v>2.4818424294949999</v>
      </c>
      <c r="BR39" s="41">
        <f t="shared" si="3"/>
        <v>307.6368335518743</v>
      </c>
      <c r="BT39" s="134" t="str">
        <f t="shared" si="4"/>
        <v>庄原市</v>
      </c>
      <c r="BU39" s="38">
        <f t="shared" si="25"/>
        <v>307.6368335518743</v>
      </c>
      <c r="BV39" s="69">
        <f t="shared" si="16"/>
        <v>0.41676129705065579</v>
      </c>
      <c r="BW39" s="69">
        <f t="shared" si="5"/>
        <v>0.31696305464625679</v>
      </c>
      <c r="BX39" s="69">
        <f t="shared" si="5"/>
        <v>6.8212847800640432E-3</v>
      </c>
      <c r="BY39" s="69">
        <f t="shared" si="5"/>
        <v>9.2976957624334958E-2</v>
      </c>
      <c r="BZ39" s="69">
        <f t="shared" si="5"/>
        <v>0.16528608246233617</v>
      </c>
      <c r="CA39" s="69">
        <f t="shared" si="5"/>
        <v>0.14602583598634811</v>
      </c>
      <c r="CB39" s="69">
        <f t="shared" si="5"/>
        <v>0.26385934211789824</v>
      </c>
      <c r="CC39" s="69">
        <f t="shared" si="5"/>
        <v>0.25730287054046774</v>
      </c>
      <c r="CD39" s="69">
        <f t="shared" si="5"/>
        <v>9.8016877489607884E-2</v>
      </c>
      <c r="CE39" s="69">
        <f t="shared" si="5"/>
        <v>0.15928599305085983</v>
      </c>
      <c r="CF39" s="69">
        <f t="shared" si="5"/>
        <v>6.55647157743053E-3</v>
      </c>
      <c r="CG39" s="69">
        <f t="shared" si="5"/>
        <v>0</v>
      </c>
      <c r="CH39" s="69">
        <f t="shared" si="5"/>
        <v>8.0674423827617088E-3</v>
      </c>
      <c r="CI39" s="135">
        <f t="shared" si="6"/>
        <v>1</v>
      </c>
      <c r="CK39" s="136" t="str">
        <f t="shared" si="7"/>
        <v>庄原市</v>
      </c>
      <c r="CL39" s="137">
        <f t="shared" si="17"/>
        <v>128.21112577163584</v>
      </c>
      <c r="CM39" s="75">
        <f t="shared" si="18"/>
        <v>0.13547186248825954</v>
      </c>
      <c r="CN39" s="76">
        <f t="shared" si="19"/>
        <v>97.509510484304144</v>
      </c>
      <c r="CO39" s="75">
        <f t="shared" si="20"/>
        <v>0.111814734233078</v>
      </c>
      <c r="CP39" s="76">
        <f t="shared" si="8"/>
        <v>2.0984784504944956</v>
      </c>
      <c r="CQ39" s="75">
        <f t="shared" si="21"/>
        <v>0</v>
      </c>
      <c r="CR39" s="76">
        <f t="shared" si="9"/>
        <v>28.603136836837205</v>
      </c>
      <c r="CS39" s="75">
        <f t="shared" si="22"/>
        <v>0.22605912200764686</v>
      </c>
      <c r="CT39" s="76">
        <f t="shared" si="10"/>
        <v>50.848087038907082</v>
      </c>
      <c r="CU39" s="77">
        <f t="shared" si="23"/>
        <v>0</v>
      </c>
      <c r="CV39" s="18"/>
      <c r="CW39" s="1078">
        <f t="shared" si="24"/>
        <v>17.369</v>
      </c>
      <c r="CX39" s="1081">
        <f>VLOOKUP($AX39&amp;"_"&amp;$CW$14,データシート1!$A:$BS,MATCH($CW$12&amp;"_"&amp;CX$20,データシート1!$A$1:$BS$1,0),0)</f>
        <v>10.903</v>
      </c>
      <c r="CY39" s="1081">
        <f>VLOOKUP($AX39&amp;"_"&amp;$CW$14,データシート1!$A:$BS,MATCH($CW$12&amp;"_"&amp;CY$20,データシート1!$A$1:$BS$1,0),0)</f>
        <v>0</v>
      </c>
      <c r="CZ39" s="1081">
        <f>VLOOKUP($AX39&amp;"_"&amp;$CW$14,データシート1!$A:$BS,MATCH($CW$12&amp;"_"&amp;CZ$20,データシート1!$A$1:$BS$1,0),0)</f>
        <v>6.4660000000000002</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17.369</v>
      </c>
      <c r="DE39" s="18"/>
      <c r="DF39" s="138">
        <f>VLOOKUP($AX39&amp;"_"&amp;$DF$14,データシート1!$A:$BS,MATCH($DF$12&amp;"_"&amp;DF$20,データシート1!$A$1:$BS$1,0),0)</f>
        <v>3</v>
      </c>
      <c r="DG39" s="74">
        <f>VLOOKUP($AX39&amp;"_"&amp;$DF$14,データシート1!$A:$BS,MATCH($DF$12&amp;"_"&amp;DG$20,データシート1!$A$1:$BS$1,0),0)</f>
        <v>0</v>
      </c>
      <c r="DH39" s="74">
        <f>VLOOKUP($AX39&amp;"_"&amp;$DF$14,データシート1!$A:$BS,MATCH($DF$12&amp;"_"&amp;DH$20,データシート1!$A$1:$BS$1,0),0)</f>
        <v>1</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4</v>
      </c>
      <c r="DM39" s="18"/>
      <c r="DN39" s="139">
        <f t="shared" si="26"/>
        <v>0.63</v>
      </c>
      <c r="DO39" s="140">
        <f t="shared" si="27"/>
        <v>0</v>
      </c>
      <c r="DP39" s="140">
        <f t="shared" si="29"/>
        <v>0.37</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14301</v>
      </c>
      <c r="AY40" s="20" t="str">
        <f>IF(IFERROR(比較地域マスタ!$Z25,"")=0,"",IFERROR(比較地域マスタ!$Z25,""))</f>
        <v>葉山町</v>
      </c>
      <c r="BB40" s="122" t="str">
        <f t="shared" si="0"/>
        <v>14301</v>
      </c>
      <c r="BC40" s="123" t="str">
        <f t="shared" si="0"/>
        <v>葉山町</v>
      </c>
      <c r="BD40" s="40">
        <f t="shared" si="14"/>
        <v>98.278448945491078</v>
      </c>
      <c r="BE40" s="40">
        <f t="shared" si="15"/>
        <v>2.9746243923397353</v>
      </c>
      <c r="BF40" s="40">
        <f>VLOOKUP($AX40&amp;"_"&amp;$BC$14,データシート1!$A:$BS,MATCH($BC$12&amp;"_"&amp;BF$20,データシート1!$A$1:$BS$1,0),0)</f>
        <v>2.017628828076063</v>
      </c>
      <c r="BG40" s="40">
        <f>VLOOKUP($AX40&amp;"_"&amp;$BC$14,データシート1!$A:$BS,MATCH($BC$12&amp;"_"&amp;BG$20,データシート1!$A$1:$BS$1,0),0)</f>
        <v>0.95699556426367216</v>
      </c>
      <c r="BH40" s="40">
        <f>VLOOKUP($AX40&amp;"_"&amp;$BC$14,データシート1!$A:$BS,MATCH($BC$12&amp;"_"&amp;BH$20,データシート1!$A$1:$BS$1,0),0)</f>
        <v>0</v>
      </c>
      <c r="BI40" s="40">
        <f>VLOOKUP($AX40&amp;"_"&amp;$BC$14,データシート1!$A:$BS,MATCH($BC$12&amp;"_"&amp;BI$20,データシート1!$A$1:$BS$1,0),0)</f>
        <v>25.272476153005012</v>
      </c>
      <c r="BJ40" s="40">
        <f>VLOOKUP($AX40&amp;"_"&amp;$BC$14,データシート1!$A:$BS,MATCH($BC$12&amp;"_"&amp;BJ$20,データシート1!$A$1:$BS$1,0),0)</f>
        <v>37.621971181927229</v>
      </c>
      <c r="BK40" s="40">
        <f t="shared" si="1"/>
        <v>32.409377218219106</v>
      </c>
      <c r="BL40" s="40">
        <f t="shared" si="2"/>
        <v>30.117497781741385</v>
      </c>
      <c r="BM40" s="40">
        <f>VLOOKUP($AX40&amp;"_"&amp;$BC$14,データシート1!$A:$BS,MATCH($BC$12&amp;"_"&amp;BM$20,データシート1!$A$1:$BS$1,0),0)</f>
        <v>20.02449939767591</v>
      </c>
      <c r="BN40" s="40">
        <f>VLOOKUP($AX40&amp;"_"&amp;$BC$14,データシート1!$A:$BS,MATCH($BC$12&amp;"_"&amp;BN$20,データシート1!$A$1:$BS$1,0),0)</f>
        <v>10.092998384065474</v>
      </c>
      <c r="BO40" s="40">
        <f>VLOOKUP($AX40&amp;"_"&amp;$BC$14,データシート1!$A:$BS,MATCH($BC$12&amp;"_"&amp;BO$20,データシート1!$A$1:$BS$1,0),0)</f>
        <v>1.9408317383541509</v>
      </c>
      <c r="BP40" s="40">
        <f>VLOOKUP($AX40&amp;"_"&amp;$BC$14,データシート1!$A:$BS,MATCH($BC$12&amp;"_"&amp;BP$20,データシート1!$A$1:$BS$1,0),0)</f>
        <v>0.35104769812356923</v>
      </c>
      <c r="BQ40" s="40">
        <f>VLOOKUP($AX40&amp;"_"&amp;$BC$14,データシート1!$A:$BS,MATCH($BC$12&amp;"_"&amp;BQ$20,データシート1!$A$1:$BS$1,0),0)</f>
        <v>0</v>
      </c>
      <c r="BR40" s="41">
        <f t="shared" si="3"/>
        <v>98.278448945491078</v>
      </c>
      <c r="BT40" s="134" t="str">
        <f t="shared" si="4"/>
        <v>葉山町</v>
      </c>
      <c r="BU40" s="38">
        <f t="shared" si="25"/>
        <v>98.278448945491078</v>
      </c>
      <c r="BV40" s="69">
        <f t="shared" si="16"/>
        <v>3.0267311137455719E-2</v>
      </c>
      <c r="BW40" s="69">
        <f t="shared" si="5"/>
        <v>2.0529717854980759E-2</v>
      </c>
      <c r="BX40" s="69">
        <f t="shared" si="5"/>
        <v>9.7375932824749593E-3</v>
      </c>
      <c r="BY40" s="69">
        <f t="shared" si="5"/>
        <v>0</v>
      </c>
      <c r="BZ40" s="69">
        <f t="shared" si="5"/>
        <v>0.25715176037242993</v>
      </c>
      <c r="CA40" s="69">
        <f t="shared" si="5"/>
        <v>0.38280998108541364</v>
      </c>
      <c r="CB40" s="69">
        <f t="shared" si="5"/>
        <v>0.32977094740470075</v>
      </c>
      <c r="CC40" s="69">
        <f t="shared" si="5"/>
        <v>0.30645068277833404</v>
      </c>
      <c r="CD40" s="69">
        <f t="shared" si="5"/>
        <v>0.20375270074502549</v>
      </c>
      <c r="CE40" s="69">
        <f t="shared" si="5"/>
        <v>0.10269798203330854</v>
      </c>
      <c r="CF40" s="69">
        <f t="shared" si="5"/>
        <v>1.9748294353227013E-2</v>
      </c>
      <c r="CG40" s="69">
        <f t="shared" si="5"/>
        <v>3.5719702731396735E-3</v>
      </c>
      <c r="CH40" s="69">
        <f t="shared" si="5"/>
        <v>0</v>
      </c>
      <c r="CI40" s="135">
        <f t="shared" si="6"/>
        <v>1</v>
      </c>
      <c r="CK40" s="136" t="str">
        <f t="shared" si="7"/>
        <v>葉山町</v>
      </c>
      <c r="CL40" s="137">
        <f t="shared" si="17"/>
        <v>2.9746243923397353</v>
      </c>
      <c r="CM40" s="75">
        <f t="shared" si="18"/>
        <v>0</v>
      </c>
      <c r="CN40" s="76">
        <f t="shared" si="19"/>
        <v>2.017628828076063</v>
      </c>
      <c r="CO40" s="75">
        <f t="shared" si="20"/>
        <v>0</v>
      </c>
      <c r="CP40" s="76">
        <f t="shared" si="8"/>
        <v>0.95699556426367216</v>
      </c>
      <c r="CQ40" s="75">
        <f t="shared" si="21"/>
        <v>0</v>
      </c>
      <c r="CR40" s="76">
        <f t="shared" si="9"/>
        <v>0</v>
      </c>
      <c r="CS40" s="75">
        <f t="shared" si="22"/>
        <v>0</v>
      </c>
      <c r="CT40" s="76">
        <f t="shared" si="10"/>
        <v>25.272476153005012</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11326</v>
      </c>
      <c r="AY41" s="20" t="str">
        <f>IF(IFERROR(比較地域マスタ!$Z26,"")=0,"",IFERROR(比較地域マスタ!$Z26,""))</f>
        <v>毛呂山町</v>
      </c>
      <c r="BB41" s="122" t="str">
        <f t="shared" si="0"/>
        <v>11326</v>
      </c>
      <c r="BC41" s="123" t="str">
        <f t="shared" si="0"/>
        <v>毛呂山町</v>
      </c>
      <c r="BD41" s="40">
        <f t="shared" si="14"/>
        <v>147.53397789025587</v>
      </c>
      <c r="BE41" s="40">
        <f t="shared" si="15"/>
        <v>20.42676548610196</v>
      </c>
      <c r="BF41" s="40">
        <f>VLOOKUP($AX41&amp;"_"&amp;$BC$14,データシート1!$A:$BS,MATCH($BC$12&amp;"_"&amp;BF$20,データシート1!$A$1:$BS$1,0),0)</f>
        <v>16.256449312960559</v>
      </c>
      <c r="BG41" s="40">
        <f>VLOOKUP($AX41&amp;"_"&amp;$BC$14,データシート1!$A:$BS,MATCH($BC$12&amp;"_"&amp;BG$20,データシート1!$A$1:$BS$1,0),0)</f>
        <v>1.0189153154859547</v>
      </c>
      <c r="BH41" s="40">
        <f>VLOOKUP($AX41&amp;"_"&amp;$BC$14,データシート1!$A:$BS,MATCH($BC$12&amp;"_"&amp;BH$20,データシート1!$A$1:$BS$1,0),0)</f>
        <v>3.151400857655446</v>
      </c>
      <c r="BI41" s="40">
        <f>VLOOKUP($AX41&amp;"_"&amp;$BC$14,データシート1!$A:$BS,MATCH($BC$12&amp;"_"&amp;BI$20,データシート1!$A$1:$BS$1,0),0)</f>
        <v>37.549273882368226</v>
      </c>
      <c r="BJ41" s="40">
        <f>VLOOKUP($AX41&amp;"_"&amp;$BC$14,データシート1!$A:$BS,MATCH($BC$12&amp;"_"&amp;BJ$20,データシート1!$A$1:$BS$1,0),0)</f>
        <v>40.141987998560317</v>
      </c>
      <c r="BK41" s="40">
        <f t="shared" si="1"/>
        <v>45.388104033264845</v>
      </c>
      <c r="BL41" s="40">
        <f t="shared" si="2"/>
        <v>43.431823944095015</v>
      </c>
      <c r="BM41" s="40">
        <f>VLOOKUP($AX41&amp;"_"&amp;$BC$14,データシート1!$A:$BS,MATCH($BC$12&amp;"_"&amp;BM$20,データシート1!$A$1:$BS$1,0),0)</f>
        <v>26.929306164615102</v>
      </c>
      <c r="BN41" s="40">
        <f>VLOOKUP($AX41&amp;"_"&amp;$BC$14,データシート1!$A:$BS,MATCH($BC$12&amp;"_"&amp;BN$20,データシート1!$A$1:$BS$1,0),0)</f>
        <v>16.502517779479909</v>
      </c>
      <c r="BO41" s="40">
        <f>VLOOKUP($AX41&amp;"_"&amp;$BC$14,データシート1!$A:$BS,MATCH($BC$12&amp;"_"&amp;BO$20,データシート1!$A$1:$BS$1,0),0)</f>
        <v>1.9562800891698269</v>
      </c>
      <c r="BP41" s="40">
        <f>VLOOKUP($AX41&amp;"_"&amp;$BC$14,データシート1!$A:$BS,MATCH($BC$12&amp;"_"&amp;BP$20,データシート1!$A$1:$BS$1,0),0)</f>
        <v>0</v>
      </c>
      <c r="BQ41" s="40">
        <f>VLOOKUP($AX41&amp;"_"&amp;$BC$14,データシート1!$A:$BS,MATCH($BC$12&amp;"_"&amp;BQ$20,データシート1!$A$1:$BS$1,0),0)</f>
        <v>4.0278464899605364</v>
      </c>
      <c r="BR41" s="41">
        <f t="shared" si="3"/>
        <v>147.53397789025587</v>
      </c>
      <c r="BT41" s="134" t="str">
        <f t="shared" si="4"/>
        <v>毛呂山町</v>
      </c>
      <c r="BU41" s="38">
        <f t="shared" si="25"/>
        <v>147.53397789025587</v>
      </c>
      <c r="BV41" s="69">
        <f t="shared" si="16"/>
        <v>0.13845465145186112</v>
      </c>
      <c r="BW41" s="69">
        <f t="shared" si="5"/>
        <v>0.11018783296857235</v>
      </c>
      <c r="BX41" s="69">
        <f t="shared" si="5"/>
        <v>6.9063095163331232E-3</v>
      </c>
      <c r="BY41" s="69">
        <f t="shared" si="5"/>
        <v>2.1360508966955641E-2</v>
      </c>
      <c r="BZ41" s="69">
        <f t="shared" si="5"/>
        <v>0.25451271916696711</v>
      </c>
      <c r="CA41" s="69">
        <f t="shared" si="5"/>
        <v>0.272086393741923</v>
      </c>
      <c r="CB41" s="69">
        <f t="shared" si="5"/>
        <v>0.30764509086189684</v>
      </c>
      <c r="CC41" s="69">
        <f t="shared" si="5"/>
        <v>0.29438522952592022</v>
      </c>
      <c r="CD41" s="69">
        <f t="shared" si="5"/>
        <v>0.18252951997706349</v>
      </c>
      <c r="CE41" s="69">
        <f t="shared" si="5"/>
        <v>0.11185570954885672</v>
      </c>
      <c r="CF41" s="69">
        <f t="shared" si="5"/>
        <v>1.3259861335976576E-2</v>
      </c>
      <c r="CG41" s="69">
        <f t="shared" si="5"/>
        <v>0</v>
      </c>
      <c r="CH41" s="69">
        <f t="shared" si="5"/>
        <v>2.7301144777352081E-2</v>
      </c>
      <c r="CI41" s="135">
        <f t="shared" si="6"/>
        <v>1</v>
      </c>
      <c r="CK41" s="136" t="str">
        <f t="shared" si="7"/>
        <v>毛呂山町</v>
      </c>
      <c r="CL41" s="137">
        <f t="shared" si="17"/>
        <v>20.42676548610196</v>
      </c>
      <c r="CM41" s="75">
        <f t="shared" si="18"/>
        <v>0</v>
      </c>
      <c r="CN41" s="76">
        <f t="shared" si="19"/>
        <v>16.256449312960559</v>
      </c>
      <c r="CO41" s="75">
        <f t="shared" si="20"/>
        <v>0</v>
      </c>
      <c r="CP41" s="76">
        <f t="shared" si="8"/>
        <v>1.0189153154859547</v>
      </c>
      <c r="CQ41" s="75">
        <f t="shared" si="21"/>
        <v>0</v>
      </c>
      <c r="CR41" s="76">
        <f t="shared" si="9"/>
        <v>3.151400857655446</v>
      </c>
      <c r="CS41" s="75">
        <f t="shared" si="22"/>
        <v>0</v>
      </c>
      <c r="CT41" s="76">
        <f t="shared" si="10"/>
        <v>37.549273882368226</v>
      </c>
      <c r="CU41" s="77">
        <f t="shared" si="23"/>
        <v>0.56885254471005575</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21.36</v>
      </c>
      <c r="DB41" s="1081">
        <f>VLOOKUP($AX41&amp;"_"&amp;$CW$14,データシート1!$A:$BS,MATCH($CW$12&amp;"_"&amp;DB$20,データシート1!$A$1:$BS$1,0),0)</f>
        <v>0</v>
      </c>
      <c r="DC41" s="1081">
        <f>VLOOKUP($AX41&amp;"_"&amp;$CW$14,データシート1!$A:$BS,MATCH($CW$12&amp;"_"&amp;DC$20,データシート1!$A$1:$BS$1,0),0)</f>
        <v>0</v>
      </c>
      <c r="DD41" s="1080">
        <f t="shared" si="11"/>
        <v>21.36</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21221</v>
      </c>
      <c r="AY42" s="20" t="str">
        <f>IF(IFERROR(比較地域マスタ!$Z27,"")=0,"",IFERROR(比較地域マスタ!$Z27,""))</f>
        <v>海津市</v>
      </c>
      <c r="BB42" s="122" t="str">
        <f t="shared" si="0"/>
        <v>21221</v>
      </c>
      <c r="BC42" s="123" t="str">
        <f t="shared" si="0"/>
        <v>海津市</v>
      </c>
      <c r="BD42" s="40">
        <f t="shared" si="14"/>
        <v>240.01501216361225</v>
      </c>
      <c r="BE42" s="40">
        <f t="shared" si="15"/>
        <v>99.857753628952594</v>
      </c>
      <c r="BF42" s="40">
        <f>VLOOKUP($AX42&amp;"_"&amp;$BC$14,データシート1!$A:$BS,MATCH($BC$12&amp;"_"&amp;BF$20,データシート1!$A$1:$BS$1,0),0)</f>
        <v>87.682404389311372</v>
      </c>
      <c r="BG42" s="40">
        <f>VLOOKUP($AX42&amp;"_"&amp;$BC$14,データシート1!$A:$BS,MATCH($BC$12&amp;"_"&amp;BG$20,データシート1!$A$1:$BS$1,0),0)</f>
        <v>1.9236066396811162</v>
      </c>
      <c r="BH42" s="40">
        <f>VLOOKUP($AX42&amp;"_"&amp;$BC$14,データシート1!$A:$BS,MATCH($BC$12&amp;"_"&amp;BH$20,データシート1!$A$1:$BS$1,0),0)</f>
        <v>10.25174259996011</v>
      </c>
      <c r="BI42" s="40">
        <f>VLOOKUP($AX42&amp;"_"&amp;$BC$14,データシート1!$A:$BS,MATCH($BC$12&amp;"_"&amp;BI$20,データシート1!$A$1:$BS$1,0),0)</f>
        <v>30.059671011314848</v>
      </c>
      <c r="BJ42" s="40">
        <f>VLOOKUP($AX42&amp;"_"&amp;$BC$14,データシート1!$A:$BS,MATCH($BC$12&amp;"_"&amp;BJ$20,データシート1!$A$1:$BS$1,0),0)</f>
        <v>36.936800098274141</v>
      </c>
      <c r="BK42" s="40">
        <f t="shared" si="1"/>
        <v>67.785994541664664</v>
      </c>
      <c r="BL42" s="40">
        <f t="shared" si="2"/>
        <v>65.806247110416066</v>
      </c>
      <c r="BM42" s="40">
        <f>VLOOKUP($AX42&amp;"_"&amp;$BC$14,データシート1!$A:$BS,MATCH($BC$12&amp;"_"&amp;BM$20,データシート1!$A$1:$BS$1,0),0)</f>
        <v>33.306526358563609</v>
      </c>
      <c r="BN42" s="40">
        <f>VLOOKUP($AX42&amp;"_"&amp;$BC$14,データシート1!$A:$BS,MATCH($BC$12&amp;"_"&amp;BN$20,データシート1!$A$1:$BS$1,0),0)</f>
        <v>32.499720751852458</v>
      </c>
      <c r="BO42" s="40">
        <f>VLOOKUP($AX42&amp;"_"&amp;$BC$14,データシート1!$A:$BS,MATCH($BC$12&amp;"_"&amp;BO$20,データシート1!$A$1:$BS$1,0),0)</f>
        <v>1.9797474312486014</v>
      </c>
      <c r="BP42" s="40">
        <f>VLOOKUP($AX42&amp;"_"&amp;$BC$14,データシート1!$A:$BS,MATCH($BC$12&amp;"_"&amp;BP$20,データシート1!$A$1:$BS$1,0),0)</f>
        <v>0</v>
      </c>
      <c r="BQ42" s="40">
        <f>VLOOKUP($AX42&amp;"_"&amp;$BC$14,データシート1!$A:$BS,MATCH($BC$12&amp;"_"&amp;BQ$20,データシート1!$A$1:$BS$1,0),0)</f>
        <v>5.374792883406025</v>
      </c>
      <c r="BR42" s="41">
        <f t="shared" si="3"/>
        <v>240.01501216361225</v>
      </c>
      <c r="BT42" s="134" t="str">
        <f t="shared" si="4"/>
        <v>海津市</v>
      </c>
      <c r="BU42" s="38">
        <f t="shared" si="25"/>
        <v>240.01501216361225</v>
      </c>
      <c r="BV42" s="69">
        <f t="shared" si="16"/>
        <v>0.41604794937110873</v>
      </c>
      <c r="BW42" s="69">
        <f t="shared" si="5"/>
        <v>0.36532050057577425</v>
      </c>
      <c r="BX42" s="69">
        <f t="shared" si="5"/>
        <v>8.0145263512510691E-3</v>
      </c>
      <c r="BY42" s="69">
        <f t="shared" si="5"/>
        <v>4.2712922444083423E-2</v>
      </c>
      <c r="BZ42" s="69">
        <f t="shared" si="5"/>
        <v>0.12524079531668594</v>
      </c>
      <c r="CA42" s="69">
        <f t="shared" ref="CA42:CH68" si="32">BJ42/$BR42</f>
        <v>0.15389370758648732</v>
      </c>
      <c r="CB42" s="69">
        <f t="shared" si="32"/>
        <v>0.28242397811123848</v>
      </c>
      <c r="CC42" s="69">
        <f t="shared" si="32"/>
        <v>0.27417554642606101</v>
      </c>
      <c r="CD42" s="69">
        <f t="shared" si="32"/>
        <v>0.13876851309558663</v>
      </c>
      <c r="CE42" s="69">
        <f t="shared" si="32"/>
        <v>0.13540703333047438</v>
      </c>
      <c r="CF42" s="69">
        <f t="shared" si="32"/>
        <v>8.2484316851774951E-3</v>
      </c>
      <c r="CG42" s="69">
        <f t="shared" si="32"/>
        <v>0</v>
      </c>
      <c r="CH42" s="69">
        <f t="shared" si="32"/>
        <v>2.2393569614479625E-2</v>
      </c>
      <c r="CI42" s="135">
        <f t="shared" si="6"/>
        <v>1</v>
      </c>
      <c r="CK42" s="136" t="str">
        <f t="shared" si="7"/>
        <v>海津市</v>
      </c>
      <c r="CL42" s="137">
        <f t="shared" si="17"/>
        <v>99.857753628952594</v>
      </c>
      <c r="CM42" s="75">
        <f t="shared" si="18"/>
        <v>0.4127971890211683</v>
      </c>
      <c r="CN42" s="76">
        <f t="shared" si="19"/>
        <v>87.682404389311372</v>
      </c>
      <c r="CO42" s="75">
        <f t="shared" si="20"/>
        <v>0.47011712654431842</v>
      </c>
      <c r="CP42" s="76">
        <f t="shared" si="8"/>
        <v>1.9236066396811162</v>
      </c>
      <c r="CQ42" s="75">
        <f t="shared" si="21"/>
        <v>0</v>
      </c>
      <c r="CR42" s="76">
        <f t="shared" si="9"/>
        <v>10.25174259996011</v>
      </c>
      <c r="CS42" s="75">
        <f t="shared" si="22"/>
        <v>0</v>
      </c>
      <c r="CT42" s="76">
        <f t="shared" si="10"/>
        <v>30.059671011314848</v>
      </c>
      <c r="CU42" s="77">
        <f t="shared" si="23"/>
        <v>2.7079471351951916E-2</v>
      </c>
      <c r="CV42" s="18"/>
      <c r="CW42" s="1078">
        <f t="shared" si="24"/>
        <v>41.220999999999997</v>
      </c>
      <c r="CX42" s="1081">
        <f>VLOOKUP($AX42&amp;"_"&amp;$CW$14,データシート1!$A:$BS,MATCH($CW$12&amp;"_"&amp;CX$20,データシート1!$A$1:$BS$1,0),0)</f>
        <v>41.220999999999997</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0.81399999999999995</v>
      </c>
      <c r="DB42" s="1081">
        <f>VLOOKUP($AX42&amp;"_"&amp;$CW$14,データシート1!$A:$BS,MATCH($CW$12&amp;"_"&amp;DB$20,データシート1!$A$1:$BS$1,0),0)</f>
        <v>0</v>
      </c>
      <c r="DC42" s="1081">
        <f>VLOOKUP($AX42&amp;"_"&amp;$CW$14,データシート1!$A:$BS,MATCH($CW$12&amp;"_"&amp;DC$20,データシート1!$A$1:$BS$1,0),0)</f>
        <v>0</v>
      </c>
      <c r="DD42" s="1080">
        <f t="shared" si="11"/>
        <v>42.034999999999997</v>
      </c>
      <c r="DE42" s="18"/>
      <c r="DF42" s="138">
        <f>VLOOKUP($AX42&amp;"_"&amp;$DF$14,データシート1!$A:$BS,MATCH($DF$12&amp;"_"&amp;DF$20,データシート1!$A$1:$BS$1,0),0)</f>
        <v>7</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8</v>
      </c>
      <c r="DM42" s="18"/>
      <c r="DN42" s="139">
        <f t="shared" si="26"/>
        <v>0.98</v>
      </c>
      <c r="DO42" s="140">
        <f t="shared" si="27"/>
        <v>0</v>
      </c>
      <c r="DP42" s="140">
        <f t="shared" si="29"/>
        <v>0</v>
      </c>
      <c r="DQ42" s="140">
        <f t="shared" si="30"/>
        <v>0.02</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08233</v>
      </c>
      <c r="AY43" s="20" t="str">
        <f>IF(IFERROR(比較地域マスタ!$Z28,"")=0,"",IFERROR(比較地域マスタ!$Z28,""))</f>
        <v>行方市</v>
      </c>
      <c r="AZ43" s="26"/>
      <c r="BB43" s="122" t="str">
        <f t="shared" si="0"/>
        <v>08233</v>
      </c>
      <c r="BC43" s="123" t="str">
        <f t="shared" si="0"/>
        <v>行方市</v>
      </c>
      <c r="BD43" s="40">
        <f t="shared" si="14"/>
        <v>263.25487294577408</v>
      </c>
      <c r="BE43" s="40">
        <f t="shared" si="15"/>
        <v>93.745228808384667</v>
      </c>
      <c r="BF43" s="40">
        <f>VLOOKUP($AX43&amp;"_"&amp;$BC$14,データシート1!$A:$BS,MATCH($BC$12&amp;"_"&amp;BF$20,データシート1!$A$1:$BS$1,0),0)</f>
        <v>74.354910003189431</v>
      </c>
      <c r="BG43" s="40">
        <f>VLOOKUP($AX43&amp;"_"&amp;$BC$14,データシート1!$A:$BS,MATCH($BC$12&amp;"_"&amp;BG$20,データシート1!$A$1:$BS$1,0),0)</f>
        <v>2.7787187240130713</v>
      </c>
      <c r="BH43" s="40">
        <f>VLOOKUP($AX43&amp;"_"&amp;$BC$14,データシート1!$A:$BS,MATCH($BC$12&amp;"_"&amp;BH$20,データシート1!$A$1:$BS$1,0),0)</f>
        <v>16.611600081182157</v>
      </c>
      <c r="BI43" s="40">
        <f>VLOOKUP($AX43&amp;"_"&amp;$BC$14,データシート1!$A:$BS,MATCH($BC$12&amp;"_"&amp;BI$20,データシート1!$A$1:$BS$1,0),0)</f>
        <v>28.792583567344412</v>
      </c>
      <c r="BJ43" s="40">
        <f>VLOOKUP($AX43&amp;"_"&amp;$BC$14,データシート1!$A:$BS,MATCH($BC$12&amp;"_"&amp;BJ$20,データシート1!$A$1:$BS$1,0),0)</f>
        <v>39.742428488933456</v>
      </c>
      <c r="BK43" s="40">
        <f t="shared" si="1"/>
        <v>95.944218892391604</v>
      </c>
      <c r="BL43" s="40">
        <f t="shared" si="2"/>
        <v>93.952737790103612</v>
      </c>
      <c r="BM43" s="40">
        <f>VLOOKUP($AX43&amp;"_"&amp;$BC$14,データシート1!$A:$BS,MATCH($BC$12&amp;"_"&amp;BM$20,データシート1!$A$1:$BS$1,0),0)</f>
        <v>36.120787892474169</v>
      </c>
      <c r="BN43" s="40">
        <f>VLOOKUP($AX43&amp;"_"&amp;$BC$14,データシート1!$A:$BS,MATCH($BC$12&amp;"_"&amp;BN$20,データシート1!$A$1:$BS$1,0),0)</f>
        <v>57.831949897629443</v>
      </c>
      <c r="BO43" s="40">
        <f>VLOOKUP($AX43&amp;"_"&amp;$BC$14,データシート1!$A:$BS,MATCH($BC$12&amp;"_"&amp;BO$20,データシート1!$A$1:$BS$1,0),0)</f>
        <v>1.991481102287989</v>
      </c>
      <c r="BP43" s="40">
        <f>VLOOKUP($AX43&amp;"_"&amp;$BC$14,データシート1!$A:$BS,MATCH($BC$12&amp;"_"&amp;BP$20,データシート1!$A$1:$BS$1,0),0)</f>
        <v>0</v>
      </c>
      <c r="BQ43" s="40">
        <f>VLOOKUP($AX43&amp;"_"&amp;$BC$14,データシート1!$A:$BS,MATCH($BC$12&amp;"_"&amp;BQ$20,データシート1!$A$1:$BS$1,0),0)</f>
        <v>5.0304131887199981</v>
      </c>
      <c r="BR43" s="41">
        <f t="shared" si="3"/>
        <v>263.25487294577408</v>
      </c>
      <c r="BT43" s="134" t="str">
        <f t="shared" si="4"/>
        <v>行方市</v>
      </c>
      <c r="BU43" s="38">
        <f t="shared" si="25"/>
        <v>263.25487294577408</v>
      </c>
      <c r="BV43" s="69">
        <f t="shared" si="16"/>
        <v>0.35610064026315119</v>
      </c>
      <c r="BW43" s="69">
        <f t="shared" si="16"/>
        <v>0.28244457233088044</v>
      </c>
      <c r="BX43" s="69">
        <f t="shared" si="16"/>
        <v>1.0555241363321085E-2</v>
      </c>
      <c r="BY43" s="69">
        <f t="shared" si="16"/>
        <v>6.3100826568949622E-2</v>
      </c>
      <c r="BZ43" s="69">
        <f t="shared" si="16"/>
        <v>0.10937151227310873</v>
      </c>
      <c r="CA43" s="69">
        <f t="shared" si="32"/>
        <v>0.15096559484055477</v>
      </c>
      <c r="CB43" s="69">
        <f t="shared" si="32"/>
        <v>0.36445372432727746</v>
      </c>
      <c r="CC43" s="69">
        <f t="shared" si="32"/>
        <v>0.35688888391234541</v>
      </c>
      <c r="CD43" s="69">
        <f t="shared" si="32"/>
        <v>0.13720843032567312</v>
      </c>
      <c r="CE43" s="69">
        <f t="shared" si="32"/>
        <v>0.21968045358667232</v>
      </c>
      <c r="CF43" s="69">
        <f t="shared" si="32"/>
        <v>7.5648404149320321E-3</v>
      </c>
      <c r="CG43" s="69">
        <f t="shared" si="32"/>
        <v>0</v>
      </c>
      <c r="CH43" s="69">
        <f t="shared" si="32"/>
        <v>1.9108528295908034E-2</v>
      </c>
      <c r="CI43" s="135">
        <f t="shared" si="6"/>
        <v>1</v>
      </c>
      <c r="CJ43" s="26"/>
      <c r="CK43" s="136" t="str">
        <f t="shared" si="7"/>
        <v>行方市</v>
      </c>
      <c r="CL43" s="137">
        <f t="shared" si="17"/>
        <v>93.745228808384667</v>
      </c>
      <c r="CM43" s="75">
        <f t="shared" si="18"/>
        <v>7.2217008652652459E-2</v>
      </c>
      <c r="CN43" s="76">
        <f t="shared" si="19"/>
        <v>74.354910003189431</v>
      </c>
      <c r="CO43" s="75">
        <f t="shared" si="20"/>
        <v>9.1049804239015319E-2</v>
      </c>
      <c r="CP43" s="76">
        <f t="shared" si="8"/>
        <v>2.7787187240130713</v>
      </c>
      <c r="CQ43" s="75">
        <f t="shared" si="21"/>
        <v>0</v>
      </c>
      <c r="CR43" s="76">
        <f t="shared" si="9"/>
        <v>16.611600081182157</v>
      </c>
      <c r="CS43" s="75">
        <f t="shared" si="22"/>
        <v>0</v>
      </c>
      <c r="CT43" s="76">
        <f t="shared" si="10"/>
        <v>28.792583567344412</v>
      </c>
      <c r="CU43" s="77">
        <f t="shared" si="23"/>
        <v>9.6726297363556299E-2</v>
      </c>
      <c r="CV43" s="18"/>
      <c r="CW43" s="1078">
        <f t="shared" si="24"/>
        <v>6.77</v>
      </c>
      <c r="CX43" s="1081">
        <f>VLOOKUP($AX43&amp;"_"&amp;$CW$14,データシート1!$A:$BS,MATCH($CW$12&amp;"_"&amp;CX$20,データシート1!$A$1:$BS$1,0),0)</f>
        <v>6.77</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2.7850000000000001</v>
      </c>
      <c r="DB43" s="1081">
        <f>VLOOKUP($AX43&amp;"_"&amp;$CW$14,データシート1!$A:$BS,MATCH($CW$12&amp;"_"&amp;DB$20,データシート1!$A$1:$BS$1,0),0)</f>
        <v>0</v>
      </c>
      <c r="DC43" s="1081">
        <f>VLOOKUP($AX43&amp;"_"&amp;$CW$14,データシート1!$A:$BS,MATCH($CW$12&amp;"_"&amp;DC$20,データシート1!$A$1:$BS$1,0),0)</f>
        <v>0</v>
      </c>
      <c r="DD43" s="1080">
        <f t="shared" si="11"/>
        <v>9.5549999999999997</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3</v>
      </c>
      <c r="DM43" s="18"/>
      <c r="DN43" s="139">
        <f t="shared" si="26"/>
        <v>0.71</v>
      </c>
      <c r="DO43" s="140">
        <f t="shared" si="27"/>
        <v>0</v>
      </c>
      <c r="DP43" s="140">
        <f t="shared" si="29"/>
        <v>0</v>
      </c>
      <c r="DQ43" s="140">
        <f t="shared" si="30"/>
        <v>0.28999999999999998</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39210</v>
      </c>
      <c r="AY44" s="20" t="str">
        <f>IF(IFERROR(比較地域マスタ!$Z29,"")=0,"",IFERROR(比較地域マスタ!$Z29,""))</f>
        <v>四万十市</v>
      </c>
      <c r="BB44" s="122" t="str">
        <f t="shared" si="0"/>
        <v>39210</v>
      </c>
      <c r="BC44" s="123" t="str">
        <f t="shared" si="0"/>
        <v>四万十市</v>
      </c>
      <c r="BD44" s="40">
        <f t="shared" si="14"/>
        <v>251.35154714783883</v>
      </c>
      <c r="BE44" s="40">
        <f t="shared" si="15"/>
        <v>62.442332137515599</v>
      </c>
      <c r="BF44" s="40">
        <f>VLOOKUP($AX44&amp;"_"&amp;$BC$14,データシート1!$A:$BS,MATCH($BC$12&amp;"_"&amp;BF$20,データシート1!$A$1:$BS$1,0),0)</f>
        <v>40.735895223077208</v>
      </c>
      <c r="BG44" s="40">
        <f>VLOOKUP($AX44&amp;"_"&amp;$BC$14,データシート1!$A:$BS,MATCH($BC$12&amp;"_"&amp;BG$20,データシート1!$A$1:$BS$1,0),0)</f>
        <v>5.2363220421938586</v>
      </c>
      <c r="BH44" s="40">
        <f>VLOOKUP($AX44&amp;"_"&amp;$BC$14,データシート1!$A:$BS,MATCH($BC$12&amp;"_"&amp;BH$20,データシート1!$A$1:$BS$1,0),0)</f>
        <v>16.47011487224453</v>
      </c>
      <c r="BI44" s="40">
        <f>VLOOKUP($AX44&amp;"_"&amp;$BC$14,データシート1!$A:$BS,MATCH($BC$12&amp;"_"&amp;BI$20,データシート1!$A$1:$BS$1,0),0)</f>
        <v>61.011288508740243</v>
      </c>
      <c r="BJ44" s="40">
        <f>VLOOKUP($AX44&amp;"_"&amp;$BC$14,データシート1!$A:$BS,MATCH($BC$12&amp;"_"&amp;BJ$20,データシート1!$A$1:$BS$1,0),0)</f>
        <v>51.033713779547526</v>
      </c>
      <c r="BK44" s="40">
        <f t="shared" si="1"/>
        <v>73.285155982986808</v>
      </c>
      <c r="BL44" s="40">
        <f t="shared" si="2"/>
        <v>71.319059622845543</v>
      </c>
      <c r="BM44" s="40">
        <f>VLOOKUP($AX44&amp;"_"&amp;$BC$14,データシート1!$A:$BS,MATCH($BC$12&amp;"_"&amp;BM$20,データシート1!$A$1:$BS$1,0),0)</f>
        <v>30.020655606886827</v>
      </c>
      <c r="BN44" s="40">
        <f>VLOOKUP($AX44&amp;"_"&amp;$BC$14,データシート1!$A:$BS,MATCH($BC$12&amp;"_"&amp;BN$20,データシート1!$A$1:$BS$1,0),0)</f>
        <v>41.298404015958724</v>
      </c>
      <c r="BO44" s="40">
        <f>VLOOKUP($AX44&amp;"_"&amp;$BC$14,データシート1!$A:$BS,MATCH($BC$12&amp;"_"&amp;BO$20,データシート1!$A$1:$BS$1,0),0)</f>
        <v>1.9654193806829177</v>
      </c>
      <c r="BP44" s="40">
        <f>VLOOKUP($AX44&amp;"_"&amp;$BC$14,データシート1!$A:$BS,MATCH($BC$12&amp;"_"&amp;BP$20,データシート1!$A$1:$BS$1,0),0)</f>
        <v>6.7697945834262695E-4</v>
      </c>
      <c r="BQ44" s="40">
        <f>VLOOKUP($AX44&amp;"_"&amp;$BC$14,データシート1!$A:$BS,MATCH($BC$12&amp;"_"&amp;BQ$20,データシート1!$A$1:$BS$1,0),0)</f>
        <v>3.5790567390486481</v>
      </c>
      <c r="BR44" s="41">
        <f t="shared" si="3"/>
        <v>251.35154714783883</v>
      </c>
      <c r="BT44" s="134" t="str">
        <f t="shared" si="4"/>
        <v>四万十市</v>
      </c>
      <c r="BU44" s="38">
        <f t="shared" si="25"/>
        <v>251.35154714783883</v>
      </c>
      <c r="BV44" s="69">
        <f t="shared" si="16"/>
        <v>0.24842628917970633</v>
      </c>
      <c r="BW44" s="69">
        <f t="shared" si="16"/>
        <v>0.16206741388831536</v>
      </c>
      <c r="BX44" s="69">
        <f t="shared" si="16"/>
        <v>2.0832662864469983E-2</v>
      </c>
      <c r="BY44" s="69">
        <f t="shared" si="16"/>
        <v>6.5526212426920971E-2</v>
      </c>
      <c r="BZ44" s="69">
        <f t="shared" si="16"/>
        <v>0.24273289423142042</v>
      </c>
      <c r="CA44" s="69">
        <f t="shared" si="32"/>
        <v>0.20303719773616807</v>
      </c>
      <c r="CB44" s="69">
        <f t="shared" si="32"/>
        <v>0.29156437195066187</v>
      </c>
      <c r="CC44" s="69">
        <f t="shared" si="32"/>
        <v>0.2837422742454711</v>
      </c>
      <c r="CD44" s="69">
        <f t="shared" si="32"/>
        <v>0.11943692389221464</v>
      </c>
      <c r="CE44" s="69">
        <f t="shared" si="32"/>
        <v>0.16430535035325647</v>
      </c>
      <c r="CF44" s="69">
        <f t="shared" si="32"/>
        <v>7.819404348153489E-3</v>
      </c>
      <c r="CG44" s="69">
        <f t="shared" si="32"/>
        <v>2.6933570372831015E-6</v>
      </c>
      <c r="CH44" s="69">
        <f t="shared" si="32"/>
        <v>1.4239246902043274E-2</v>
      </c>
      <c r="CI44" s="135">
        <f t="shared" si="6"/>
        <v>1</v>
      </c>
      <c r="CK44" s="136" t="str">
        <f t="shared" si="7"/>
        <v>四万十市</v>
      </c>
      <c r="CL44" s="137">
        <f t="shared" si="17"/>
        <v>62.442332137515599</v>
      </c>
      <c r="CM44" s="75">
        <f t="shared" si="18"/>
        <v>0</v>
      </c>
      <c r="CN44" s="76">
        <f t="shared" si="19"/>
        <v>40.735895223077208</v>
      </c>
      <c r="CO44" s="75">
        <f t="shared" si="20"/>
        <v>0</v>
      </c>
      <c r="CP44" s="76">
        <f t="shared" si="8"/>
        <v>5.2363220421938586</v>
      </c>
      <c r="CQ44" s="75">
        <f t="shared" si="21"/>
        <v>0</v>
      </c>
      <c r="CR44" s="76">
        <f t="shared" si="9"/>
        <v>16.47011487224453</v>
      </c>
      <c r="CS44" s="75">
        <f t="shared" si="22"/>
        <v>0</v>
      </c>
      <c r="CT44" s="76">
        <f t="shared" si="10"/>
        <v>61.011288508740243</v>
      </c>
      <c r="CU44" s="77">
        <f t="shared" si="23"/>
        <v>0.31748223113211466</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19.37</v>
      </c>
      <c r="DB44" s="1081">
        <f>VLOOKUP($AX44&amp;"_"&amp;$CW$14,データシート1!$A:$BS,MATCH($CW$12&amp;"_"&amp;DB$20,データシート1!$A$1:$BS$1,0),0)</f>
        <v>0</v>
      </c>
      <c r="DC44" s="1081">
        <f>VLOOKUP($AX44&amp;"_"&amp;$CW$14,データシート1!$A:$BS,MATCH($CW$12&amp;"_"&amp;DC$20,データシート1!$A$1:$BS$1,0),0)</f>
        <v>0</v>
      </c>
      <c r="DD44" s="1080">
        <f t="shared" si="11"/>
        <v>19.37</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0</v>
      </c>
      <c r="DO44" s="140">
        <f t="shared" si="27"/>
        <v>0</v>
      </c>
      <c r="DP44" s="140">
        <f t="shared" si="29"/>
        <v>0</v>
      </c>
      <c r="DQ44" s="140">
        <f t="shared" si="30"/>
        <v>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01233</v>
      </c>
      <c r="AY45" s="20" t="str">
        <f>IF(IFERROR(比較地域マスタ!$Z30,"")=0,"",IFERROR(比較地域マスタ!$Z30,""))</f>
        <v>伊達市</v>
      </c>
      <c r="BB45" s="122" t="str">
        <f t="shared" si="0"/>
        <v>01233</v>
      </c>
      <c r="BC45" s="123" t="str">
        <f t="shared" si="0"/>
        <v>伊達市</v>
      </c>
      <c r="BD45" s="40">
        <f t="shared" si="14"/>
        <v>250.13281940509825</v>
      </c>
      <c r="BE45" s="40">
        <f t="shared" si="15"/>
        <v>66.779557984143764</v>
      </c>
      <c r="BF45" s="40">
        <f>VLOOKUP($AX45&amp;"_"&amp;$BC$14,データシート1!$A:$BS,MATCH($BC$12&amp;"_"&amp;BF$20,データシート1!$A$1:$BS$1,0),0)</f>
        <v>46.003080559397667</v>
      </c>
      <c r="BG45" s="40">
        <f>VLOOKUP($AX45&amp;"_"&amp;$BC$14,データシート1!$A:$BS,MATCH($BC$12&amp;"_"&amp;BG$20,データシート1!$A$1:$BS$1,0),0)</f>
        <v>2.4588725543878773</v>
      </c>
      <c r="BH45" s="40">
        <f>VLOOKUP($AX45&amp;"_"&amp;$BC$14,データシート1!$A:$BS,MATCH($BC$12&amp;"_"&amp;BH$20,データシート1!$A$1:$BS$1,0),0)</f>
        <v>18.317604870358224</v>
      </c>
      <c r="BI45" s="40">
        <f>VLOOKUP($AX45&amp;"_"&amp;$BC$14,データシート1!$A:$BS,MATCH($BC$12&amp;"_"&amp;BI$20,データシート1!$A$1:$BS$1,0),0)</f>
        <v>47.934014865543624</v>
      </c>
      <c r="BJ45" s="40">
        <f>VLOOKUP($AX45&amp;"_"&amp;$BC$14,データシート1!$A:$BS,MATCH($BC$12&amp;"_"&amp;BJ$20,データシート1!$A$1:$BS$1,0),0)</f>
        <v>79.208620753870179</v>
      </c>
      <c r="BK45" s="40">
        <f t="shared" si="1"/>
        <v>52.125105080590302</v>
      </c>
      <c r="BL45" s="40">
        <f t="shared" si="2"/>
        <v>50.155381388420572</v>
      </c>
      <c r="BM45" s="40">
        <f>VLOOKUP($AX45&amp;"_"&amp;$BC$14,データシート1!$A:$BS,MATCH($BC$12&amp;"_"&amp;BM$20,データシート1!$A$1:$BS$1,0),0)</f>
        <v>27.815147811042447</v>
      </c>
      <c r="BN45" s="40">
        <f>VLOOKUP($AX45&amp;"_"&amp;$BC$14,データシート1!$A:$BS,MATCH($BC$12&amp;"_"&amp;BN$20,データシート1!$A$1:$BS$1,0),0)</f>
        <v>22.340233577378125</v>
      </c>
      <c r="BO45" s="40">
        <f>VLOOKUP($AX45&amp;"_"&amp;$BC$14,データシート1!$A:$BS,MATCH($BC$12&amp;"_"&amp;BO$20,データシート1!$A$1:$BS$1,0),0)</f>
        <v>1.9697236921697279</v>
      </c>
      <c r="BP45" s="40">
        <f>VLOOKUP($AX45&amp;"_"&amp;$BC$14,データシート1!$A:$BS,MATCH($BC$12&amp;"_"&amp;BP$20,データシート1!$A$1:$BS$1,0),0)</f>
        <v>0</v>
      </c>
      <c r="BQ45" s="40">
        <f>VLOOKUP($AX45&amp;"_"&amp;$BC$14,データシート1!$A:$BS,MATCH($BC$12&amp;"_"&amp;BQ$20,データシート1!$A$1:$BS$1,0),0)</f>
        <v>4.0855207209504103</v>
      </c>
      <c r="BR45" s="41">
        <f t="shared" si="3"/>
        <v>250.13281940509825</v>
      </c>
      <c r="BT45" s="134" t="str">
        <f t="shared" si="4"/>
        <v>伊達市</v>
      </c>
      <c r="BU45" s="38">
        <f t="shared" si="25"/>
        <v>250.13281940509825</v>
      </c>
      <c r="BV45" s="69">
        <f t="shared" si="16"/>
        <v>0.26697639335361306</v>
      </c>
      <c r="BW45" s="69">
        <f t="shared" si="16"/>
        <v>0.1839146125198956</v>
      </c>
      <c r="BX45" s="69">
        <f t="shared" si="16"/>
        <v>9.8302676163644614E-3</v>
      </c>
      <c r="BY45" s="69">
        <f t="shared" si="16"/>
        <v>7.3231513217353009E-2</v>
      </c>
      <c r="BZ45" s="69">
        <f t="shared" si="16"/>
        <v>0.19163424847465907</v>
      </c>
      <c r="CA45" s="69">
        <f t="shared" si="32"/>
        <v>0.31666624532620502</v>
      </c>
      <c r="CB45" s="69">
        <f t="shared" si="32"/>
        <v>0.20838970753442793</v>
      </c>
      <c r="CC45" s="69">
        <f t="shared" si="32"/>
        <v>0.2005149964235293</v>
      </c>
      <c r="CD45" s="69">
        <f t="shared" si="32"/>
        <v>0.11120151236929413</v>
      </c>
      <c r="CE45" s="69">
        <f t="shared" si="32"/>
        <v>8.9313484054235157E-2</v>
      </c>
      <c r="CF45" s="69">
        <f t="shared" si="32"/>
        <v>7.8747111108986318E-3</v>
      </c>
      <c r="CG45" s="69">
        <f t="shared" si="32"/>
        <v>0</v>
      </c>
      <c r="CH45" s="69">
        <f t="shared" si="32"/>
        <v>1.6333405311095048E-2</v>
      </c>
      <c r="CI45" s="135">
        <f t="shared" si="6"/>
        <v>1</v>
      </c>
      <c r="CK45" s="136" t="str">
        <f t="shared" si="7"/>
        <v>伊達市</v>
      </c>
      <c r="CL45" s="137">
        <f t="shared" si="17"/>
        <v>66.779557984143764</v>
      </c>
      <c r="CM45" s="75">
        <f t="shared" si="18"/>
        <v>1</v>
      </c>
      <c r="CN45" s="76">
        <f t="shared" si="19"/>
        <v>46.003080559397667</v>
      </c>
      <c r="CO45" s="75">
        <f t="shared" si="20"/>
        <v>1</v>
      </c>
      <c r="CP45" s="76">
        <f t="shared" si="8"/>
        <v>2.4588725543878773</v>
      </c>
      <c r="CQ45" s="75">
        <f t="shared" si="21"/>
        <v>0</v>
      </c>
      <c r="CR45" s="76">
        <f t="shared" si="9"/>
        <v>18.317604870358224</v>
      </c>
      <c r="CS45" s="75">
        <f t="shared" si="22"/>
        <v>0.3416385517806847</v>
      </c>
      <c r="CT45" s="76">
        <f t="shared" si="10"/>
        <v>47.934014865543624</v>
      </c>
      <c r="CU45" s="77">
        <f t="shared" si="23"/>
        <v>0.15490044013269808</v>
      </c>
      <c r="CV45" s="18"/>
      <c r="CW45" s="1078">
        <f t="shared" si="24"/>
        <v>82.131</v>
      </c>
      <c r="CX45" s="1081">
        <f>VLOOKUP($AX45&amp;"_"&amp;$CW$14,データシート1!$A:$BS,MATCH($CW$12&amp;"_"&amp;CX$20,データシート1!$A$1:$BS$1,0),0)</f>
        <v>75.873000000000005</v>
      </c>
      <c r="CY45" s="1081">
        <f>VLOOKUP($AX45&amp;"_"&amp;$CW$14,データシート1!$A:$BS,MATCH($CW$12&amp;"_"&amp;CY$20,データシート1!$A$1:$BS$1,0),0)</f>
        <v>0</v>
      </c>
      <c r="CZ45" s="1081">
        <f>VLOOKUP($AX45&amp;"_"&amp;$CW$14,データシート1!$A:$BS,MATCH($CW$12&amp;"_"&amp;CZ$20,データシート1!$A$1:$BS$1,0),0)</f>
        <v>6.258</v>
      </c>
      <c r="DA45" s="1081">
        <f>VLOOKUP($AX45&amp;"_"&amp;$CW$14,データシート1!$A:$BS,MATCH($CW$12&amp;"_"&amp;DA$20,データシート1!$A$1:$BS$1,0),0)</f>
        <v>7.4249999999999998</v>
      </c>
      <c r="DB45" s="1081">
        <f>VLOOKUP($AX45&amp;"_"&amp;$CW$14,データシート1!$A:$BS,MATCH($CW$12&amp;"_"&amp;DB$20,データシート1!$A$1:$BS$1,0),0)</f>
        <v>53.11</v>
      </c>
      <c r="DC45" s="1081">
        <f>VLOOKUP($AX45&amp;"_"&amp;$CW$14,データシート1!$A:$BS,MATCH($CW$12&amp;"_"&amp;DC$20,データシート1!$A$1:$BS$1,0),0)</f>
        <v>0</v>
      </c>
      <c r="DD45" s="1080">
        <f t="shared" si="11"/>
        <v>142.666</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1</v>
      </c>
      <c r="DI45" s="74">
        <f>VLOOKUP($AX45&amp;"_"&amp;$DF$14,データシート1!$A:$BS,MATCH($DF$12&amp;"_"&amp;DI$20,データシート1!$A$1:$BS$1,0),0)</f>
        <v>2</v>
      </c>
      <c r="DJ45" s="74">
        <f>VLOOKUP($AX45&amp;"_"&amp;$DF$14,データシート1!$A:$BS,MATCH($DF$12&amp;"_"&amp;DJ$20,データシート1!$A$1:$BS$1,0),0)</f>
        <v>1</v>
      </c>
      <c r="DK45" s="74">
        <f>VLOOKUP($AX45&amp;"_"&amp;$DF$14,データシート1!$A:$BS,MATCH($DF$12&amp;"_"&amp;DK$20,データシート1!$A$1:$BS$1,0),0)</f>
        <v>0</v>
      </c>
      <c r="DL45" s="78">
        <f t="shared" si="12"/>
        <v>6</v>
      </c>
      <c r="DM45" s="18"/>
      <c r="DN45" s="139">
        <f t="shared" si="26"/>
        <v>0.53</v>
      </c>
      <c r="DO45" s="140">
        <f t="shared" si="27"/>
        <v>0</v>
      </c>
      <c r="DP45" s="140">
        <f t="shared" si="29"/>
        <v>0.04</v>
      </c>
      <c r="DQ45" s="140">
        <f t="shared" si="30"/>
        <v>0.05</v>
      </c>
      <c r="DR45" s="140">
        <f t="shared" si="31"/>
        <v>0.37</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40212</v>
      </c>
      <c r="AY46" s="20" t="str">
        <f>IF(IFERROR(比較地域マスタ!$Z31,"")=0,"",IFERROR(比較地域マスタ!$Z31,""))</f>
        <v>大川市</v>
      </c>
      <c r="BB46" s="122" t="str">
        <f t="shared" si="0"/>
        <v>40212</v>
      </c>
      <c r="BC46" s="123" t="str">
        <f t="shared" si="0"/>
        <v>大川市</v>
      </c>
      <c r="BD46" s="40">
        <f t="shared" si="14"/>
        <v>224.77482086229335</v>
      </c>
      <c r="BE46" s="40">
        <f t="shared" si="15"/>
        <v>86.86105810694383</v>
      </c>
      <c r="BF46" s="40">
        <f>VLOOKUP($AX46&amp;"_"&amp;$BC$14,データシート1!$A:$BS,MATCH($BC$12&amp;"_"&amp;BF$20,データシート1!$A$1:$BS$1,0),0)</f>
        <v>76.339706902740176</v>
      </c>
      <c r="BG46" s="40">
        <f>VLOOKUP($AX46&amp;"_"&amp;$BC$14,データシート1!$A:$BS,MATCH($BC$12&amp;"_"&amp;BG$20,データシート1!$A$1:$BS$1,0),0)</f>
        <v>1.2506730992283264</v>
      </c>
      <c r="BH46" s="40">
        <f>VLOOKUP($AX46&amp;"_"&amp;$BC$14,データシート1!$A:$BS,MATCH($BC$12&amp;"_"&amp;BH$20,データシート1!$A$1:$BS$1,0),0)</f>
        <v>9.2706781049753317</v>
      </c>
      <c r="BI46" s="40">
        <f>VLOOKUP($AX46&amp;"_"&amp;$BC$14,データシート1!$A:$BS,MATCH($BC$12&amp;"_"&amp;BI$20,データシート1!$A$1:$BS$1,0),0)</f>
        <v>42.445781202894487</v>
      </c>
      <c r="BJ46" s="40">
        <f>VLOOKUP($AX46&amp;"_"&amp;$BC$14,データシート1!$A:$BS,MATCH($BC$12&amp;"_"&amp;BJ$20,データシート1!$A$1:$BS$1,0),0)</f>
        <v>26.094547508925448</v>
      </c>
      <c r="BK46" s="40">
        <f t="shared" si="1"/>
        <v>63.380574752916907</v>
      </c>
      <c r="BL46" s="40">
        <f t="shared" si="2"/>
        <v>61.280532528781315</v>
      </c>
      <c r="BM46" s="40">
        <f>VLOOKUP($AX46&amp;"_"&amp;$BC$14,データシート1!$A:$BS,MATCH($BC$12&amp;"_"&amp;BM$20,データシート1!$A$1:$BS$1,0),0)</f>
        <v>30.527250671668337</v>
      </c>
      <c r="BN46" s="40">
        <f>VLOOKUP($AX46&amp;"_"&amp;$BC$14,データシート1!$A:$BS,MATCH($BC$12&amp;"_"&amp;BN$20,データシート1!$A$1:$BS$1,0),0)</f>
        <v>30.753281857112977</v>
      </c>
      <c r="BO46" s="40">
        <f>VLOOKUP($AX46&amp;"_"&amp;$BC$14,データシート1!$A:$BS,MATCH($BC$12&amp;"_"&amp;BO$20,データシート1!$A$1:$BS$1,0),0)</f>
        <v>1.96789583386711</v>
      </c>
      <c r="BP46" s="40">
        <f>VLOOKUP($AX46&amp;"_"&amp;$BC$14,データシート1!$A:$BS,MATCH($BC$12&amp;"_"&amp;BP$20,データシート1!$A$1:$BS$1,0),0)</f>
        <v>0.1321463902684808</v>
      </c>
      <c r="BQ46" s="40">
        <f>VLOOKUP($AX46&amp;"_"&amp;$BC$14,データシート1!$A:$BS,MATCH($BC$12&amp;"_"&amp;BQ$20,データシート1!$A$1:$BS$1,0),0)</f>
        <v>5.992859290612679</v>
      </c>
      <c r="BR46" s="41">
        <f t="shared" si="3"/>
        <v>224.77482086229335</v>
      </c>
      <c r="BT46" s="134" t="str">
        <f t="shared" si="4"/>
        <v>大川市</v>
      </c>
      <c r="BU46" s="38">
        <f t="shared" si="25"/>
        <v>224.77482086229335</v>
      </c>
      <c r="BV46" s="69">
        <f t="shared" si="16"/>
        <v>0.38643589070040285</v>
      </c>
      <c r="BW46" s="69">
        <f t="shared" si="16"/>
        <v>0.33962748411891358</v>
      </c>
      <c r="BX46" s="69">
        <f t="shared" si="16"/>
        <v>5.5641156533032766E-3</v>
      </c>
      <c r="BY46" s="69">
        <f t="shared" si="16"/>
        <v>4.1244290928186059E-2</v>
      </c>
      <c r="BZ46" s="69">
        <f t="shared" si="16"/>
        <v>0.18883690370683728</v>
      </c>
      <c r="CA46" s="69">
        <f t="shared" si="32"/>
        <v>0.11609195108606973</v>
      </c>
      <c r="CB46" s="69">
        <f t="shared" si="32"/>
        <v>0.28197364148605664</v>
      </c>
      <c r="CC46" s="69">
        <f t="shared" si="32"/>
        <v>0.27263077018010118</v>
      </c>
      <c r="CD46" s="69">
        <f t="shared" si="32"/>
        <v>0.1358125903718132</v>
      </c>
      <c r="CE46" s="69">
        <f t="shared" si="32"/>
        <v>0.136818179808288</v>
      </c>
      <c r="CF46" s="69">
        <f t="shared" si="32"/>
        <v>8.7549656421380354E-3</v>
      </c>
      <c r="CG46" s="69">
        <f t="shared" si="32"/>
        <v>5.8790566381738691E-4</v>
      </c>
      <c r="CH46" s="69">
        <f t="shared" si="32"/>
        <v>2.6661613020633482E-2</v>
      </c>
      <c r="CI46" s="135">
        <f t="shared" si="6"/>
        <v>1</v>
      </c>
      <c r="CK46" s="136" t="str">
        <f t="shared" si="7"/>
        <v>大川市</v>
      </c>
      <c r="CL46" s="137">
        <f t="shared" si="17"/>
        <v>86.86105810694383</v>
      </c>
      <c r="CM46" s="75">
        <f t="shared" si="18"/>
        <v>0</v>
      </c>
      <c r="CN46" s="76">
        <f t="shared" si="19"/>
        <v>76.339706902740176</v>
      </c>
      <c r="CO46" s="75">
        <f t="shared" si="20"/>
        <v>0</v>
      </c>
      <c r="CP46" s="76">
        <f t="shared" si="8"/>
        <v>1.2506730992283264</v>
      </c>
      <c r="CQ46" s="75">
        <f t="shared" si="21"/>
        <v>0</v>
      </c>
      <c r="CR46" s="76">
        <f t="shared" si="9"/>
        <v>9.2706781049753317</v>
      </c>
      <c r="CS46" s="75">
        <f t="shared" si="22"/>
        <v>0</v>
      </c>
      <c r="CT46" s="76">
        <f t="shared" si="10"/>
        <v>42.445781202894487</v>
      </c>
      <c r="CU46" s="77">
        <f t="shared" si="23"/>
        <v>5.8898668587339338E-2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2.5</v>
      </c>
      <c r="DB46" s="1081">
        <f>VLOOKUP($AX46&amp;"_"&amp;$CW$14,データシート1!$A:$BS,MATCH($CW$12&amp;"_"&amp;DB$20,データシート1!$A$1:$BS$1,0),0)</f>
        <v>0</v>
      </c>
      <c r="DC46" s="1081">
        <f>VLOOKUP($AX46&amp;"_"&amp;$CW$14,データシート1!$A:$BS,MATCH($CW$12&amp;"_"&amp;DC$20,データシート1!$A$1:$BS$1,0),0)</f>
        <v>0</v>
      </c>
      <c r="DD46" s="1080">
        <f t="shared" si="11"/>
        <v>2.5</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46220</v>
      </c>
      <c r="AY47" s="20" t="str">
        <f>IF(IFERROR(比較地域マスタ!$Z32,"")=0,"",IFERROR(比較地域マスタ!$Z32,""))</f>
        <v>南さつま市</v>
      </c>
      <c r="BB47" s="122" t="str">
        <f t="shared" si="0"/>
        <v>46220</v>
      </c>
      <c r="BC47" s="123" t="str">
        <f t="shared" si="0"/>
        <v>南さつま市</v>
      </c>
      <c r="BD47" s="40">
        <f t="shared" si="14"/>
        <v>177.4581682702231</v>
      </c>
      <c r="BE47" s="40">
        <f t="shared" si="15"/>
        <v>39.784410557541477</v>
      </c>
      <c r="BF47" s="40">
        <f>VLOOKUP($AX47&amp;"_"&amp;$BC$14,データシート1!$A:$BS,MATCH($BC$12&amp;"_"&amp;BF$20,データシート1!$A$1:$BS$1,0),0)</f>
        <v>23.063418669247788</v>
      </c>
      <c r="BG47" s="40">
        <f>VLOOKUP($AX47&amp;"_"&amp;$BC$14,データシート1!$A:$BS,MATCH($BC$12&amp;"_"&amp;BG$20,データシート1!$A$1:$BS$1,0),0)</f>
        <v>2.0478909178524205</v>
      </c>
      <c r="BH47" s="40">
        <f>VLOOKUP($AX47&amp;"_"&amp;$BC$14,データシート1!$A:$BS,MATCH($BC$12&amp;"_"&amp;BH$20,データシート1!$A$1:$BS$1,0),0)</f>
        <v>14.673100970441268</v>
      </c>
      <c r="BI47" s="40">
        <f>VLOOKUP($AX47&amp;"_"&amp;$BC$14,データシート1!$A:$BS,MATCH($BC$12&amp;"_"&amp;BI$20,データシート1!$A$1:$BS$1,0),0)</f>
        <v>35.49777717524001</v>
      </c>
      <c r="BJ47" s="40">
        <f>VLOOKUP($AX47&amp;"_"&amp;$BC$14,データシート1!$A:$BS,MATCH($BC$12&amp;"_"&amp;BJ$20,データシート1!$A$1:$BS$1,0),0)</f>
        <v>34.905131191627191</v>
      </c>
      <c r="BK47" s="40">
        <f t="shared" si="1"/>
        <v>64.304923445812847</v>
      </c>
      <c r="BL47" s="40">
        <f t="shared" si="2"/>
        <v>62.337617243656254</v>
      </c>
      <c r="BM47" s="40">
        <f>VLOOKUP($AX47&amp;"_"&amp;$BC$14,データシート1!$A:$BS,MATCH($BC$12&amp;"_"&amp;BM$20,データシート1!$A$1:$BS$1,0),0)</f>
        <v>28.423901549108628</v>
      </c>
      <c r="BN47" s="40">
        <f>VLOOKUP($AX47&amp;"_"&amp;$BC$14,データシート1!$A:$BS,MATCH($BC$12&amp;"_"&amp;BN$20,データシート1!$A$1:$BS$1,0),0)</f>
        <v>33.913715694547626</v>
      </c>
      <c r="BO47" s="40">
        <f>VLOOKUP($AX47&amp;"_"&amp;$BC$14,データシート1!$A:$BS,MATCH($BC$12&amp;"_"&amp;BO$20,データシート1!$A$1:$BS$1,0),0)</f>
        <v>1.9673062021565877</v>
      </c>
      <c r="BP47" s="40">
        <f>VLOOKUP($AX47&amp;"_"&amp;$BC$14,データシート1!$A:$BS,MATCH($BC$12&amp;"_"&amp;BP$20,データシート1!$A$1:$BS$1,0),0)</f>
        <v>0</v>
      </c>
      <c r="BQ47" s="40">
        <f>VLOOKUP($AX47&amp;"_"&amp;$BC$14,データシート1!$A:$BS,MATCH($BC$12&amp;"_"&amp;BQ$20,データシート1!$A$1:$BS$1,0),0)</f>
        <v>2.965925900001567</v>
      </c>
      <c r="BR47" s="41">
        <f t="shared" si="3"/>
        <v>177.4581682702231</v>
      </c>
      <c r="BT47" s="134" t="str">
        <f t="shared" si="4"/>
        <v>南さつま市</v>
      </c>
      <c r="BU47" s="38">
        <f t="shared" si="25"/>
        <v>177.4581682702231</v>
      </c>
      <c r="BV47" s="69">
        <f t="shared" si="16"/>
        <v>0.22419035959483175</v>
      </c>
      <c r="BW47" s="69">
        <f t="shared" si="16"/>
        <v>0.12996538223097254</v>
      </c>
      <c r="BX47" s="69">
        <f t="shared" si="16"/>
        <v>1.1540133304734725E-2</v>
      </c>
      <c r="BY47" s="69">
        <f t="shared" si="16"/>
        <v>8.2684844059124477E-2</v>
      </c>
      <c r="BZ47" s="69">
        <f t="shared" si="16"/>
        <v>0.2000346195458641</v>
      </c>
      <c r="CA47" s="69">
        <f t="shared" si="32"/>
        <v>0.19669498187581685</v>
      </c>
      <c r="CB47" s="69">
        <f t="shared" si="32"/>
        <v>0.36236665842224297</v>
      </c>
      <c r="CC47" s="69">
        <f t="shared" si="32"/>
        <v>0.35128063053559822</v>
      </c>
      <c r="CD47" s="69">
        <f t="shared" si="32"/>
        <v>0.16017240472034144</v>
      </c>
      <c r="CE47" s="69">
        <f t="shared" si="32"/>
        <v>0.19110822581525674</v>
      </c>
      <c r="CF47" s="69">
        <f t="shared" si="32"/>
        <v>1.1086027886644739E-2</v>
      </c>
      <c r="CG47" s="69">
        <f t="shared" si="32"/>
        <v>0</v>
      </c>
      <c r="CH47" s="69">
        <f t="shared" si="32"/>
        <v>1.6713380561244301E-2</v>
      </c>
      <c r="CI47" s="135">
        <f t="shared" si="6"/>
        <v>1</v>
      </c>
      <c r="CK47" s="136" t="str">
        <f t="shared" si="7"/>
        <v>南さつま市</v>
      </c>
      <c r="CL47" s="137">
        <f t="shared" si="17"/>
        <v>39.784410557541477</v>
      </c>
      <c r="CM47" s="75">
        <f t="shared" si="18"/>
        <v>8.7672531806276058E-2</v>
      </c>
      <c r="CN47" s="76">
        <f t="shared" si="19"/>
        <v>23.063418669247788</v>
      </c>
      <c r="CO47" s="75">
        <f t="shared" si="20"/>
        <v>0.15123516812582585</v>
      </c>
      <c r="CP47" s="76">
        <f t="shared" si="8"/>
        <v>2.0478909178524205</v>
      </c>
      <c r="CQ47" s="75">
        <f t="shared" si="21"/>
        <v>0</v>
      </c>
      <c r="CR47" s="76">
        <f t="shared" si="9"/>
        <v>14.673100970441268</v>
      </c>
      <c r="CS47" s="75">
        <f t="shared" si="22"/>
        <v>0</v>
      </c>
      <c r="CT47" s="76">
        <f t="shared" si="10"/>
        <v>35.49777717524001</v>
      </c>
      <c r="CU47" s="77">
        <f t="shared" si="23"/>
        <v>0</v>
      </c>
      <c r="CV47" s="18"/>
      <c r="CW47" s="1078">
        <f t="shared" si="24"/>
        <v>3.488</v>
      </c>
      <c r="CX47" s="1081">
        <f>VLOOKUP($AX47&amp;"_"&amp;$CW$14,データシート1!$A:$BS,MATCH($CW$12&amp;"_"&amp;CX$20,データシート1!$A$1:$BS$1,0),0)</f>
        <v>3.488</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3.488</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14341</v>
      </c>
      <c r="AY48" s="20" t="str">
        <f>IF(IFERROR(比較地域マスタ!$Z33,"")=0,"",IFERROR(比較地域マスタ!$Z33,""))</f>
        <v>大磯町</v>
      </c>
      <c r="BB48" s="122" t="str">
        <f t="shared" si="0"/>
        <v>14341</v>
      </c>
      <c r="BC48" s="123" t="str">
        <f t="shared" si="0"/>
        <v>大磯町</v>
      </c>
      <c r="BD48" s="40">
        <f t="shared" si="14"/>
        <v>114.14433205571196</v>
      </c>
      <c r="BE48" s="40">
        <f t="shared" si="15"/>
        <v>14.659590684139221</v>
      </c>
      <c r="BF48" s="40">
        <f>VLOOKUP($AX48&amp;"_"&amp;$BC$14,データシート1!$A:$BS,MATCH($BC$12&amp;"_"&amp;BF$20,データシート1!$A$1:$BS$1,0),0)</f>
        <v>12.43274175048885</v>
      </c>
      <c r="BG48" s="40">
        <f>VLOOKUP($AX48&amp;"_"&amp;$BC$14,データシート1!$A:$BS,MATCH($BC$12&amp;"_"&amp;BG$20,データシート1!$A$1:$BS$1,0),0)</f>
        <v>0.57856385824305656</v>
      </c>
      <c r="BH48" s="40">
        <f>VLOOKUP($AX48&amp;"_"&amp;$BC$14,データシート1!$A:$BS,MATCH($BC$12&amp;"_"&amp;BH$20,データシート1!$A$1:$BS$1,0),0)</f>
        <v>1.6482850754073148</v>
      </c>
      <c r="BI48" s="40">
        <f>VLOOKUP($AX48&amp;"_"&amp;$BC$14,データシート1!$A:$BS,MATCH($BC$12&amp;"_"&amp;BI$20,データシート1!$A$1:$BS$1,0),0)</f>
        <v>26.731816974811299</v>
      </c>
      <c r="BJ48" s="40">
        <f>VLOOKUP($AX48&amp;"_"&amp;$BC$14,データシート1!$A:$BS,MATCH($BC$12&amp;"_"&amp;BJ$20,データシート1!$A$1:$BS$1,0),0)</f>
        <v>37.448669561494853</v>
      </c>
      <c r="BK48" s="40">
        <f t="shared" si="1"/>
        <v>35.304254835266576</v>
      </c>
      <c r="BL48" s="40">
        <f t="shared" si="2"/>
        <v>32.281844590530127</v>
      </c>
      <c r="BM48" s="40">
        <f>VLOOKUP($AX48&amp;"_"&amp;$BC$14,データシート1!$A:$BS,MATCH($BC$12&amp;"_"&amp;BM$20,データシート1!$A$1:$BS$1,0),0)</f>
        <v>21.670233641275523</v>
      </c>
      <c r="BN48" s="40">
        <f>VLOOKUP($AX48&amp;"_"&amp;$BC$14,データシート1!$A:$BS,MATCH($BC$12&amp;"_"&amp;BN$20,データシート1!$A$1:$BS$1,0),0)</f>
        <v>10.611610949254608</v>
      </c>
      <c r="BO48" s="40">
        <f>VLOOKUP($AX48&amp;"_"&amp;$BC$14,データシート1!$A:$BS,MATCH($BC$12&amp;"_"&amp;BO$20,データシート1!$A$1:$BS$1,0),0)</f>
        <v>1.9287442882884505</v>
      </c>
      <c r="BP48" s="40">
        <f>VLOOKUP($AX48&amp;"_"&amp;$BC$14,データシート1!$A:$BS,MATCH($BC$12&amp;"_"&amp;BP$20,データシート1!$A$1:$BS$1,0),0)</f>
        <v>1.093665956448</v>
      </c>
      <c r="BQ48" s="40">
        <f>VLOOKUP($AX48&amp;"_"&amp;$BC$14,データシート1!$A:$BS,MATCH($BC$12&amp;"_"&amp;BQ$20,データシート1!$A$1:$BS$1,0),0)</f>
        <v>0</v>
      </c>
      <c r="BR48" s="41">
        <f t="shared" si="3"/>
        <v>114.14433205571196</v>
      </c>
      <c r="BT48" s="134" t="str">
        <f t="shared" si="4"/>
        <v>大磯町</v>
      </c>
      <c r="BU48" s="38">
        <f t="shared" si="25"/>
        <v>114.14433205571196</v>
      </c>
      <c r="BV48" s="69">
        <f t="shared" si="16"/>
        <v>0.12843029890423396</v>
      </c>
      <c r="BW48" s="69">
        <f t="shared" si="16"/>
        <v>0.10892123618035308</v>
      </c>
      <c r="BX48" s="69">
        <f t="shared" si="16"/>
        <v>5.0687042258100836E-3</v>
      </c>
      <c r="BY48" s="69">
        <f t="shared" si="16"/>
        <v>1.4440358498070795E-2</v>
      </c>
      <c r="BZ48" s="69">
        <f t="shared" si="16"/>
        <v>0.23419311755019023</v>
      </c>
      <c r="CA48" s="69">
        <f t="shared" si="32"/>
        <v>0.32808172676692154</v>
      </c>
      <c r="CB48" s="69">
        <f t="shared" si="32"/>
        <v>0.3092948567786542</v>
      </c>
      <c r="CC48" s="69">
        <f t="shared" si="32"/>
        <v>0.28281601030153553</v>
      </c>
      <c r="CD48" s="69">
        <f t="shared" si="32"/>
        <v>0.18984940601955286</v>
      </c>
      <c r="CE48" s="69">
        <f t="shared" si="32"/>
        <v>9.2966604281982709E-2</v>
      </c>
      <c r="CF48" s="69">
        <f t="shared" si="32"/>
        <v>1.6897416223409695E-2</v>
      </c>
      <c r="CG48" s="69">
        <f t="shared" si="32"/>
        <v>9.5814302537089602E-3</v>
      </c>
      <c r="CH48" s="69">
        <f t="shared" si="32"/>
        <v>0</v>
      </c>
      <c r="CI48" s="135">
        <f t="shared" si="6"/>
        <v>1</v>
      </c>
      <c r="CK48" s="136" t="str">
        <f t="shared" si="7"/>
        <v>大磯町</v>
      </c>
      <c r="CL48" s="137">
        <f t="shared" si="17"/>
        <v>14.659590684139221</v>
      </c>
      <c r="CM48" s="75">
        <f t="shared" si="18"/>
        <v>0</v>
      </c>
      <c r="CN48" s="76">
        <f t="shared" si="19"/>
        <v>12.43274175048885</v>
      </c>
      <c r="CO48" s="75">
        <f t="shared" si="20"/>
        <v>0</v>
      </c>
      <c r="CP48" s="76">
        <f t="shared" si="8"/>
        <v>0.57856385824305656</v>
      </c>
      <c r="CQ48" s="75">
        <f t="shared" si="21"/>
        <v>0</v>
      </c>
      <c r="CR48" s="76">
        <f t="shared" si="9"/>
        <v>1.6482850754073148</v>
      </c>
      <c r="CS48" s="75">
        <f t="shared" si="22"/>
        <v>0</v>
      </c>
      <c r="CT48" s="76">
        <f t="shared" si="10"/>
        <v>26.731816974811299</v>
      </c>
      <c r="CU48" s="77">
        <f t="shared" si="23"/>
        <v>0.27023976734566862</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7.2240000000000002</v>
      </c>
      <c r="DB48" s="1081">
        <f>VLOOKUP($AX48&amp;"_"&amp;$CW$14,データシート1!$A:$BS,MATCH($CW$12&amp;"_"&amp;DB$20,データシート1!$A$1:$BS$1,0),0)</f>
        <v>0</v>
      </c>
      <c r="DC48" s="1081">
        <f>VLOOKUP($AX48&amp;"_"&amp;$CW$14,データシート1!$A:$BS,MATCH($CW$12&amp;"_"&amp;DC$20,データシート1!$A$1:$BS$1,0),0)</f>
        <v>0</v>
      </c>
      <c r="DD48" s="1080">
        <f t="shared" si="11"/>
        <v>7.2240000000000002</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v>
      </c>
      <c r="DJ48" s="74">
        <f>VLOOKUP($AX48&amp;"_"&amp;$DF$14,データシート1!$A:$BS,MATCH($DF$12&amp;"_"&amp;DJ$20,データシート1!$A$1:$BS$1,0),0)</f>
        <v>0</v>
      </c>
      <c r="DK48" s="74">
        <f>VLOOKUP($AX48&amp;"_"&amp;$DF$14,データシート1!$A:$BS,MATCH($DF$12&amp;"_"&amp;DK$20,データシート1!$A$1:$BS$1,0),0)</f>
        <v>0</v>
      </c>
      <c r="DL48" s="78">
        <f t="shared" si="12"/>
        <v>2</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11408</v>
      </c>
      <c r="AY49" s="20" t="str">
        <f>IF(IFERROR(比較地域マスタ!$Z34,"")=0,"",IFERROR(比較地域マスタ!$Z34,""))</f>
        <v>寄居町</v>
      </c>
      <c r="BB49" s="122" t="str">
        <f t="shared" si="0"/>
        <v>11408</v>
      </c>
      <c r="BC49" s="123" t="str">
        <f t="shared" si="0"/>
        <v>寄居町</v>
      </c>
      <c r="BD49" s="40">
        <f t="shared" si="14"/>
        <v>323.76675605147187</v>
      </c>
      <c r="BE49" s="40">
        <f t="shared" si="15"/>
        <v>190.72566086575262</v>
      </c>
      <c r="BF49" s="40">
        <f>VLOOKUP($AX49&amp;"_"&amp;$BC$14,データシート1!$A:$BS,MATCH($BC$12&amp;"_"&amp;BF$20,データシート1!$A$1:$BS$1,0),0)</f>
        <v>182.59749260533721</v>
      </c>
      <c r="BG49" s="40">
        <f>VLOOKUP($AX49&amp;"_"&amp;$BC$14,データシート1!$A:$BS,MATCH($BC$12&amp;"_"&amp;BG$20,データシート1!$A$1:$BS$1,0),0)</f>
        <v>1.4020440418373805</v>
      </c>
      <c r="BH49" s="40">
        <f>VLOOKUP($AX49&amp;"_"&amp;$BC$14,データシート1!$A:$BS,MATCH($BC$12&amp;"_"&amp;BH$20,データシート1!$A$1:$BS$1,0),0)</f>
        <v>6.7261242185780414</v>
      </c>
      <c r="BI49" s="40">
        <f>VLOOKUP($AX49&amp;"_"&amp;$BC$14,データシート1!$A:$BS,MATCH($BC$12&amp;"_"&amp;BI$20,データシート1!$A$1:$BS$1,0),0)</f>
        <v>30.318764329949669</v>
      </c>
      <c r="BJ49" s="40">
        <f>VLOOKUP($AX49&amp;"_"&amp;$BC$14,データシート1!$A:$BS,MATCH($BC$12&amp;"_"&amp;BJ$20,データシート1!$A$1:$BS$1,0),0)</f>
        <v>37.105062672888778</v>
      </c>
      <c r="BK49" s="40">
        <f t="shared" si="1"/>
        <v>60.07496023259602</v>
      </c>
      <c r="BL49" s="40">
        <f t="shared" si="2"/>
        <v>58.134187457412921</v>
      </c>
      <c r="BM49" s="40">
        <f>VLOOKUP($AX49&amp;"_"&amp;$BC$14,データシート1!$A:$BS,MATCH($BC$12&amp;"_"&amp;BM$20,データシート1!$A$1:$BS$1,0),0)</f>
        <v>33.107806747516712</v>
      </c>
      <c r="BN49" s="40">
        <f>VLOOKUP($AX49&amp;"_"&amp;$BC$14,データシート1!$A:$BS,MATCH($BC$12&amp;"_"&amp;BN$20,データシート1!$A$1:$BS$1,0),0)</f>
        <v>25.026380709896209</v>
      </c>
      <c r="BO49" s="40">
        <f>VLOOKUP($AX49&amp;"_"&amp;$BC$14,データシート1!$A:$BS,MATCH($BC$12&amp;"_"&amp;BO$20,データシート1!$A$1:$BS$1,0),0)</f>
        <v>1.9407727751830988</v>
      </c>
      <c r="BP49" s="40">
        <f>VLOOKUP($AX49&amp;"_"&amp;$BC$14,データシート1!$A:$BS,MATCH($BC$12&amp;"_"&amp;BP$20,データシート1!$A$1:$BS$1,0),0)</f>
        <v>0</v>
      </c>
      <c r="BQ49" s="40">
        <f>VLOOKUP($AX49&amp;"_"&amp;$BC$14,データシート1!$A:$BS,MATCH($BC$12&amp;"_"&amp;BQ$20,データシート1!$A$1:$BS$1,0),0)</f>
        <v>5.5423079502848083</v>
      </c>
      <c r="BR49" s="41">
        <f t="shared" si="3"/>
        <v>323.76675605147187</v>
      </c>
      <c r="BT49" s="134" t="str">
        <f t="shared" si="4"/>
        <v>寄居町</v>
      </c>
      <c r="BU49" s="38">
        <f t="shared" si="25"/>
        <v>323.76675605147187</v>
      </c>
      <c r="BV49" s="69">
        <f t="shared" si="16"/>
        <v>0.58908352170483924</v>
      </c>
      <c r="BW49" s="69">
        <f t="shared" si="16"/>
        <v>0.56397850981435593</v>
      </c>
      <c r="BX49" s="69">
        <f t="shared" si="16"/>
        <v>4.3304138415448867E-3</v>
      </c>
      <c r="BY49" s="69">
        <f t="shared" si="16"/>
        <v>2.0774598048938459E-2</v>
      </c>
      <c r="BZ49" s="69">
        <f t="shared" si="16"/>
        <v>9.3643846266692199E-2</v>
      </c>
      <c r="CA49" s="69">
        <f t="shared" si="32"/>
        <v>0.11460430071761253</v>
      </c>
      <c r="CB49" s="69">
        <f t="shared" si="32"/>
        <v>0.185550119367553</v>
      </c>
      <c r="CC49" s="69">
        <f t="shared" si="32"/>
        <v>0.1795557646695847</v>
      </c>
      <c r="CD49" s="69">
        <f t="shared" si="32"/>
        <v>0.10225820325497931</v>
      </c>
      <c r="CE49" s="69">
        <f t="shared" si="32"/>
        <v>7.7297561414605392E-2</v>
      </c>
      <c r="CF49" s="69">
        <f t="shared" si="32"/>
        <v>5.9943546979683059E-3</v>
      </c>
      <c r="CG49" s="69">
        <f t="shared" si="32"/>
        <v>0</v>
      </c>
      <c r="CH49" s="69">
        <f t="shared" si="32"/>
        <v>1.7118211943303104E-2</v>
      </c>
      <c r="CI49" s="135">
        <f t="shared" si="6"/>
        <v>1</v>
      </c>
      <c r="CK49" s="136" t="str">
        <f t="shared" si="7"/>
        <v>寄居町</v>
      </c>
      <c r="CL49" s="137">
        <f t="shared" si="17"/>
        <v>190.72566086575262</v>
      </c>
      <c r="CM49" s="75">
        <f t="shared" si="18"/>
        <v>0.25889541960877532</v>
      </c>
      <c r="CN49" s="76">
        <f t="shared" si="19"/>
        <v>182.59749260533721</v>
      </c>
      <c r="CO49" s="75">
        <f t="shared" si="20"/>
        <v>0.27041992360061967</v>
      </c>
      <c r="CP49" s="76">
        <f t="shared" si="8"/>
        <v>1.4020440418373805</v>
      </c>
      <c r="CQ49" s="75">
        <f t="shared" si="21"/>
        <v>0</v>
      </c>
      <c r="CR49" s="76">
        <f t="shared" si="9"/>
        <v>6.7261242185780414</v>
      </c>
      <c r="CS49" s="75">
        <f t="shared" si="22"/>
        <v>0</v>
      </c>
      <c r="CT49" s="76">
        <f t="shared" si="10"/>
        <v>30.318764329949669</v>
      </c>
      <c r="CU49" s="77">
        <f t="shared" si="23"/>
        <v>1</v>
      </c>
      <c r="CV49" s="18"/>
      <c r="CW49" s="1078">
        <f t="shared" si="24"/>
        <v>49.378</v>
      </c>
      <c r="CX49" s="1081">
        <f>VLOOKUP($AX49&amp;"_"&amp;$CW$14,データシート1!$A:$BS,MATCH($CW$12&amp;"_"&amp;CX$20,データシート1!$A$1:$BS$1,0),0)</f>
        <v>49.378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163.68199999999999</v>
      </c>
      <c r="DB49" s="1081">
        <f>VLOOKUP($AX49&amp;"_"&amp;$CW$14,データシート1!$A:$BS,MATCH($CW$12&amp;"_"&amp;DB$20,データシート1!$A$1:$BS$1,0),0)</f>
        <v>0</v>
      </c>
      <c r="DC49" s="1081">
        <f>VLOOKUP($AX49&amp;"_"&amp;$CW$14,データシート1!$A:$BS,MATCH($CW$12&amp;"_"&amp;DC$20,データシート1!$A$1:$BS$1,0),0)</f>
        <v>0</v>
      </c>
      <c r="DD49" s="1080">
        <f t="shared" si="11"/>
        <v>213.06</v>
      </c>
      <c r="DE49" s="18"/>
      <c r="DF49" s="138">
        <f>VLOOKUP($AX49&amp;"_"&amp;$DF$14,データシート1!$A:$BS,MATCH($DF$12&amp;"_"&amp;DF$20,データシート1!$A$1:$BS$1,0),0)</f>
        <v>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3</v>
      </c>
      <c r="DJ49" s="74">
        <f>VLOOKUP($AX49&amp;"_"&amp;$DF$14,データシート1!$A:$BS,MATCH($DF$12&amp;"_"&amp;DJ$20,データシート1!$A$1:$BS$1,0),0)</f>
        <v>0</v>
      </c>
      <c r="DK49" s="74">
        <f>VLOOKUP($AX49&amp;"_"&amp;$DF$14,データシート1!$A:$BS,MATCH($DF$12&amp;"_"&amp;DK$20,データシート1!$A$1:$BS$1,0),0)</f>
        <v>0</v>
      </c>
      <c r="DL49" s="78">
        <f t="shared" si="12"/>
        <v>7</v>
      </c>
      <c r="DM49" s="18"/>
      <c r="DN49" s="139">
        <f t="shared" si="26"/>
        <v>0.23</v>
      </c>
      <c r="DO49" s="140">
        <f t="shared" si="27"/>
        <v>0</v>
      </c>
      <c r="DP49" s="140">
        <f t="shared" si="29"/>
        <v>0</v>
      </c>
      <c r="DQ49" s="140">
        <f t="shared" si="30"/>
        <v>0.77</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大川市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福岡県</v>
      </c>
      <c r="AY4" s="261" t="str">
        <f>年度マスタ!$J4</f>
        <v>大川市</v>
      </c>
      <c r="AZ4" s="261" t="str">
        <f>年度マスタ!$K4</f>
        <v>40212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40345</v>
      </c>
      <c r="AY13" s="20" t="str">
        <f>IF(IFERROR(比較地域マスタ!$Z6,"")=0,"",IFERROR(比較地域マスタ!$Z6,""))</f>
        <v>新宮町</v>
      </c>
      <c r="BC13" s="960" t="str">
        <f t="shared" ref="BC13:BC59" si="0">AX13</f>
        <v>40345</v>
      </c>
      <c r="BD13" s="123" t="str">
        <f>AY13</f>
        <v>新宮町</v>
      </c>
      <c r="BE13" s="40">
        <f>VLOOKUP($BC13&amp;"_"&amp;$AZ$7,データシート1!$A:$BS,MATCH("cb_"&amp;BE$12,データシート1!$A$1:$BS$1,0),0)</f>
        <v>5291.82</v>
      </c>
      <c r="BF13" s="40">
        <f>VLOOKUP($BC13&amp;"_"&amp;$AZ$7,データシート1!$A:$BS,MATCH("cb_"&amp;BF$12,データシート1!$A$1:$BS$1,0),0)</f>
        <v>7784.7600000000011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13076.580000000002</v>
      </c>
      <c r="BL13" s="42"/>
      <c r="BM13" s="960" t="str">
        <f>AX13</f>
        <v>40345</v>
      </c>
      <c r="BN13" s="123" t="str">
        <f>AY13</f>
        <v>新宮町</v>
      </c>
      <c r="BO13" s="40">
        <f>BE13*VLOOKUP(BO$12,別紙!$B$4:$E$10,MATCH("設備利用率",別紙!$B$4:$E$4,0),0)/100*8760/10^3</f>
        <v>6350.8190183999995</v>
      </c>
      <c r="BP13" s="40">
        <f>BF13*VLOOKUP(BP$12,別紙!$B$4:$E$10,MATCH("設備利用率",別紙!$B$4:$E$4,0),0)/100*8760/10^3</f>
        <v>10297.369137600001</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16648.188156</v>
      </c>
      <c r="BV13" s="42"/>
      <c r="BW13" s="38" t="str">
        <f>AX13</f>
        <v>40345</v>
      </c>
      <c r="BX13" s="38" t="str">
        <f>AY13</f>
        <v>新宮町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230746.6709897017</v>
      </c>
      <c r="BZ13" s="42"/>
      <c r="CA13" s="38" t="str">
        <f>AX13</f>
        <v>40345</v>
      </c>
      <c r="CB13" s="38" t="str">
        <f>AY13</f>
        <v>新宮町</v>
      </c>
      <c r="CC13" s="260">
        <f>BO13/$BY13</f>
        <v>2.7522906359431026E-2</v>
      </c>
      <c r="CD13" s="260">
        <f t="shared" ref="CD13:CH28" si="1">BP13/$BY13</f>
        <v>4.4626295553618522E-2</v>
      </c>
      <c r="CE13" s="260">
        <f t="shared" si="1"/>
        <v>0</v>
      </c>
      <c r="CF13" s="260">
        <f t="shared" si="1"/>
        <v>0</v>
      </c>
      <c r="CG13" s="260">
        <f t="shared" si="1"/>
        <v>0</v>
      </c>
      <c r="CH13" s="260">
        <f t="shared" si="1"/>
        <v>0</v>
      </c>
      <c r="CI13" s="260">
        <f>BU13/BY13</f>
        <v>7.2149201913049549E-2</v>
      </c>
      <c r="CK13" s="20" t="str">
        <f>AX13</f>
        <v>40345</v>
      </c>
      <c r="CL13" s="20" t="str">
        <f>AY13</f>
        <v>新宮町</v>
      </c>
      <c r="CM13" s="20">
        <f>VLOOKUP($CK13&amp;"_"&amp;$AZ$7,データシート1!$A:$BS,MATCH("ca_太陽光発電（10kW未満）",データシート1!$A$1:$BS$1,0),0)</f>
        <v>1244</v>
      </c>
      <c r="CN13" s="20">
        <f>VLOOKUP($CK13&amp;"_"&amp;$AZ$5,データシート1!$A:$BS,MATCH("ab_家庭",データシート1!$A$1:$BS$1,0),0)</f>
        <v>13567</v>
      </c>
      <c r="CO13" s="260">
        <f>CM13/CN13</f>
        <v>9.1693078794132826E-2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01211</v>
      </c>
      <c r="AY14" s="20" t="str">
        <f>IF(IFERROR(比較地域マスタ!$Z7,"")=0,"",IFERROR(比較地域マスタ!$Z7,""))</f>
        <v>網走市</v>
      </c>
      <c r="BC14" s="960" t="str">
        <f t="shared" si="0"/>
        <v>01211</v>
      </c>
      <c r="BD14" s="123" t="str">
        <f t="shared" ref="BD14:BD60" si="2">AY14</f>
        <v>網走市</v>
      </c>
      <c r="BE14" s="40">
        <f>VLOOKUP($BC14&amp;"_"&amp;$AZ$7,データシート1!$A:$BS,MATCH("cb_"&amp;BE$12,データシート1!$A$1:$BS$1,0),0)</f>
        <v>2266.6040000000012</v>
      </c>
      <c r="BF14" s="40">
        <f>VLOOKUP($BC14&amp;"_"&amp;$AZ$7,データシート1!$A:$BS,MATCH("cb_"&amp;BF$12,データシート1!$A$1:$BS$1,0),0)</f>
        <v>15909.8</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21895</v>
      </c>
      <c r="BK14" s="40">
        <f t="shared" ref="BK14:BK60" si="3">SUM(BE14:BJ14)</f>
        <v>40071.404000000002</v>
      </c>
      <c r="BL14" s="42"/>
      <c r="BM14" s="960" t="str">
        <f t="shared" ref="BM14:BM60" si="4">AX14</f>
        <v>01211</v>
      </c>
      <c r="BN14" s="123" t="str">
        <f t="shared" ref="BN14:BN60" si="5">AY14</f>
        <v>網走市</v>
      </c>
      <c r="BO14" s="40">
        <f>BE14*VLOOKUP(BO$12,別紙!$B$4:$E$10,MATCH("設備利用率",別紙!$B$4:$E$4,0),0)/100*8760/10^3</f>
        <v>2720.196792480001</v>
      </c>
      <c r="BP14" s="40">
        <f>BF14*VLOOKUP(BP$12,別紙!$B$4:$E$10,MATCH("設備利用率",別紙!$B$4:$E$4,0),0)/100*8760/10^3</f>
        <v>21044.847047999996</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153440.16</v>
      </c>
      <c r="BU14" s="40">
        <f t="shared" ref="BU14:BU60" si="6">SUM(BO14:BT14)</f>
        <v>177205.20384048001</v>
      </c>
      <c r="BV14" s="42"/>
      <c r="BW14" s="38" t="str">
        <f t="shared" ref="BW14:BW60" si="7">AX14</f>
        <v>01211</v>
      </c>
      <c r="BX14" s="38" t="str">
        <f t="shared" ref="BX14:BX60" si="8">AY14</f>
        <v>網走市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208541.16095980201</v>
      </c>
      <c r="BZ14" s="42"/>
      <c r="CA14" s="38" t="str">
        <f t="shared" ref="CA14:CA60" si="9">AX14</f>
        <v>01211</v>
      </c>
      <c r="CB14" s="38" t="str">
        <f t="shared" ref="CB14:CB60" si="10">AY14</f>
        <v>網走市</v>
      </c>
      <c r="CC14" s="260">
        <f t="shared" ref="CC14:CC60" si="11">BO14/$BY14</f>
        <v>1.3043932334319079E-2</v>
      </c>
      <c r="CD14" s="260">
        <f t="shared" si="1"/>
        <v>0.10091459619358578</v>
      </c>
      <c r="CE14" s="260">
        <f t="shared" si="1"/>
        <v>0</v>
      </c>
      <c r="CF14" s="260">
        <f t="shared" si="1"/>
        <v>0</v>
      </c>
      <c r="CG14" s="260">
        <f t="shared" si="1"/>
        <v>0</v>
      </c>
      <c r="CH14" s="260">
        <f t="shared" si="1"/>
        <v>0.73577877524896307</v>
      </c>
      <c r="CI14" s="260">
        <f t="shared" ref="CI14:CI60" si="12">BU14/BY14</f>
        <v>0.84973730377686796</v>
      </c>
      <c r="CK14" s="20" t="str">
        <f t="shared" ref="CK14:CK60" si="13">AX14</f>
        <v>01211</v>
      </c>
      <c r="CL14" s="20" t="str">
        <f t="shared" ref="CL14:CL60" si="14">AY14</f>
        <v>網走市</v>
      </c>
      <c r="CM14" s="20">
        <f>VLOOKUP($CK14&amp;"_"&amp;$AZ$7,データシート1!$A:$BS,MATCH("ca_太陽光発電（10kW未満）",データシート1!$A$1:$BS$1,0),0)</f>
        <v>413</v>
      </c>
      <c r="CN14" s="20">
        <f>VLOOKUP($CK14&amp;"_"&amp;$AZ$5,データシート1!$A:$BS,MATCH("ab_家庭",データシート1!$A$1:$BS$1,0),0)</f>
        <v>18125</v>
      </c>
      <c r="CO14" s="260">
        <f t="shared" ref="CO14:CO60" si="15">CM14/CN14</f>
        <v>2.2786206896551725E-2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44212</v>
      </c>
      <c r="AY15" s="20" t="str">
        <f>IF(IFERROR(比較地域マスタ!$Z8,"")=0,"",IFERROR(比較地域マスタ!$Z8,""))</f>
        <v>豊後大野市</v>
      </c>
      <c r="BC15" s="960" t="str">
        <f t="shared" si="0"/>
        <v>44212</v>
      </c>
      <c r="BD15" s="123" t="str">
        <f t="shared" si="2"/>
        <v>豊後大野市</v>
      </c>
      <c r="BE15" s="40">
        <f>VLOOKUP($BC15&amp;"_"&amp;$AZ$7,データシート1!$A:$BS,MATCH("cb_"&amp;BE$12,データシート1!$A$1:$BS$1,0),0)</f>
        <v>8208.980000000005</v>
      </c>
      <c r="BF15" s="40">
        <f>VLOOKUP($BC15&amp;"_"&amp;$AZ$7,データシート1!$A:$BS,MATCH("cb_"&amp;BF$12,データシート1!$A$1:$BS$1,0),0)</f>
        <v>62247.899999999972</v>
      </c>
      <c r="BG15" s="40">
        <f>VLOOKUP($BC15&amp;"_"&amp;$AZ$7,データシート1!$A:$BS,MATCH("cb_"&amp;BG$12,データシート1!$A$1:$BS$1,0),0)</f>
        <v>0</v>
      </c>
      <c r="BH15" s="40">
        <f>VLOOKUP($BC15&amp;"_"&amp;$AZ$7,データシート1!$A:$BS,MATCH("cb_"&amp;BH$12,データシート1!$A$1:$BS$1,0),0)</f>
        <v>11546</v>
      </c>
      <c r="BI15" s="40">
        <f>VLOOKUP($BC15&amp;"_"&amp;$AZ$7,データシート1!$A:$BS,MATCH("cb_"&amp;BI$12,データシート1!$A$1:$BS$1,0),0)</f>
        <v>0</v>
      </c>
      <c r="BJ15" s="40">
        <f>VLOOKUP($BC15&amp;"_"&amp;$AZ$7,データシート1!$A:$BS,MATCH("cb_"&amp;BJ$12,データシート1!$A$1:$BS$1,0),0)</f>
        <v>18000</v>
      </c>
      <c r="BK15" s="40">
        <f t="shared" si="3"/>
        <v>100002.87999999998</v>
      </c>
      <c r="BL15" s="42"/>
      <c r="BM15" s="960" t="str">
        <f t="shared" si="4"/>
        <v>44212</v>
      </c>
      <c r="BN15" s="123" t="str">
        <f t="shared" si="5"/>
        <v>豊後大野市</v>
      </c>
      <c r="BO15" s="40">
        <f>BE15*VLOOKUP(BO$12,別紙!$B$4:$E$10,MATCH("設備利用率",別紙!$B$4:$E$4,0),0)/100*8760/10^3</f>
        <v>9851.7610776000056</v>
      </c>
      <c r="BP15" s="40">
        <f>BF15*VLOOKUP(BP$12,別紙!$B$4:$E$10,MATCH("設備利用率",別紙!$B$4:$E$4,0),0)/100*8760/10^3</f>
        <v>82339.032203999959</v>
      </c>
      <c r="BQ15" s="40">
        <f>BG15*VLOOKUP(BQ$12,別紙!$B$4:$E$10,MATCH("設備利用率",別紙!$B$4:$E$4,0),0)/100*8760/10^3</f>
        <v>0</v>
      </c>
      <c r="BR15" s="40">
        <f>BH15*VLOOKUP(BR$12,別紙!$B$4:$E$10,MATCH("設備利用率",別紙!$B$4:$E$4,0),0)/100*8760/10^3</f>
        <v>60685.775999999998</v>
      </c>
      <c r="BS15" s="40">
        <f>BI15*VLOOKUP(BS$12,別紙!$B$4:$E$10,MATCH("設備利用率",別紙!$B$4:$E$4,0),0)/100*8760/10^3</f>
        <v>0</v>
      </c>
      <c r="BT15" s="40">
        <f>BJ15*VLOOKUP(BT$12,別紙!$B$4:$E$10,MATCH("設備利用率",別紙!$B$4:$E$4,0),0)/100*8760/10^3</f>
        <v>126144</v>
      </c>
      <c r="BU15" s="40">
        <f t="shared" si="6"/>
        <v>279020.56928159995</v>
      </c>
      <c r="BV15" s="42"/>
      <c r="BW15" s="38" t="str">
        <f t="shared" si="7"/>
        <v>44212</v>
      </c>
      <c r="BX15" s="38" t="str">
        <f t="shared" si="8"/>
        <v>豊後大野市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192907.18831834715</v>
      </c>
      <c r="BZ15" s="42"/>
      <c r="CA15" s="38" t="str">
        <f t="shared" si="9"/>
        <v>44212</v>
      </c>
      <c r="CB15" s="38" t="str">
        <f t="shared" si="10"/>
        <v>豊後大野市</v>
      </c>
      <c r="CC15" s="260">
        <f t="shared" si="11"/>
        <v>5.1069953190868302E-2</v>
      </c>
      <c r="CD15" s="260">
        <f t="shared" si="1"/>
        <v>0.42683236908786981</v>
      </c>
      <c r="CE15" s="260">
        <f t="shared" si="1"/>
        <v>0</v>
      </c>
      <c r="CF15" s="260">
        <f t="shared" si="1"/>
        <v>0.31458535334542664</v>
      </c>
      <c r="CG15" s="260">
        <f t="shared" si="1"/>
        <v>0</v>
      </c>
      <c r="CH15" s="260">
        <f t="shared" si="1"/>
        <v>0.65391031355363238</v>
      </c>
      <c r="CI15" s="260">
        <f t="shared" si="12"/>
        <v>1.4463979891777972</v>
      </c>
      <c r="CK15" s="20" t="str">
        <f t="shared" si="13"/>
        <v>44212</v>
      </c>
      <c r="CL15" s="20" t="str">
        <f t="shared" si="14"/>
        <v>豊後大野市</v>
      </c>
      <c r="CM15" s="20">
        <f>VLOOKUP($CK15&amp;"_"&amp;$AZ$7,データシート1!$A:$BS,MATCH("ca_太陽光発電（10kW未満）",データシート1!$A$1:$BS$1,0),0)</f>
        <v>1616</v>
      </c>
      <c r="CN15" s="20">
        <f>VLOOKUP($CK15&amp;"_"&amp;$AZ$5,データシート1!$A:$BS,MATCH("ab_家庭",データシート1!$A$1:$BS$1,0),0)</f>
        <v>15825</v>
      </c>
      <c r="CO15" s="260">
        <f t="shared" si="15"/>
        <v>0.10211690363349131</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33216</v>
      </c>
      <c r="AY16" s="20" t="str">
        <f>IF(IFERROR(比較地域マスタ!$Z9,"")=0,"",IFERROR(比較地域マスタ!$Z9,""))</f>
        <v>浅口市</v>
      </c>
      <c r="BC16" s="960" t="str">
        <f t="shared" si="0"/>
        <v>33216</v>
      </c>
      <c r="BD16" s="123" t="str">
        <f t="shared" si="2"/>
        <v>浅口市</v>
      </c>
      <c r="BE16" s="40">
        <f>VLOOKUP($BC16&amp;"_"&amp;$AZ$7,データシート1!$A:$BS,MATCH("cb_"&amp;BE$12,データシート1!$A$1:$BS$1,0),0)</f>
        <v>7242.2690000000002</v>
      </c>
      <c r="BF16" s="40">
        <f>VLOOKUP($BC16&amp;"_"&amp;$AZ$7,データシート1!$A:$BS,MATCH("cb_"&amp;BF$12,データシート1!$A$1:$BS$1,0),0)</f>
        <v>34703.400000000067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41945.669000000067</v>
      </c>
      <c r="BL16" s="42"/>
      <c r="BM16" s="960" t="str">
        <f t="shared" si="4"/>
        <v>33216</v>
      </c>
      <c r="BN16" s="123" t="str">
        <f t="shared" si="5"/>
        <v>浅口市</v>
      </c>
      <c r="BO16" s="40">
        <f>BE16*VLOOKUP(BO$12,別紙!$B$4:$E$10,MATCH("設備利用率",別紙!$B$4:$E$4,0),0)/100*8760/10^3</f>
        <v>8691.5918722799997</v>
      </c>
      <c r="BP16" s="40">
        <f>BF16*VLOOKUP(BP$12,別紙!$B$4:$E$10,MATCH("設備利用率",別紙!$B$4:$E$4,0),0)/100*8760/10^3</f>
        <v>45904.269384000094</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54595.861256280092</v>
      </c>
      <c r="BV16" s="42"/>
      <c r="BW16" s="38" t="str">
        <f t="shared" si="7"/>
        <v>33216</v>
      </c>
      <c r="BX16" s="38" t="str">
        <f t="shared" si="8"/>
        <v>浅口市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180044.25035513847</v>
      </c>
      <c r="BZ16" s="42"/>
      <c r="CA16" s="38" t="str">
        <f t="shared" si="9"/>
        <v>33216</v>
      </c>
      <c r="CB16" s="38" t="str">
        <f t="shared" si="10"/>
        <v>浅口市</v>
      </c>
      <c r="CC16" s="260">
        <f t="shared" si="11"/>
        <v>4.8274753873760352E-2</v>
      </c>
      <c r="CD16" s="260">
        <f t="shared" si="1"/>
        <v>0.25496104037453915</v>
      </c>
      <c r="CE16" s="260">
        <f t="shared" si="1"/>
        <v>0</v>
      </c>
      <c r="CF16" s="260">
        <f t="shared" si="1"/>
        <v>0</v>
      </c>
      <c r="CG16" s="260">
        <f t="shared" si="1"/>
        <v>0</v>
      </c>
      <c r="CH16" s="260">
        <f t="shared" si="1"/>
        <v>0</v>
      </c>
      <c r="CI16" s="260">
        <f t="shared" si="12"/>
        <v>0.3032357942482995</v>
      </c>
      <c r="CK16" s="20" t="str">
        <f t="shared" si="13"/>
        <v>33216</v>
      </c>
      <c r="CL16" s="20" t="str">
        <f t="shared" si="14"/>
        <v>浅口市</v>
      </c>
      <c r="CM16" s="20">
        <f>VLOOKUP($CK16&amp;"_"&amp;$AZ$7,データシート1!$A:$BS,MATCH("ca_太陽光発電（10kW未満）",データシート1!$A$1:$BS$1,0),0)</f>
        <v>1548</v>
      </c>
      <c r="CN16" s="20">
        <f>VLOOKUP($CK16&amp;"_"&amp;$AZ$5,データシート1!$A:$BS,MATCH("ab_家庭",データシート1!$A$1:$BS$1,0),0)</f>
        <v>14312</v>
      </c>
      <c r="CO16" s="260">
        <f t="shared" si="15"/>
        <v>0.10816098378982672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06205</v>
      </c>
      <c r="AY17" s="20" t="str">
        <f>IF(IFERROR(比較地域マスタ!$Z10,"")=0,"",IFERROR(比較地域マスタ!$Z10,""))</f>
        <v>新庄市</v>
      </c>
      <c r="BC17" s="960" t="str">
        <f t="shared" si="0"/>
        <v>06205</v>
      </c>
      <c r="BD17" s="123" t="str">
        <f t="shared" si="2"/>
        <v>新庄市</v>
      </c>
      <c r="BE17" s="40">
        <f>VLOOKUP($BC17&amp;"_"&amp;$AZ$7,データシート1!$A:$BS,MATCH("cb_"&amp;BE$12,データシート1!$A$1:$BS$1,0),0)</f>
        <v>838.89999999999986</v>
      </c>
      <c r="BF17" s="40">
        <f>VLOOKUP($BC17&amp;"_"&amp;$AZ$7,データシート1!$A:$BS,MATCH("cb_"&amp;BF$12,データシート1!$A$1:$BS$1,0),0)</f>
        <v>3078</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6800</v>
      </c>
      <c r="BK17" s="40">
        <f t="shared" si="3"/>
        <v>10716.9</v>
      </c>
      <c r="BL17" s="42"/>
      <c r="BM17" s="960" t="str">
        <f t="shared" si="4"/>
        <v>06205</v>
      </c>
      <c r="BN17" s="123" t="str">
        <f t="shared" si="5"/>
        <v>新庄市</v>
      </c>
      <c r="BO17" s="40">
        <f>BE17*VLOOKUP(BO$12,別紙!$B$4:$E$10,MATCH("設備利用率",別紙!$B$4:$E$4,0),0)/100*8760/10^3</f>
        <v>1006.7806679999998</v>
      </c>
      <c r="BP17" s="40">
        <f>BF17*VLOOKUP(BP$12,別紙!$B$4:$E$10,MATCH("設備利用率",別紙!$B$4:$E$4,0),0)/100*8760/10^3</f>
        <v>4071.4552799999997</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47654.400000000001</v>
      </c>
      <c r="BU17" s="40">
        <f t="shared" si="6"/>
        <v>52732.635948000003</v>
      </c>
      <c r="BV17" s="42"/>
      <c r="BW17" s="38" t="str">
        <f t="shared" si="7"/>
        <v>06205</v>
      </c>
      <c r="BX17" s="38" t="str">
        <f t="shared" si="8"/>
        <v>新庄市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213896.51674330997</v>
      </c>
      <c r="BZ17" s="42"/>
      <c r="CA17" s="38" t="str">
        <f t="shared" si="9"/>
        <v>06205</v>
      </c>
      <c r="CB17" s="38" t="str">
        <f t="shared" si="10"/>
        <v>新庄市</v>
      </c>
      <c r="CC17" s="260">
        <f t="shared" si="11"/>
        <v>4.706858640471474E-3</v>
      </c>
      <c r="CD17" s="260">
        <f t="shared" si="1"/>
        <v>1.9034696506470071E-2</v>
      </c>
      <c r="CE17" s="260">
        <f t="shared" si="1"/>
        <v>0</v>
      </c>
      <c r="CF17" s="260">
        <f t="shared" si="1"/>
        <v>0</v>
      </c>
      <c r="CG17" s="260">
        <f t="shared" si="1"/>
        <v>0</v>
      </c>
      <c r="CH17" s="260">
        <f t="shared" si="1"/>
        <v>0.22279184684988793</v>
      </c>
      <c r="CI17" s="260">
        <f t="shared" si="12"/>
        <v>0.24653340199682947</v>
      </c>
      <c r="CK17" s="20" t="str">
        <f t="shared" si="13"/>
        <v>06205</v>
      </c>
      <c r="CL17" s="20" t="str">
        <f t="shared" si="14"/>
        <v>新庄市</v>
      </c>
      <c r="CM17" s="20">
        <f>VLOOKUP($CK17&amp;"_"&amp;$AZ$7,データシート1!$A:$BS,MATCH("ca_太陽光発電（10kW未満）",データシート1!$A$1:$BS$1,0),0)</f>
        <v>174</v>
      </c>
      <c r="CN17" s="20">
        <f>VLOOKUP($CK17&amp;"_"&amp;$AZ$5,データシート1!$A:$BS,MATCH("ab_家庭",データシート1!$A$1:$BS$1,0),0)</f>
        <v>13910</v>
      </c>
      <c r="CO17" s="260">
        <f t="shared" si="15"/>
        <v>1.2508986340762042E-2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23424</v>
      </c>
      <c r="AY18" s="20" t="str">
        <f>IF(IFERROR(比較地域マスタ!$Z11,"")=0,"",IFERROR(比較地域マスタ!$Z11,""))</f>
        <v>大治町</v>
      </c>
      <c r="BC18" s="960" t="str">
        <f t="shared" si="0"/>
        <v>23424</v>
      </c>
      <c r="BD18" s="123" t="str">
        <f t="shared" si="2"/>
        <v>大治町</v>
      </c>
      <c r="BE18" s="40">
        <f>VLOOKUP($BC18&amp;"_"&amp;$AZ$7,データシート1!$A:$BS,MATCH("cb_"&amp;BE$12,データシート1!$A$1:$BS$1,0),0)</f>
        <v>5690.9000000000051</v>
      </c>
      <c r="BF18" s="40">
        <f>VLOOKUP($BC18&amp;"_"&amp;$AZ$7,データシート1!$A:$BS,MATCH("cb_"&amp;BF$12,データシート1!$A$1:$BS$1,0),0)</f>
        <v>2914.5999999999995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8605.5000000000036</v>
      </c>
      <c r="BL18" s="42"/>
      <c r="BM18" s="960" t="str">
        <f t="shared" si="4"/>
        <v>23424</v>
      </c>
      <c r="BN18" s="123" t="str">
        <f t="shared" si="5"/>
        <v>大治町</v>
      </c>
      <c r="BO18" s="40">
        <f>BE18*VLOOKUP(BO$12,別紙!$B$4:$E$10,MATCH("設備利用率",別紙!$B$4:$E$4,0),0)/100*8760/10^3</f>
        <v>6829.7629080000052</v>
      </c>
      <c r="BP18" s="40">
        <f>BF18*VLOOKUP(BP$12,別紙!$B$4:$E$10,MATCH("設備利用率",別紙!$B$4:$E$4,0),0)/100*8760/10^3</f>
        <v>3855.3162959999991</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10685.079204000005</v>
      </c>
      <c r="BV18" s="42"/>
      <c r="BW18" s="38" t="str">
        <f t="shared" si="7"/>
        <v>23424</v>
      </c>
      <c r="BX18" s="38" t="str">
        <f t="shared" si="8"/>
        <v>大治町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134007.79972495939</v>
      </c>
      <c r="BZ18" s="42"/>
      <c r="CA18" s="38" t="str">
        <f t="shared" si="9"/>
        <v>23424</v>
      </c>
      <c r="CB18" s="38" t="str">
        <f t="shared" si="10"/>
        <v>大治町</v>
      </c>
      <c r="CC18" s="260">
        <f t="shared" si="11"/>
        <v>5.0965413371591529E-2</v>
      </c>
      <c r="CD18" s="260">
        <f t="shared" si="1"/>
        <v>2.8769342560005736E-2</v>
      </c>
      <c r="CE18" s="260">
        <f t="shared" si="1"/>
        <v>0</v>
      </c>
      <c r="CF18" s="260">
        <f t="shared" si="1"/>
        <v>0</v>
      </c>
      <c r="CG18" s="260">
        <f t="shared" si="1"/>
        <v>0</v>
      </c>
      <c r="CH18" s="260">
        <f t="shared" si="1"/>
        <v>0</v>
      </c>
      <c r="CI18" s="260">
        <f t="shared" si="12"/>
        <v>7.9734755931597276E-2</v>
      </c>
      <c r="CK18" s="20" t="str">
        <f t="shared" si="13"/>
        <v>23424</v>
      </c>
      <c r="CL18" s="20" t="str">
        <f t="shared" si="14"/>
        <v>大治町</v>
      </c>
      <c r="CM18" s="20">
        <f>VLOOKUP($CK18&amp;"_"&amp;$AZ$7,データシート1!$A:$BS,MATCH("ca_太陽光発電（10kW未満）",データシート1!$A$1:$BS$1,0),0)</f>
        <v>1235</v>
      </c>
      <c r="CN18" s="20">
        <f>VLOOKUP($CK18&amp;"_"&amp;$AZ$5,データシート1!$A:$BS,MATCH("ab_家庭",データシート1!$A$1:$BS$1,0),0)</f>
        <v>14191</v>
      </c>
      <c r="CO18" s="260">
        <f t="shared" si="15"/>
        <v>8.7026988936649993E-2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07209</v>
      </c>
      <c r="AY19" s="20" t="str">
        <f>IF(IFERROR(比較地域マスタ!$Z12,"")=0,"",IFERROR(比較地域マスタ!$Z12,""))</f>
        <v>相馬市</v>
      </c>
      <c r="BC19" s="960" t="str">
        <f t="shared" si="0"/>
        <v>07209</v>
      </c>
      <c r="BD19" s="123" t="str">
        <f t="shared" si="2"/>
        <v>相馬市</v>
      </c>
      <c r="BE19" s="40">
        <f>VLOOKUP($BC19&amp;"_"&amp;$AZ$7,データシート1!$A:$BS,MATCH("cb_"&amp;BE$12,データシート1!$A$1:$BS$1,0),0)</f>
        <v>8743.99999999996</v>
      </c>
      <c r="BF19" s="40">
        <f>VLOOKUP($BC19&amp;"_"&amp;$AZ$7,データシート1!$A:$BS,MATCH("cb_"&amp;BF$12,データシート1!$A$1:$BS$1,0),0)</f>
        <v>119448.79999999989</v>
      </c>
      <c r="BG19" s="40">
        <f>VLOOKUP($BC19&amp;"_"&amp;$AZ$7,データシート1!$A:$BS,MATCH("cb_"&amp;BG$12,データシート1!$A$1:$BS$1,0),0)</f>
        <v>0</v>
      </c>
      <c r="BH19" s="40">
        <f>VLOOKUP($BC19&amp;"_"&amp;$AZ$7,データシート1!$A:$BS,MATCH("cb_"&amp;BH$12,データシート1!$A$1:$BS$1,0),0)</f>
        <v>40</v>
      </c>
      <c r="BI19" s="40">
        <f>VLOOKUP($BC19&amp;"_"&amp;$AZ$7,データシート1!$A:$BS,MATCH("cb_"&amp;BI$12,データシート1!$A$1:$BS$1,0),0)</f>
        <v>0</v>
      </c>
      <c r="BJ19" s="40">
        <f>VLOOKUP($BC19&amp;"_"&amp;$AZ$7,データシート1!$A:$BS,MATCH("cb_"&amp;BJ$12,データシート1!$A$1:$BS$1,0),0)</f>
        <v>44439.360000000001</v>
      </c>
      <c r="BK19" s="40">
        <f t="shared" si="3"/>
        <v>172672.15999999986</v>
      </c>
      <c r="BL19" s="42"/>
      <c r="BM19" s="960" t="str">
        <f t="shared" si="4"/>
        <v>07209</v>
      </c>
      <c r="BN19" s="123" t="str">
        <f t="shared" si="5"/>
        <v>相馬市</v>
      </c>
      <c r="BO19" s="40">
        <f>BE19*VLOOKUP(BO$12,別紙!$B$4:$E$10,MATCH("設備利用率",別紙!$B$4:$E$4,0),0)/100*8760/10^3</f>
        <v>10493.849279999951</v>
      </c>
      <c r="BP19" s="40">
        <f>BF19*VLOOKUP(BP$12,別紙!$B$4:$E$10,MATCH("設備利用率",別紙!$B$4:$E$4,0),0)/100*8760/10^3</f>
        <v>158002.09468799984</v>
      </c>
      <c r="BQ19" s="40">
        <f>BG19*VLOOKUP(BQ$12,別紙!$B$4:$E$10,MATCH("設備利用率",別紙!$B$4:$E$4,0),0)/100*8760/10^3</f>
        <v>0</v>
      </c>
      <c r="BR19" s="40">
        <f>BH19*VLOOKUP(BR$12,別紙!$B$4:$E$10,MATCH("設備利用率",別紙!$B$4:$E$4,0),0)/100*8760/10^3</f>
        <v>210.24</v>
      </c>
      <c r="BS19" s="40">
        <f>BI19*VLOOKUP(BS$12,別紙!$B$4:$E$10,MATCH("設備利用率",別紙!$B$4:$E$4,0),0)/100*8760/10^3</f>
        <v>0</v>
      </c>
      <c r="BT19" s="40">
        <f>BJ19*VLOOKUP(BT$12,別紙!$B$4:$E$10,MATCH("設備利用率",別紙!$B$4:$E$4,0),0)/100*8760/10^3</f>
        <v>311431.03487999999</v>
      </c>
      <c r="BU19" s="40">
        <f t="shared" si="6"/>
        <v>480137.21884799976</v>
      </c>
      <c r="BV19" s="42"/>
      <c r="BW19" s="38" t="str">
        <f t="shared" si="7"/>
        <v>07209</v>
      </c>
      <c r="BX19" s="38" t="str">
        <f t="shared" si="8"/>
        <v>相馬市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331901.45484134287</v>
      </c>
      <c r="BZ19" s="42"/>
      <c r="CA19" s="38" t="str">
        <f t="shared" si="9"/>
        <v>07209</v>
      </c>
      <c r="CB19" s="38" t="str">
        <f t="shared" si="10"/>
        <v>相馬市</v>
      </c>
      <c r="CC19" s="260">
        <f t="shared" si="11"/>
        <v>3.1617364512657141E-2</v>
      </c>
      <c r="CD19" s="260">
        <f t="shared" si="1"/>
        <v>0.47605122660136806</v>
      </c>
      <c r="CE19" s="260">
        <f t="shared" si="1"/>
        <v>0</v>
      </c>
      <c r="CF19" s="260">
        <f t="shared" si="1"/>
        <v>6.334410317679986E-4</v>
      </c>
      <c r="CG19" s="260">
        <f t="shared" si="1"/>
        <v>0</v>
      </c>
      <c r="CH19" s="260">
        <f t="shared" si="1"/>
        <v>0.93832380165031737</v>
      </c>
      <c r="CI19" s="260">
        <f t="shared" si="12"/>
        <v>1.4466258337961104</v>
      </c>
      <c r="CK19" s="20" t="str">
        <f t="shared" si="13"/>
        <v>07209</v>
      </c>
      <c r="CL19" s="20" t="str">
        <f t="shared" si="14"/>
        <v>相馬市</v>
      </c>
      <c r="CM19" s="20">
        <f>VLOOKUP($CK19&amp;"_"&amp;$AZ$7,データシート1!$A:$BS,MATCH("ca_太陽光発電（10kW未満）",データシート1!$A$1:$BS$1,0),0)</f>
        <v>1877</v>
      </c>
      <c r="CN19" s="20">
        <f>VLOOKUP($CK19&amp;"_"&amp;$AZ$5,データシート1!$A:$BS,MATCH("ab_家庭",データシート1!$A$1:$BS$1,0),0)</f>
        <v>14323</v>
      </c>
      <c r="CO19" s="260">
        <f t="shared" si="15"/>
        <v>0.13104796481184108</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04361</v>
      </c>
      <c r="AY20" s="20" t="str">
        <f>IF(IFERROR(比較地域マスタ!$Z13,"")=0,"",IFERROR(比較地域マスタ!$Z13,""))</f>
        <v>亘理町</v>
      </c>
      <c r="BC20" s="960" t="str">
        <f t="shared" si="0"/>
        <v>04361</v>
      </c>
      <c r="BD20" s="123" t="str">
        <f t="shared" si="2"/>
        <v>亘理町</v>
      </c>
      <c r="BE20" s="40">
        <f>VLOOKUP($BC20&amp;"_"&amp;$AZ$7,データシート1!$A:$BS,MATCH("cb_"&amp;BE$12,データシート1!$A$1:$BS$1,0),0)</f>
        <v>7553.5999999999776</v>
      </c>
      <c r="BF20" s="40">
        <f>VLOOKUP($BC20&amp;"_"&amp;$AZ$7,データシート1!$A:$BS,MATCH("cb_"&amp;BF$12,データシート1!$A$1:$BS$1,0),0)</f>
        <v>71370.699999999924</v>
      </c>
      <c r="BG20" s="40">
        <f>VLOOKUP($BC20&amp;"_"&amp;$AZ$7,データシート1!$A:$BS,MATCH("cb_"&amp;BG$12,データシート1!$A$1:$BS$1,0),0)</f>
        <v>19.8</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78944.099999999904</v>
      </c>
      <c r="BL20" s="42"/>
      <c r="BM20" s="960" t="str">
        <f t="shared" si="4"/>
        <v>04361</v>
      </c>
      <c r="BN20" s="123" t="str">
        <f t="shared" si="5"/>
        <v>亘理町</v>
      </c>
      <c r="BO20" s="40">
        <f>BE20*VLOOKUP(BO$12,別紙!$B$4:$E$10,MATCH("設備利用率",別紙!$B$4:$E$4,0),0)/100*8760/10^3</f>
        <v>9065.2264319999722</v>
      </c>
      <c r="BP20" s="40">
        <f>BF20*VLOOKUP(BP$12,別紙!$B$4:$E$10,MATCH("設備利用率",別紙!$B$4:$E$4,0),0)/100*8760/10^3</f>
        <v>94406.3071319999</v>
      </c>
      <c r="BQ20" s="40">
        <f>BG20*VLOOKUP(BQ$12,別紙!$B$4:$E$10,MATCH("設備利用率",別紙!$B$4:$E$4,0),0)/100*8760/10^3</f>
        <v>43.015104000000001</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103514.54866799987</v>
      </c>
      <c r="BV20" s="42"/>
      <c r="BW20" s="38" t="str">
        <f t="shared" si="7"/>
        <v>04361</v>
      </c>
      <c r="BX20" s="38" t="str">
        <f t="shared" si="8"/>
        <v>亘理町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129126.27575355458</v>
      </c>
      <c r="BZ20" s="42"/>
      <c r="CA20" s="38" t="str">
        <f t="shared" si="9"/>
        <v>04361</v>
      </c>
      <c r="CB20" s="38" t="str">
        <f t="shared" si="10"/>
        <v>亘理町</v>
      </c>
      <c r="CC20" s="260">
        <f t="shared" si="11"/>
        <v>7.0204351353720704E-2</v>
      </c>
      <c r="CD20" s="260">
        <f t="shared" si="1"/>
        <v>0.7311161619202905</v>
      </c>
      <c r="CE20" s="260">
        <f t="shared" si="1"/>
        <v>3.3312432925810517E-4</v>
      </c>
      <c r="CF20" s="260">
        <f t="shared" si="1"/>
        <v>0</v>
      </c>
      <c r="CG20" s="260">
        <f t="shared" si="1"/>
        <v>0</v>
      </c>
      <c r="CH20" s="260">
        <f t="shared" si="1"/>
        <v>0</v>
      </c>
      <c r="CI20" s="260">
        <f t="shared" si="12"/>
        <v>0.80165363760326935</v>
      </c>
      <c r="CK20" s="20" t="str">
        <f t="shared" si="13"/>
        <v>04361</v>
      </c>
      <c r="CL20" s="20" t="str">
        <f t="shared" si="14"/>
        <v>亘理町</v>
      </c>
      <c r="CM20" s="20">
        <f>VLOOKUP($CK20&amp;"_"&amp;$AZ$7,データシート1!$A:$BS,MATCH("ca_太陽光発電（10kW未満）",データシート1!$A$1:$BS$1,0),0)</f>
        <v>1684</v>
      </c>
      <c r="CN20" s="20">
        <f>VLOOKUP($CK20&amp;"_"&amp;$AZ$5,データシート1!$A:$BS,MATCH("ab_家庭",データシート1!$A$1:$BS$1,0),0)</f>
        <v>13018</v>
      </c>
      <c r="CO20" s="260">
        <f t="shared" si="15"/>
        <v>0.1293593485942541</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38215</v>
      </c>
      <c r="AY21" s="20" t="str">
        <f>IF(IFERROR(比較地域マスタ!$Z14,"")=0,"",IFERROR(比較地域マスタ!$Z14,""))</f>
        <v>東温市</v>
      </c>
      <c r="BC21" s="960" t="str">
        <f t="shared" si="0"/>
        <v>38215</v>
      </c>
      <c r="BD21" s="123" t="str">
        <f t="shared" si="2"/>
        <v>東温市</v>
      </c>
      <c r="BE21" s="40">
        <f>VLOOKUP($BC21&amp;"_"&amp;$AZ$7,データシート1!$A:$BS,MATCH("cb_"&amp;BE$12,データシート1!$A$1:$BS$1,0),0)</f>
        <v>8691.6839999999829</v>
      </c>
      <c r="BF21" s="40">
        <f>VLOOKUP($BC21&amp;"_"&amp;$AZ$7,データシート1!$A:$BS,MATCH("cb_"&amp;BF$12,データシート1!$A$1:$BS$1,0),0)</f>
        <v>20761.882000000012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29453.565999999995</v>
      </c>
      <c r="BL21" s="42"/>
      <c r="BM21" s="960" t="str">
        <f t="shared" si="4"/>
        <v>38215</v>
      </c>
      <c r="BN21" s="123" t="str">
        <f t="shared" si="5"/>
        <v>東温市</v>
      </c>
      <c r="BO21" s="40">
        <f>BE21*VLOOKUP(BO$12,別紙!$B$4:$E$10,MATCH("設備利用率",別紙!$B$4:$E$4,0),0)/100*8760/10^3</f>
        <v>10431.063802079978</v>
      </c>
      <c r="BP21" s="40">
        <f>BF21*VLOOKUP(BP$12,別紙!$B$4:$E$10,MATCH("設備利用率",別紙!$B$4:$E$4,0),0)/100*8760/10^3</f>
        <v>27462.987034320016</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37894.050836399998</v>
      </c>
      <c r="BV21" s="42"/>
      <c r="BW21" s="38" t="str">
        <f t="shared" si="7"/>
        <v>38215</v>
      </c>
      <c r="BX21" s="38" t="str">
        <f t="shared" si="8"/>
        <v>東温市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263428.41934004746</v>
      </c>
      <c r="BZ21" s="42"/>
      <c r="CA21" s="38" t="str">
        <f t="shared" si="9"/>
        <v>38215</v>
      </c>
      <c r="CB21" s="38" t="str">
        <f t="shared" si="10"/>
        <v>東温市</v>
      </c>
      <c r="CC21" s="260">
        <f t="shared" si="11"/>
        <v>3.9597336643526694E-2</v>
      </c>
      <c r="CD21" s="260">
        <f t="shared" si="1"/>
        <v>0.1042521801676581</v>
      </c>
      <c r="CE21" s="260">
        <f t="shared" si="1"/>
        <v>0</v>
      </c>
      <c r="CF21" s="260">
        <f t="shared" si="1"/>
        <v>0</v>
      </c>
      <c r="CG21" s="260">
        <f t="shared" si="1"/>
        <v>0</v>
      </c>
      <c r="CH21" s="260">
        <f t="shared" si="1"/>
        <v>0</v>
      </c>
      <c r="CI21" s="260">
        <f t="shared" si="12"/>
        <v>0.1438495168111848</v>
      </c>
      <c r="CK21" s="20" t="str">
        <f t="shared" si="13"/>
        <v>38215</v>
      </c>
      <c r="CL21" s="20" t="str">
        <f t="shared" si="14"/>
        <v>東温市</v>
      </c>
      <c r="CM21" s="20">
        <f>VLOOKUP($CK21&amp;"_"&amp;$AZ$7,データシート1!$A:$BS,MATCH("ca_太陽光発電（10kW未満）",データシート1!$A$1:$BS$1,0),0)</f>
        <v>1834</v>
      </c>
      <c r="CN21" s="20">
        <f>VLOOKUP($CK21&amp;"_"&amp;$AZ$5,データシート1!$A:$BS,MATCH("ab_家庭",データシート1!$A$1:$BS$1,0),0)</f>
        <v>15387</v>
      </c>
      <c r="CO21" s="260">
        <f t="shared" si="15"/>
        <v>0.11919152531357639</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21218</v>
      </c>
      <c r="AY22" s="20" t="str">
        <f>IF(IFERROR(比較地域マスタ!$Z15,"")=0,"",IFERROR(比較地域マスタ!$Z15,""))</f>
        <v>本巣市</v>
      </c>
      <c r="BC22" s="960" t="str">
        <f t="shared" si="0"/>
        <v>21218</v>
      </c>
      <c r="BD22" s="123" t="str">
        <f t="shared" si="2"/>
        <v>本巣市</v>
      </c>
      <c r="BE22" s="40">
        <f>VLOOKUP($BC22&amp;"_"&amp;$AZ$7,データシート1!$A:$BS,MATCH("cb_"&amp;BE$12,データシート1!$A$1:$BS$1,0),0)</f>
        <v>7245.8</v>
      </c>
      <c r="BF22" s="40">
        <f>VLOOKUP($BC22&amp;"_"&amp;$AZ$7,データシート1!$A:$BS,MATCH("cb_"&amp;BF$12,データシート1!$A$1:$BS$1,0),0)</f>
        <v>26535.80000000001</v>
      </c>
      <c r="BG22" s="40">
        <f>VLOOKUP($BC22&amp;"_"&amp;$AZ$7,データシート1!$A:$BS,MATCH("cb_"&amp;BG$12,データシート1!$A$1:$BS$1,0),0)</f>
        <v>0</v>
      </c>
      <c r="BH22" s="40">
        <f>VLOOKUP($BC22&amp;"_"&amp;$AZ$7,データシート1!$A:$BS,MATCH("cb_"&amp;BH$12,データシート1!$A$1:$BS$1,0),0)</f>
        <v>5154.3999999999996</v>
      </c>
      <c r="BI22" s="40">
        <f>VLOOKUP($BC22&amp;"_"&amp;$AZ$7,データシート1!$A:$BS,MATCH("cb_"&amp;BI$12,データシート1!$A$1:$BS$1,0),0)</f>
        <v>0</v>
      </c>
      <c r="BJ22" s="40">
        <f>VLOOKUP($BC22&amp;"_"&amp;$AZ$7,データシート1!$A:$BS,MATCH("cb_"&amp;BJ$12,データシート1!$A$1:$BS$1,0),0)</f>
        <v>0</v>
      </c>
      <c r="BK22" s="40">
        <f t="shared" si="3"/>
        <v>38936.000000000015</v>
      </c>
      <c r="BL22" s="42"/>
      <c r="BM22" s="960" t="str">
        <f t="shared" si="4"/>
        <v>21218</v>
      </c>
      <c r="BN22" s="123" t="str">
        <f t="shared" si="5"/>
        <v>本巣市</v>
      </c>
      <c r="BO22" s="40">
        <f>BE22*VLOOKUP(BO$12,別紙!$B$4:$E$10,MATCH("設備利用率",別紙!$B$4:$E$4,0),0)/100*8760/10^3</f>
        <v>8695.8294959999985</v>
      </c>
      <c r="BP22" s="40">
        <f>BF22*VLOOKUP(BP$12,別紙!$B$4:$E$10,MATCH("設備利用率",別紙!$B$4:$E$4,0),0)/100*8760/10^3</f>
        <v>35100.49480800001</v>
      </c>
      <c r="BQ22" s="40">
        <f>BG22*VLOOKUP(BQ$12,別紙!$B$4:$E$10,MATCH("設備利用率",別紙!$B$4:$E$4,0),0)/100*8760/10^3</f>
        <v>0</v>
      </c>
      <c r="BR22" s="40">
        <f>BH22*VLOOKUP(BR$12,別紙!$B$4:$E$10,MATCH("設備利用率",別紙!$B$4:$E$4,0),0)/100*8760/10^3</f>
        <v>27091.526399999999</v>
      </c>
      <c r="BS22" s="40">
        <f>BI22*VLOOKUP(BS$12,別紙!$B$4:$E$10,MATCH("設備利用率",別紙!$B$4:$E$4,0),0)/100*8760/10^3</f>
        <v>0</v>
      </c>
      <c r="BT22" s="40">
        <f>BJ22*VLOOKUP(BT$12,別紙!$B$4:$E$10,MATCH("設備利用率",別紙!$B$4:$E$4,0),0)/100*8760/10^3</f>
        <v>0</v>
      </c>
      <c r="BU22" s="40">
        <f t="shared" si="6"/>
        <v>70887.850704000011</v>
      </c>
      <c r="BV22" s="42"/>
      <c r="BW22" s="38" t="str">
        <f t="shared" si="7"/>
        <v>21218</v>
      </c>
      <c r="BX22" s="38" t="str">
        <f t="shared" si="8"/>
        <v>本巣市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224176.02515119637</v>
      </c>
      <c r="BZ22" s="42"/>
      <c r="CA22" s="38" t="str">
        <f t="shared" si="9"/>
        <v>21218</v>
      </c>
      <c r="CB22" s="38" t="str">
        <f t="shared" si="10"/>
        <v>本巣市</v>
      </c>
      <c r="CC22" s="260">
        <f t="shared" si="11"/>
        <v>3.8790185034885259E-2</v>
      </c>
      <c r="CD22" s="260">
        <f t="shared" si="1"/>
        <v>0.15657559627228804</v>
      </c>
      <c r="CE22" s="260">
        <f t="shared" si="1"/>
        <v>0</v>
      </c>
      <c r="CF22" s="260">
        <f t="shared" si="1"/>
        <v>0.12084934765761868</v>
      </c>
      <c r="CG22" s="260">
        <f t="shared" si="1"/>
        <v>0</v>
      </c>
      <c r="CH22" s="260">
        <f t="shared" si="1"/>
        <v>0</v>
      </c>
      <c r="CI22" s="260">
        <f t="shared" si="12"/>
        <v>0.31621512896479198</v>
      </c>
      <c r="CK22" s="20" t="str">
        <f t="shared" si="13"/>
        <v>21218</v>
      </c>
      <c r="CL22" s="20" t="str">
        <f t="shared" si="14"/>
        <v>本巣市</v>
      </c>
      <c r="CM22" s="20">
        <f>VLOOKUP($CK22&amp;"_"&amp;$AZ$7,データシート1!$A:$BS,MATCH("ca_太陽光発電（10kW未満）",データシート1!$A$1:$BS$1,0),0)</f>
        <v>1537</v>
      </c>
      <c r="CN22" s="20">
        <f>VLOOKUP($CK22&amp;"_"&amp;$AZ$5,データシート1!$A:$BS,MATCH("ab_家庭",データシート1!$A$1:$BS$1,0),0)</f>
        <v>12715</v>
      </c>
      <c r="CO22" s="260">
        <f t="shared" si="15"/>
        <v>0.12088084939048369</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03321</v>
      </c>
      <c r="AY23" s="20" t="str">
        <f>IF(IFERROR(比較地域マスタ!$Z16,"")=0,"",IFERROR(比較地域マスタ!$Z16,""))</f>
        <v>紫波町</v>
      </c>
      <c r="BC23" s="960" t="str">
        <f t="shared" si="0"/>
        <v>03321</v>
      </c>
      <c r="BD23" s="123" t="str">
        <f t="shared" si="2"/>
        <v>紫波町</v>
      </c>
      <c r="BE23" s="40">
        <f>VLOOKUP($BC23&amp;"_"&amp;$AZ$7,データシート1!$A:$BS,MATCH("cb_"&amp;BE$12,データシート1!$A$1:$BS$1,0),0)</f>
        <v>5842.8000000000065</v>
      </c>
      <c r="BF23" s="40">
        <f>VLOOKUP($BC23&amp;"_"&amp;$AZ$7,データシート1!$A:$BS,MATCH("cb_"&amp;BF$12,データシート1!$A$1:$BS$1,0),0)</f>
        <v>14180.400000000005</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45</v>
      </c>
      <c r="BK23" s="40">
        <f t="shared" si="3"/>
        <v>20068.200000000012</v>
      </c>
      <c r="BL23" s="42"/>
      <c r="BM23" s="960" t="str">
        <f t="shared" si="4"/>
        <v>03321</v>
      </c>
      <c r="BN23" s="123" t="str">
        <f t="shared" si="5"/>
        <v>紫波町</v>
      </c>
      <c r="BO23" s="40">
        <f>BE23*VLOOKUP(BO$12,別紙!$B$4:$E$10,MATCH("設備利用率",別紙!$B$4:$E$4,0),0)/100*8760/10^3</f>
        <v>7012.0611360000075</v>
      </c>
      <c r="BP23" s="40">
        <f>BF23*VLOOKUP(BP$12,別紙!$B$4:$E$10,MATCH("設備利用率",別紙!$B$4:$E$4,0),0)/100*8760/10^3</f>
        <v>18757.265904000007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315.36</v>
      </c>
      <c r="BU23" s="40">
        <f t="shared" si="6"/>
        <v>26084.687040000015</v>
      </c>
      <c r="BV23" s="42"/>
      <c r="BW23" s="38" t="str">
        <f t="shared" si="7"/>
        <v>03321</v>
      </c>
      <c r="BX23" s="38" t="str">
        <f t="shared" si="8"/>
        <v>紫波町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146800.35346884234</v>
      </c>
      <c r="BZ23" s="42"/>
      <c r="CA23" s="38" t="str">
        <f t="shared" si="9"/>
        <v>03321</v>
      </c>
      <c r="CB23" s="38" t="str">
        <f t="shared" si="10"/>
        <v>紫波町</v>
      </c>
      <c r="CC23" s="260">
        <f t="shared" si="11"/>
        <v>4.7765969020560184E-2</v>
      </c>
      <c r="CD23" s="260">
        <f t="shared" si="1"/>
        <v>0.12777398324167621</v>
      </c>
      <c r="CE23" s="260">
        <f t="shared" si="1"/>
        <v>0</v>
      </c>
      <c r="CF23" s="260">
        <f t="shared" si="1"/>
        <v>0</v>
      </c>
      <c r="CG23" s="260">
        <f t="shared" si="1"/>
        <v>0</v>
      </c>
      <c r="CH23" s="260">
        <f t="shared" si="1"/>
        <v>2.1482237102850958E-3</v>
      </c>
      <c r="CI23" s="260">
        <f t="shared" si="12"/>
        <v>0.17768817597252151</v>
      </c>
      <c r="CK23" s="20" t="str">
        <f t="shared" si="13"/>
        <v>03321</v>
      </c>
      <c r="CL23" s="20" t="str">
        <f t="shared" si="14"/>
        <v>紫波町</v>
      </c>
      <c r="CM23" s="20">
        <f>VLOOKUP($CK23&amp;"_"&amp;$AZ$7,データシート1!$A:$BS,MATCH("ca_太陽光発電（10kW未満）",データシート1!$A$1:$BS$1,0),0)</f>
        <v>1241</v>
      </c>
      <c r="CN23" s="20">
        <f>VLOOKUP($CK23&amp;"_"&amp;$AZ$5,データシート1!$A:$BS,MATCH("ab_家庭",データシート1!$A$1:$BS$1,0),0)</f>
        <v>12702</v>
      </c>
      <c r="CO23" s="260">
        <f t="shared" si="15"/>
        <v>9.7701149425287362E-2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39211</v>
      </c>
      <c r="AY24" s="20" t="str">
        <f>IF(IFERROR(比較地域マスタ!$Z17,"")=0,"",IFERROR(比較地域マスタ!$Z17,""))</f>
        <v>香南市</v>
      </c>
      <c r="BC24" s="960" t="str">
        <f t="shared" si="0"/>
        <v>39211</v>
      </c>
      <c r="BD24" s="123" t="str">
        <f t="shared" si="2"/>
        <v>香南市</v>
      </c>
      <c r="BE24" s="40">
        <f>VLOOKUP($BC24&amp;"_"&amp;$AZ$7,データシート1!$A:$BS,MATCH("cb_"&amp;BE$12,データシート1!$A$1:$BS$1,0),0)</f>
        <v>8075.763999999991</v>
      </c>
      <c r="BF24" s="40">
        <f>VLOOKUP($BC24&amp;"_"&amp;$AZ$7,データシート1!$A:$BS,MATCH("cb_"&amp;BF$12,データシート1!$A$1:$BS$1,0),0)</f>
        <v>14289.772000000004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22365.535999999996</v>
      </c>
      <c r="BL24" s="42"/>
      <c r="BM24" s="960" t="str">
        <f t="shared" si="4"/>
        <v>39211</v>
      </c>
      <c r="BN24" s="123" t="str">
        <f t="shared" si="5"/>
        <v>香南市</v>
      </c>
      <c r="BO24" s="40">
        <f>BE24*VLOOKUP(BO$12,別紙!$B$4:$E$10,MATCH("設備利用率",別紙!$B$4:$E$4,0),0)/100*8760/10^3</f>
        <v>9691.8858916799891</v>
      </c>
      <c r="BP24" s="40">
        <f>BF24*VLOOKUP(BP$12,別紙!$B$4:$E$10,MATCH("設備利用率",別紙!$B$4:$E$4,0),0)/100*8760/10^3</f>
        <v>18901.938810720003</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28593.824702399994</v>
      </c>
      <c r="BV24" s="42"/>
      <c r="BW24" s="38" t="str">
        <f t="shared" si="7"/>
        <v>39211</v>
      </c>
      <c r="BX24" s="38" t="str">
        <f t="shared" si="8"/>
        <v>香南市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143479.40577060086</v>
      </c>
      <c r="BZ24" s="42"/>
      <c r="CA24" s="38" t="str">
        <f t="shared" si="9"/>
        <v>39211</v>
      </c>
      <c r="CB24" s="38" t="str">
        <f t="shared" si="10"/>
        <v>香南市</v>
      </c>
      <c r="CC24" s="260">
        <f t="shared" si="11"/>
        <v>6.7548968715243102E-2</v>
      </c>
      <c r="CD24" s="260">
        <f t="shared" si="1"/>
        <v>0.13173973441833864</v>
      </c>
      <c r="CE24" s="260">
        <f t="shared" si="1"/>
        <v>0</v>
      </c>
      <c r="CF24" s="260">
        <f t="shared" si="1"/>
        <v>0</v>
      </c>
      <c r="CG24" s="260">
        <f t="shared" si="1"/>
        <v>0</v>
      </c>
      <c r="CH24" s="260">
        <f t="shared" si="1"/>
        <v>0</v>
      </c>
      <c r="CI24" s="260">
        <f t="shared" si="12"/>
        <v>0.19928870313358177</v>
      </c>
      <c r="CK24" s="20" t="str">
        <f t="shared" si="13"/>
        <v>39211</v>
      </c>
      <c r="CL24" s="20" t="str">
        <f t="shared" si="14"/>
        <v>香南市</v>
      </c>
      <c r="CM24" s="20">
        <f>VLOOKUP($CK24&amp;"_"&amp;$AZ$7,データシート1!$A:$BS,MATCH("ca_太陽光発電（10kW未満）",データシート1!$A$1:$BS$1,0),0)</f>
        <v>1671</v>
      </c>
      <c r="CN24" s="20">
        <f>VLOOKUP($CK24&amp;"_"&amp;$AZ$5,データシート1!$A:$BS,MATCH("ab_家庭",データシート1!$A$1:$BS$1,0),0)</f>
        <v>15269</v>
      </c>
      <c r="CO24" s="260">
        <f t="shared" si="15"/>
        <v>0.10943742222804374</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31204</v>
      </c>
      <c r="AY25" s="20" t="str">
        <f>IF(IFERROR(比較地域マスタ!$Z18,"")=0,"",IFERROR(比較地域マスタ!$Z18,""))</f>
        <v>境港市</v>
      </c>
      <c r="BC25" s="960" t="str">
        <f t="shared" si="0"/>
        <v>31204</v>
      </c>
      <c r="BD25" s="123" t="str">
        <f t="shared" si="2"/>
        <v>境港市</v>
      </c>
      <c r="BE25" s="40">
        <f>VLOOKUP($BC25&amp;"_"&amp;$AZ$7,データシート1!$A:$BS,MATCH("cb_"&amp;BE$12,データシート1!$A$1:$BS$1,0),0)</f>
        <v>5671.6630000000041</v>
      </c>
      <c r="BF25" s="40">
        <f>VLOOKUP($BC25&amp;"_"&amp;$AZ$7,データシート1!$A:$BS,MATCH("cb_"&amp;BF$12,データシート1!$A$1:$BS$1,0),0)</f>
        <v>19474.952000000005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30000</v>
      </c>
      <c r="BK25" s="40">
        <f t="shared" si="3"/>
        <v>55146.615000000005</v>
      </c>
      <c r="BL25" s="42"/>
      <c r="BM25" s="960" t="str">
        <f t="shared" si="4"/>
        <v>31204</v>
      </c>
      <c r="BN25" s="123" t="str">
        <f t="shared" si="5"/>
        <v>境港市</v>
      </c>
      <c r="BO25" s="40">
        <f>BE25*VLOOKUP(BO$12,別紙!$B$4:$E$10,MATCH("設備利用率",別紙!$B$4:$E$4,0),0)/100*8760/10^3</f>
        <v>6806.6761995600054</v>
      </c>
      <c r="BP25" s="40">
        <f>BF25*VLOOKUP(BP$12,別紙!$B$4:$E$10,MATCH("設備利用率",別紙!$B$4:$E$4,0),0)/100*8760/10^3</f>
        <v>25760.687507520008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210240</v>
      </c>
      <c r="BU25" s="40">
        <f t="shared" si="6"/>
        <v>242807.36370708002</v>
      </c>
      <c r="BV25" s="42"/>
      <c r="BW25" s="38" t="str">
        <f t="shared" si="7"/>
        <v>31204</v>
      </c>
      <c r="BX25" s="38" t="str">
        <f t="shared" si="8"/>
        <v>境港市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238946.01057858177</v>
      </c>
      <c r="BZ25" s="42"/>
      <c r="CA25" s="38" t="str">
        <f t="shared" si="9"/>
        <v>31204</v>
      </c>
      <c r="CB25" s="38" t="str">
        <f t="shared" si="10"/>
        <v>境港市</v>
      </c>
      <c r="CC25" s="260">
        <f t="shared" si="11"/>
        <v>2.8486251697939544E-2</v>
      </c>
      <c r="CD25" s="260">
        <f t="shared" si="1"/>
        <v>0.10780965727422402</v>
      </c>
      <c r="CE25" s="260">
        <f t="shared" si="1"/>
        <v>0</v>
      </c>
      <c r="CF25" s="260">
        <f t="shared" si="1"/>
        <v>0</v>
      </c>
      <c r="CG25" s="260">
        <f t="shared" si="1"/>
        <v>0</v>
      </c>
      <c r="CH25" s="260">
        <f t="shared" si="1"/>
        <v>0.87986403075291653</v>
      </c>
      <c r="CI25" s="260">
        <f t="shared" si="12"/>
        <v>1.0161599397250802</v>
      </c>
      <c r="CK25" s="20" t="str">
        <f t="shared" si="13"/>
        <v>31204</v>
      </c>
      <c r="CL25" s="20" t="str">
        <f t="shared" si="14"/>
        <v>境港市</v>
      </c>
      <c r="CM25" s="20">
        <f>VLOOKUP($CK25&amp;"_"&amp;$AZ$7,データシート1!$A:$BS,MATCH("ca_太陽光発電（10kW未満）",データシート1!$A$1:$BS$1,0),0)</f>
        <v>1222</v>
      </c>
      <c r="CN25" s="20">
        <f>VLOOKUP($CK25&amp;"_"&amp;$AZ$5,データシート1!$A:$BS,MATCH("ab_家庭",データシート1!$A$1:$BS$1,0),0)</f>
        <v>15329</v>
      </c>
      <c r="CO25" s="260">
        <f t="shared" si="15"/>
        <v>7.9718181225128845E-2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16206</v>
      </c>
      <c r="AY26" s="20" t="str">
        <f>IF(IFERROR(比較地域マスタ!$Z19,"")=0,"",IFERROR(比較地域マスタ!$Z19,""))</f>
        <v>滑川市</v>
      </c>
      <c r="BC26" s="960" t="str">
        <f t="shared" si="0"/>
        <v>16206</v>
      </c>
      <c r="BD26" s="123" t="str">
        <f t="shared" si="2"/>
        <v>滑川市</v>
      </c>
      <c r="BE26" s="40">
        <f>VLOOKUP($BC26&amp;"_"&amp;$AZ$7,データシート1!$A:$BS,MATCH("cb_"&amp;BE$12,データシート1!$A$1:$BS$1,0),0)</f>
        <v>2990.0870000000009</v>
      </c>
      <c r="BF26" s="40">
        <f>VLOOKUP($BC26&amp;"_"&amp;$AZ$7,データシート1!$A:$BS,MATCH("cb_"&amp;BF$12,データシート1!$A$1:$BS$1,0),0)</f>
        <v>6058.2999999999993</v>
      </c>
      <c r="BG26" s="40">
        <f>VLOOKUP($BC26&amp;"_"&amp;$AZ$7,データシート1!$A:$BS,MATCH("cb_"&amp;BG$12,データシート1!$A$1:$BS$1,0),0)</f>
        <v>0</v>
      </c>
      <c r="BH26" s="40">
        <f>VLOOKUP($BC26&amp;"_"&amp;$AZ$7,データシート1!$A:$BS,MATCH("cb_"&amp;BH$12,データシート1!$A$1:$BS$1,0),0)</f>
        <v>1828.6</v>
      </c>
      <c r="BI26" s="40">
        <f>VLOOKUP($BC26&amp;"_"&amp;$AZ$7,データシート1!$A:$BS,MATCH("cb_"&amp;BI$12,データシート1!$A$1:$BS$1,0),0)</f>
        <v>0</v>
      </c>
      <c r="BJ26" s="40">
        <f>VLOOKUP($BC26&amp;"_"&amp;$AZ$7,データシート1!$A:$BS,MATCH("cb_"&amp;BJ$12,データシート1!$A$1:$BS$1,0),0)</f>
        <v>0</v>
      </c>
      <c r="BK26" s="40">
        <f t="shared" si="3"/>
        <v>10876.987000000001</v>
      </c>
      <c r="BL26" s="42"/>
      <c r="BM26" s="960" t="str">
        <f t="shared" si="4"/>
        <v>16206</v>
      </c>
      <c r="BN26" s="123" t="str">
        <f t="shared" si="5"/>
        <v>滑川市</v>
      </c>
      <c r="BO26" s="40">
        <f>BE26*VLOOKUP(BO$12,別紙!$B$4:$E$10,MATCH("設備利用率",別紙!$B$4:$E$4,0),0)/100*8760/10^3</f>
        <v>3588.4632104400016</v>
      </c>
      <c r="BP26" s="40">
        <f>BF26*VLOOKUP(BP$12,別紙!$B$4:$E$10,MATCH("設備利用率",別紙!$B$4:$E$4,0),0)/100*8760/10^3</f>
        <v>8013.6769079999985</v>
      </c>
      <c r="BQ26" s="40">
        <f>BG26*VLOOKUP(BQ$12,別紙!$B$4:$E$10,MATCH("設備利用率",別紙!$B$4:$E$4,0),0)/100*8760/10^3</f>
        <v>0</v>
      </c>
      <c r="BR26" s="40">
        <f>BH26*VLOOKUP(BR$12,別紙!$B$4:$E$10,MATCH("設備利用率",別紙!$B$4:$E$4,0),0)/100*8760/10^3</f>
        <v>9611.1216000000022</v>
      </c>
      <c r="BS26" s="40">
        <f>BI26*VLOOKUP(BS$12,別紙!$B$4:$E$10,MATCH("設備利用率",別紙!$B$4:$E$4,0),0)/100*8760/10^3</f>
        <v>0</v>
      </c>
      <c r="BT26" s="40">
        <f>BJ26*VLOOKUP(BT$12,別紙!$B$4:$E$10,MATCH("設備利用率",別紙!$B$4:$E$4,0),0)/100*8760/10^3</f>
        <v>0</v>
      </c>
      <c r="BU26" s="40">
        <f t="shared" si="6"/>
        <v>21213.261718440001</v>
      </c>
      <c r="BV26" s="42"/>
      <c r="BW26" s="38" t="str">
        <f t="shared" si="7"/>
        <v>16206</v>
      </c>
      <c r="BX26" s="38" t="str">
        <f t="shared" si="8"/>
        <v>滑川市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404005.91534363374</v>
      </c>
      <c r="BZ26" s="42"/>
      <c r="CA26" s="38" t="str">
        <f t="shared" si="9"/>
        <v>16206</v>
      </c>
      <c r="CB26" s="38" t="str">
        <f t="shared" si="10"/>
        <v>滑川市</v>
      </c>
      <c r="CC26" s="260">
        <f t="shared" si="11"/>
        <v>8.8822046266025002E-3</v>
      </c>
      <c r="CD26" s="260">
        <f t="shared" si="1"/>
        <v>1.9835543499861472E-2</v>
      </c>
      <c r="CE26" s="260">
        <f t="shared" si="1"/>
        <v>0</v>
      </c>
      <c r="CF26" s="260">
        <f t="shared" si="1"/>
        <v>2.3789556625241758E-2</v>
      </c>
      <c r="CG26" s="260">
        <f t="shared" si="1"/>
        <v>0</v>
      </c>
      <c r="CH26" s="260">
        <f t="shared" si="1"/>
        <v>0</v>
      </c>
      <c r="CI26" s="260">
        <f t="shared" si="12"/>
        <v>5.2507304751705723E-2</v>
      </c>
      <c r="CK26" s="20" t="str">
        <f t="shared" si="13"/>
        <v>16206</v>
      </c>
      <c r="CL26" s="20" t="str">
        <f t="shared" si="14"/>
        <v>滑川市</v>
      </c>
      <c r="CM26" s="20">
        <f>VLOOKUP($CK26&amp;"_"&amp;$AZ$7,データシート1!$A:$BS,MATCH("ca_太陽光発電（10kW未満）",データシート1!$A$1:$BS$1,0),0)</f>
        <v>660</v>
      </c>
      <c r="CN26" s="20">
        <f>VLOOKUP($CK26&amp;"_"&amp;$AZ$5,データシート1!$A:$BS,MATCH("ab_家庭",データシート1!$A$1:$BS$1,0),0)</f>
        <v>12679</v>
      </c>
      <c r="CO26" s="260">
        <f t="shared" si="15"/>
        <v>5.2054578436785237E-2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32205</v>
      </c>
      <c r="AY27" s="20" t="str">
        <f>IF(IFERROR(比較地域マスタ!$Z20,"")=0,"",IFERROR(比較地域マスタ!$Z20,""))</f>
        <v>大田市</v>
      </c>
      <c r="BC27" s="960" t="str">
        <f t="shared" si="0"/>
        <v>32205</v>
      </c>
      <c r="BD27" s="123" t="str">
        <f t="shared" si="2"/>
        <v>大田市</v>
      </c>
      <c r="BE27" s="40">
        <f>VLOOKUP($BC27&amp;"_"&amp;$AZ$7,データシート1!$A:$BS,MATCH("cb_"&amp;BE$12,データシート1!$A$1:$BS$1,0),0)</f>
        <v>3588.4330000000018</v>
      </c>
      <c r="BF27" s="40">
        <f>VLOOKUP($BC27&amp;"_"&amp;$AZ$7,データシート1!$A:$BS,MATCH("cb_"&amp;BF$12,データシート1!$A$1:$BS$1,0),0)</f>
        <v>19205.100000000013</v>
      </c>
      <c r="BG27" s="40">
        <f>VLOOKUP($BC27&amp;"_"&amp;$AZ$7,データシート1!$A:$BS,MATCH("cb_"&amp;BG$12,データシート1!$A$1:$BS$1,0),0)</f>
        <v>35.5</v>
      </c>
      <c r="BH27" s="40">
        <f>VLOOKUP($BC27&amp;"_"&amp;$AZ$7,データシート1!$A:$BS,MATCH("cb_"&amp;BH$12,データシート1!$A$1:$BS$1,0),0)</f>
        <v>449</v>
      </c>
      <c r="BI27" s="40">
        <f>VLOOKUP($BC27&amp;"_"&amp;$AZ$7,データシート1!$A:$BS,MATCH("cb_"&amp;BI$12,データシート1!$A$1:$BS$1,0),0)</f>
        <v>0</v>
      </c>
      <c r="BJ27" s="40">
        <f>VLOOKUP($BC27&amp;"_"&amp;$AZ$7,データシート1!$A:$BS,MATCH("cb_"&amp;BJ$12,データシート1!$A$1:$BS$1,0),0)</f>
        <v>0</v>
      </c>
      <c r="BK27" s="40">
        <f t="shared" si="3"/>
        <v>23278.033000000014</v>
      </c>
      <c r="BL27" s="42"/>
      <c r="BM27" s="960" t="str">
        <f t="shared" si="4"/>
        <v>32205</v>
      </c>
      <c r="BN27" s="123" t="str">
        <f t="shared" si="5"/>
        <v>大田市</v>
      </c>
      <c r="BO27" s="40">
        <f>BE27*VLOOKUP(BO$12,別紙!$B$4:$E$10,MATCH("設備利用率",別紙!$B$4:$E$4,0),0)/100*8760/10^3</f>
        <v>4306.5502119600023</v>
      </c>
      <c r="BP27" s="40">
        <f>BF27*VLOOKUP(BP$12,別紙!$B$4:$E$10,MATCH("設備利用率",別紙!$B$4:$E$4,0),0)/100*8760/10^3</f>
        <v>25403.738076000016</v>
      </c>
      <c r="BQ27" s="40">
        <f>BG27*VLOOKUP(BQ$12,別紙!$B$4:$E$10,MATCH("設備利用率",別紙!$B$4:$E$4,0),0)/100*8760/10^3</f>
        <v>77.123040000000003</v>
      </c>
      <c r="BR27" s="40">
        <f>BH27*VLOOKUP(BR$12,別紙!$B$4:$E$10,MATCH("設備利用率",別紙!$B$4:$E$4,0),0)/100*8760/10^3</f>
        <v>2359.944</v>
      </c>
      <c r="BS27" s="40">
        <f>BI27*VLOOKUP(BS$12,別紙!$B$4:$E$10,MATCH("設備利用率",別紙!$B$4:$E$4,0),0)/100*8760/10^3</f>
        <v>0</v>
      </c>
      <c r="BT27" s="40">
        <f>BJ27*VLOOKUP(BT$12,別紙!$B$4:$E$10,MATCH("設備利用率",別紙!$B$4:$E$4,0),0)/100*8760/10^3</f>
        <v>0</v>
      </c>
      <c r="BU27" s="40">
        <f t="shared" si="6"/>
        <v>32147.355327960016</v>
      </c>
      <c r="BV27" s="42"/>
      <c r="BW27" s="38" t="str">
        <f t="shared" si="7"/>
        <v>32205</v>
      </c>
      <c r="BX27" s="38" t="str">
        <f t="shared" si="8"/>
        <v>大田市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255735.82748167668</v>
      </c>
      <c r="BZ27" s="42"/>
      <c r="CA27" s="38" t="str">
        <f t="shared" si="9"/>
        <v>32205</v>
      </c>
      <c r="CB27" s="38" t="str">
        <f t="shared" si="10"/>
        <v>大田市</v>
      </c>
      <c r="CC27" s="260">
        <f t="shared" si="11"/>
        <v>1.6839839198004292E-2</v>
      </c>
      <c r="CD27" s="260">
        <f t="shared" si="1"/>
        <v>9.9335858906277719E-2</v>
      </c>
      <c r="CE27" s="260">
        <f t="shared" si="1"/>
        <v>3.0157307546407755E-4</v>
      </c>
      <c r="CF27" s="260">
        <f t="shared" si="1"/>
        <v>9.2280538993664805E-3</v>
      </c>
      <c r="CG27" s="260">
        <f t="shared" si="1"/>
        <v>0</v>
      </c>
      <c r="CH27" s="260">
        <f t="shared" si="1"/>
        <v>0</v>
      </c>
      <c r="CI27" s="260">
        <f t="shared" si="12"/>
        <v>0.12570532507911256</v>
      </c>
      <c r="CK27" s="20" t="str">
        <f t="shared" si="13"/>
        <v>32205</v>
      </c>
      <c r="CL27" s="20" t="str">
        <f t="shared" si="14"/>
        <v>大田市</v>
      </c>
      <c r="CM27" s="20">
        <f>VLOOKUP($CK27&amp;"_"&amp;$AZ$7,データシート1!$A:$BS,MATCH("ca_太陽光発電（10kW未満）",データシート1!$A$1:$BS$1,0),0)</f>
        <v>770</v>
      </c>
      <c r="CN27" s="20">
        <f>VLOOKUP($CK27&amp;"_"&amp;$AZ$5,データシート1!$A:$BS,MATCH("ab_家庭",データシート1!$A$1:$BS$1,0),0)</f>
        <v>15525</v>
      </c>
      <c r="CO27" s="260">
        <f t="shared" si="15"/>
        <v>4.959742351046699E-2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46223</v>
      </c>
      <c r="AY28" s="20" t="str">
        <f>IF(IFERROR(比較地域マスタ!$Z21,"")=0,"",IFERROR(比較地域マスタ!$Z21,""))</f>
        <v>南九州市</v>
      </c>
      <c r="BC28" s="960" t="str">
        <f t="shared" si="0"/>
        <v>46223</v>
      </c>
      <c r="BD28" s="123" t="str">
        <f t="shared" si="2"/>
        <v>南九州市</v>
      </c>
      <c r="BE28" s="40">
        <f>VLOOKUP($BC28&amp;"_"&amp;$AZ$7,データシート1!$A:$BS,MATCH("cb_"&amp;BE$12,データシート1!$A$1:$BS$1,0),0)</f>
        <v>7296.2559999999967</v>
      </c>
      <c r="BF28" s="40">
        <f>VLOOKUP($BC28&amp;"_"&amp;$AZ$7,データシート1!$A:$BS,MATCH("cb_"&amp;BF$12,データシート1!$A$1:$BS$1,0),0)</f>
        <v>183595.75999999995</v>
      </c>
      <c r="BG28" s="40">
        <f>VLOOKUP($BC28&amp;"_"&amp;$AZ$7,データシート1!$A:$BS,MATCH("cb_"&amp;BG$12,データシート1!$A$1:$BS$1,0),0)</f>
        <v>18009.8</v>
      </c>
      <c r="BH28" s="40">
        <f>VLOOKUP($BC28&amp;"_"&amp;$AZ$7,データシート1!$A:$BS,MATCH("cb_"&amp;BH$12,データシート1!$A$1:$BS$1,0),0)</f>
        <v>375</v>
      </c>
      <c r="BI28" s="40">
        <f>VLOOKUP($BC28&amp;"_"&amp;$AZ$7,データシート1!$A:$BS,MATCH("cb_"&amp;BI$12,データシート1!$A$1:$BS$1,0),0)</f>
        <v>0</v>
      </c>
      <c r="BJ28" s="40">
        <f>VLOOKUP($BC28&amp;"_"&amp;$AZ$7,データシート1!$A:$BS,MATCH("cb_"&amp;BJ$12,データシート1!$A$1:$BS$1,0),0)</f>
        <v>0</v>
      </c>
      <c r="BK28" s="40">
        <f t="shared" si="3"/>
        <v>209276.81599999993</v>
      </c>
      <c r="BL28" s="42"/>
      <c r="BM28" s="960" t="str">
        <f t="shared" si="4"/>
        <v>46223</v>
      </c>
      <c r="BN28" s="123" t="str">
        <f t="shared" si="5"/>
        <v>南九州市</v>
      </c>
      <c r="BO28" s="40">
        <f>BE28*VLOOKUP(BO$12,別紙!$B$4:$E$10,MATCH("設備利用率",別紙!$B$4:$E$4,0),0)/100*8760/10^3</f>
        <v>8756.3827507199967</v>
      </c>
      <c r="BP28" s="40">
        <f>BF28*VLOOKUP(BP$12,別紙!$B$4:$E$10,MATCH("設備利用率",別紙!$B$4:$E$4,0),0)/100*8760/10^3</f>
        <v>242853.12749759995</v>
      </c>
      <c r="BQ28" s="40">
        <f>BG28*VLOOKUP(BQ$12,別紙!$B$4:$E$10,MATCH("設備利用率",別紙!$B$4:$E$4,0),0)/100*8760/10^3</f>
        <v>39125.930304000009</v>
      </c>
      <c r="BR28" s="40">
        <f>BH28*VLOOKUP(BR$12,別紙!$B$4:$E$10,MATCH("設備利用率",別紙!$B$4:$E$4,0),0)/100*8760/10^3</f>
        <v>1971</v>
      </c>
      <c r="BS28" s="40">
        <f>BI28*VLOOKUP(BS$12,別紙!$B$4:$E$10,MATCH("設備利用率",別紙!$B$4:$E$4,0),0)/100*8760/10^3</f>
        <v>0</v>
      </c>
      <c r="BT28" s="40">
        <f>BJ28*VLOOKUP(BT$12,別紙!$B$4:$E$10,MATCH("設備利用率",別紙!$B$4:$E$4,0),0)/100*8760/10^3</f>
        <v>0</v>
      </c>
      <c r="BU28" s="40">
        <f t="shared" si="6"/>
        <v>292706.44055231998</v>
      </c>
      <c r="BV28" s="42"/>
      <c r="BW28" s="38" t="str">
        <f t="shared" si="7"/>
        <v>46223</v>
      </c>
      <c r="BX28" s="38" t="str">
        <f t="shared" si="8"/>
        <v>南九州市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180476.71585062603</v>
      </c>
      <c r="BZ28" s="42"/>
      <c r="CA28" s="38" t="str">
        <f t="shared" si="9"/>
        <v>46223</v>
      </c>
      <c r="CB28" s="38" t="str">
        <f t="shared" si="10"/>
        <v>南九州市</v>
      </c>
      <c r="CC28" s="260">
        <f t="shared" si="11"/>
        <v>4.8518074530829416E-2</v>
      </c>
      <c r="CD28" s="260">
        <f t="shared" si="1"/>
        <v>1.3456202721385988</v>
      </c>
      <c r="CE28" s="260">
        <f t="shared" si="1"/>
        <v>0.21679212257155162</v>
      </c>
      <c r="CF28" s="260">
        <f t="shared" si="1"/>
        <v>1.092107638766723E-2</v>
      </c>
      <c r="CG28" s="260">
        <f t="shared" si="1"/>
        <v>0</v>
      </c>
      <c r="CH28" s="260">
        <f t="shared" si="1"/>
        <v>0</v>
      </c>
      <c r="CI28" s="260">
        <f t="shared" si="12"/>
        <v>1.6218515456286471</v>
      </c>
      <c r="CK28" s="20" t="str">
        <f t="shared" si="13"/>
        <v>46223</v>
      </c>
      <c r="CL28" s="20" t="str">
        <f t="shared" si="14"/>
        <v>南九州市</v>
      </c>
      <c r="CM28" s="20">
        <f>VLOOKUP($CK28&amp;"_"&amp;$AZ$7,データシート1!$A:$BS,MATCH("ca_太陽光発電（10kW未満）",データシート1!$A$1:$BS$1,0),0)</f>
        <v>1442</v>
      </c>
      <c r="CN28" s="20">
        <f>VLOOKUP($CK28&amp;"_"&amp;$AZ$5,データシート1!$A:$BS,MATCH("ab_家庭",データシート1!$A$1:$BS$1,0),0)</f>
        <v>16454</v>
      </c>
      <c r="CO28" s="260">
        <f t="shared" si="15"/>
        <v>8.7638264251853656E-2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03207</v>
      </c>
      <c r="AY29" s="20" t="str">
        <f>IF(IFERROR(比較地域マスタ!$Z22,"")=0,"",IFERROR(比較地域マスタ!$Z22,""))</f>
        <v>久慈市</v>
      </c>
      <c r="BC29" s="960" t="str">
        <f t="shared" si="0"/>
        <v>03207</v>
      </c>
      <c r="BD29" s="123" t="str">
        <f t="shared" si="2"/>
        <v>久慈市</v>
      </c>
      <c r="BE29" s="40">
        <f>VLOOKUP($BC29&amp;"_"&amp;$AZ$7,データシート1!$A:$BS,MATCH("cb_"&amp;BE$12,データシート1!$A$1:$BS$1,0),0)</f>
        <v>3611.2000000000053</v>
      </c>
      <c r="BF29" s="40">
        <f>VLOOKUP($BC29&amp;"_"&amp;$AZ$7,データシート1!$A:$BS,MATCH("cb_"&amp;BF$12,データシート1!$A$1:$BS$1,0),0)</f>
        <v>25509.200000000001</v>
      </c>
      <c r="BG29" s="40">
        <f>VLOOKUP($BC29&amp;"_"&amp;$AZ$7,データシート1!$A:$BS,MATCH("cb_"&amp;BG$12,データシート1!$A$1:$BS$1,0),0)</f>
        <v>0</v>
      </c>
      <c r="BH29" s="40">
        <f>VLOOKUP($BC29&amp;"_"&amp;$AZ$7,データシート1!$A:$BS,MATCH("cb_"&amp;BH$12,データシート1!$A$1:$BS$1,0),0)</f>
        <v>59.2</v>
      </c>
      <c r="BI29" s="40">
        <f>VLOOKUP($BC29&amp;"_"&amp;$AZ$7,データシート1!$A:$BS,MATCH("cb_"&amp;BI$12,データシート1!$A$1:$BS$1,0),0)</f>
        <v>0</v>
      </c>
      <c r="BJ29" s="40">
        <f>VLOOKUP($BC29&amp;"_"&amp;$AZ$7,データシート1!$A:$BS,MATCH("cb_"&amp;BJ$12,データシート1!$A$1:$BS$1,0),0)</f>
        <v>0</v>
      </c>
      <c r="BK29" s="40">
        <f t="shared" si="3"/>
        <v>29179.600000000006</v>
      </c>
      <c r="BL29" s="42"/>
      <c r="BM29" s="960" t="str">
        <f t="shared" si="4"/>
        <v>03207</v>
      </c>
      <c r="BN29" s="123" t="str">
        <f t="shared" si="5"/>
        <v>久慈市</v>
      </c>
      <c r="BO29" s="40">
        <f>BE29*VLOOKUP(BO$12,別紙!$B$4:$E$10,MATCH("設備利用率",別紙!$B$4:$E$4,0),0)/100*8760/10^3</f>
        <v>4333.873344000006</v>
      </c>
      <c r="BP29" s="40">
        <f>BF29*VLOOKUP(BP$12,別紙!$B$4:$E$10,MATCH("設備利用率",別紙!$B$4:$E$4,0),0)/100*8760/10^3</f>
        <v>33742.549392000001</v>
      </c>
      <c r="BQ29" s="40">
        <f>BG29*VLOOKUP(BQ$12,別紙!$B$4:$E$10,MATCH("設備利用率",別紙!$B$4:$E$4,0),0)/100*8760/10^3</f>
        <v>0</v>
      </c>
      <c r="BR29" s="40">
        <f>BH29*VLOOKUP(BR$12,別紙!$B$4:$E$10,MATCH("設備利用率",別紙!$B$4:$E$4,0),0)/100*8760/10^3</f>
        <v>311.15520000000004</v>
      </c>
      <c r="BS29" s="40">
        <f>BI29*VLOOKUP(BS$12,別紙!$B$4:$E$10,MATCH("設備利用率",別紙!$B$4:$E$4,0),0)/100*8760/10^3</f>
        <v>0</v>
      </c>
      <c r="BT29" s="40">
        <f>BJ29*VLOOKUP(BT$12,別紙!$B$4:$E$10,MATCH("設備利用率",別紙!$B$4:$E$4,0),0)/100*8760/10^3</f>
        <v>0</v>
      </c>
      <c r="BU29" s="40">
        <f t="shared" si="6"/>
        <v>38387.577936000009</v>
      </c>
      <c r="BV29" s="42"/>
      <c r="BW29" s="38" t="str">
        <f t="shared" si="7"/>
        <v>03207</v>
      </c>
      <c r="BX29" s="38" t="str">
        <f t="shared" si="8"/>
        <v>久慈市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188501.90975425486</v>
      </c>
      <c r="BZ29" s="42"/>
      <c r="CA29" s="38" t="str">
        <f t="shared" si="9"/>
        <v>03207</v>
      </c>
      <c r="CB29" s="38" t="str">
        <f t="shared" si="10"/>
        <v>久慈市</v>
      </c>
      <c r="CC29" s="260">
        <f t="shared" si="11"/>
        <v>2.2991137594573798E-2</v>
      </c>
      <c r="CD29" s="260">
        <f t="shared" ref="CD29:CD60" si="16">BP29/$BY29</f>
        <v>0.17900375352159192</v>
      </c>
      <c r="CE29" s="260">
        <f t="shared" ref="CE29:CE60" si="17">BQ29/$BY29</f>
        <v>0</v>
      </c>
      <c r="CF29" s="260">
        <f t="shared" ref="CF29:CF60" si="18">BR29/$BY29</f>
        <v>1.6506739926701282E-3</v>
      </c>
      <c r="CG29" s="260">
        <f t="shared" ref="CG29:CG60" si="19">BS29/$BY29</f>
        <v>0</v>
      </c>
      <c r="CH29" s="260">
        <f t="shared" ref="CH29:CH60" si="20">BT29/$BY29</f>
        <v>0</v>
      </c>
      <c r="CI29" s="260">
        <f t="shared" si="12"/>
        <v>0.20364556510883586</v>
      </c>
      <c r="CK29" s="20" t="str">
        <f t="shared" si="13"/>
        <v>03207</v>
      </c>
      <c r="CL29" s="20" t="str">
        <f t="shared" si="14"/>
        <v>久慈市</v>
      </c>
      <c r="CM29" s="20">
        <f>VLOOKUP($CK29&amp;"_"&amp;$AZ$7,データシート1!$A:$BS,MATCH("ca_太陽光発電（10kW未満）",データシート1!$A$1:$BS$1,0),0)</f>
        <v>724</v>
      </c>
      <c r="CN29" s="20">
        <f>VLOOKUP($CK29&amp;"_"&amp;$AZ$5,データシート1!$A:$BS,MATCH("ab_家庭",データシート1!$A$1:$BS$1,0),0)</f>
        <v>15526</v>
      </c>
      <c r="CO29" s="260">
        <f t="shared" si="15"/>
        <v>4.6631456910988023E-2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47362</v>
      </c>
      <c r="AY30" s="20" t="str">
        <f>IF(IFERROR(比較地域マスタ!$Z23,"")=0,"",IFERROR(比較地域マスタ!$Z23,""))</f>
        <v>八重瀬町</v>
      </c>
      <c r="BC30" s="960" t="str">
        <f t="shared" si="0"/>
        <v>47362</v>
      </c>
      <c r="BD30" s="123" t="str">
        <f t="shared" si="2"/>
        <v>八重瀬町</v>
      </c>
      <c r="BE30" s="40">
        <f>VLOOKUP($BC30&amp;"_"&amp;$AZ$7,データシート1!$A:$BS,MATCH("cb_"&amp;BE$12,データシート1!$A$1:$BS$1,0),0)</f>
        <v>3292.8000000000038</v>
      </c>
      <c r="BF30" s="40">
        <f>VLOOKUP($BC30&amp;"_"&amp;$AZ$7,データシート1!$A:$BS,MATCH("cb_"&amp;BF$12,データシート1!$A$1:$BS$1,0),0)</f>
        <v>11111.300000000007</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100</v>
      </c>
      <c r="BK30" s="40">
        <f t="shared" si="3"/>
        <v>14504.100000000009</v>
      </c>
      <c r="BL30" s="42"/>
      <c r="BM30" s="960" t="str">
        <f t="shared" si="4"/>
        <v>47362</v>
      </c>
      <c r="BN30" s="123" t="str">
        <f t="shared" si="5"/>
        <v>八重瀬町</v>
      </c>
      <c r="BO30" s="40">
        <f>BE30*VLOOKUP(BO$12,別紙!$B$4:$E$10,MATCH("設備利用率",別紙!$B$4:$E$4,0),0)/100*8760/10^3</f>
        <v>3951.7551360000048</v>
      </c>
      <c r="BP30" s="40">
        <f>BF30*VLOOKUP(BP$12,別紙!$B$4:$E$10,MATCH("設備利用率",別紙!$B$4:$E$4,0),0)/100*8760/10^3</f>
        <v>14697.583188000008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700.8</v>
      </c>
      <c r="BU30" s="40">
        <f t="shared" si="6"/>
        <v>19350.13832400001</v>
      </c>
      <c r="BV30" s="42"/>
      <c r="BW30" s="38" t="str">
        <f t="shared" si="7"/>
        <v>47362</v>
      </c>
      <c r="BX30" s="38" t="str">
        <f t="shared" si="8"/>
        <v>八重瀬町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110087.26209286529</v>
      </c>
      <c r="BZ30" s="42"/>
      <c r="CA30" s="38" t="str">
        <f t="shared" si="9"/>
        <v>47362</v>
      </c>
      <c r="CB30" s="38" t="str">
        <f t="shared" si="10"/>
        <v>八重瀬町</v>
      </c>
      <c r="CC30" s="260">
        <f t="shared" si="11"/>
        <v>3.589657023776701E-2</v>
      </c>
      <c r="CD30" s="260">
        <f t="shared" si="16"/>
        <v>0.13350848144085647</v>
      </c>
      <c r="CE30" s="260">
        <f t="shared" si="17"/>
        <v>0</v>
      </c>
      <c r="CF30" s="260">
        <f t="shared" si="18"/>
        <v>0</v>
      </c>
      <c r="CG30" s="260">
        <f t="shared" si="19"/>
        <v>0</v>
      </c>
      <c r="CH30" s="260">
        <f t="shared" si="20"/>
        <v>6.3658591073764061E-3</v>
      </c>
      <c r="CI30" s="260">
        <f t="shared" si="12"/>
        <v>0.17577091078599988</v>
      </c>
      <c r="CK30" s="20" t="str">
        <f t="shared" si="13"/>
        <v>47362</v>
      </c>
      <c r="CL30" s="20" t="str">
        <f t="shared" si="14"/>
        <v>八重瀬町</v>
      </c>
      <c r="CM30" s="20">
        <f>VLOOKUP($CK30&amp;"_"&amp;$AZ$7,データシート1!$A:$BS,MATCH("ca_太陽光発電（10kW未満）",データシート1!$A$1:$BS$1,0),0)</f>
        <v>555</v>
      </c>
      <c r="CN30" s="20">
        <f>VLOOKUP($CK30&amp;"_"&amp;$AZ$5,データシート1!$A:$BS,MATCH("ab_家庭",データシート1!$A$1:$BS$1,0),0)</f>
        <v>12807</v>
      </c>
      <c r="CO30" s="260">
        <f t="shared" si="15"/>
        <v>4.3335675802295623E-2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34210</v>
      </c>
      <c r="AY31" s="20" t="str">
        <f>IF(IFERROR(比較地域マスタ!$Z24,"")=0,"",IFERROR(比較地域マスタ!$Z24,""))</f>
        <v>庄原市</v>
      </c>
      <c r="BC31" s="960" t="str">
        <f t="shared" si="0"/>
        <v>34210</v>
      </c>
      <c r="BD31" s="123" t="str">
        <f t="shared" si="2"/>
        <v>庄原市</v>
      </c>
      <c r="BE31" s="40">
        <f>VLOOKUP($BC31&amp;"_"&amp;$AZ$7,データシート1!$A:$BS,MATCH("cb_"&amp;BE$12,データシート1!$A$1:$BS$1,0),0)</f>
        <v>6915.9350000000031</v>
      </c>
      <c r="BF31" s="40">
        <f>VLOOKUP($BC31&amp;"_"&amp;$AZ$7,データシート1!$A:$BS,MATCH("cb_"&amp;BF$12,データシート1!$A$1:$BS$1,0),0)</f>
        <v>98377.309000000008</v>
      </c>
      <c r="BG31" s="40">
        <f>VLOOKUP($BC31&amp;"_"&amp;$AZ$7,データシート1!$A:$BS,MATCH("cb_"&amp;BG$12,データシート1!$A$1:$BS$1,0),0)</f>
        <v>0</v>
      </c>
      <c r="BH31" s="40">
        <f>VLOOKUP($BC31&amp;"_"&amp;$AZ$7,データシート1!$A:$BS,MATCH("cb_"&amp;BH$12,データシート1!$A$1:$BS$1,0),0)</f>
        <v>1232</v>
      </c>
      <c r="BI31" s="40">
        <f>VLOOKUP($BC31&amp;"_"&amp;$AZ$7,データシート1!$A:$BS,MATCH("cb_"&amp;BI$12,データシート1!$A$1:$BS$1,0),0)</f>
        <v>0</v>
      </c>
      <c r="BJ31" s="40">
        <f>VLOOKUP($BC31&amp;"_"&amp;$AZ$7,データシート1!$A:$BS,MATCH("cb_"&amp;BJ$12,データシート1!$A$1:$BS$1,0),0)</f>
        <v>0</v>
      </c>
      <c r="BK31" s="40">
        <f t="shared" si="3"/>
        <v>106525.24400000001</v>
      </c>
      <c r="BL31" s="42"/>
      <c r="BM31" s="960" t="str">
        <f t="shared" si="4"/>
        <v>34210</v>
      </c>
      <c r="BN31" s="123" t="str">
        <f t="shared" si="5"/>
        <v>庄原市</v>
      </c>
      <c r="BO31" s="40">
        <f>BE31*VLOOKUP(BO$12,別紙!$B$4:$E$10,MATCH("設備利用率",別紙!$B$4:$E$4,0),0)/100*8760/10^3</f>
        <v>8299.951912200002</v>
      </c>
      <c r="BP31" s="40">
        <f>BF31*VLOOKUP(BP$12,別紙!$B$4:$E$10,MATCH("設備利用率",別紙!$B$4:$E$4,0),0)/100*8760/10^3</f>
        <v>130129.56925284001</v>
      </c>
      <c r="BQ31" s="40">
        <f>BG31*VLOOKUP(BQ$12,別紙!$B$4:$E$10,MATCH("設備利用率",別紙!$B$4:$E$4,0),0)/100*8760/10^3</f>
        <v>0</v>
      </c>
      <c r="BR31" s="40">
        <f>BH31*VLOOKUP(BR$12,別紙!$B$4:$E$10,MATCH("設備利用率",別紙!$B$4:$E$4,0),0)/100*8760/10^3</f>
        <v>6475.3919999999998</v>
      </c>
      <c r="BS31" s="40">
        <f>BI31*VLOOKUP(BS$12,別紙!$B$4:$E$10,MATCH("設備利用率",別紙!$B$4:$E$4,0),0)/100*8760/10^3</f>
        <v>0</v>
      </c>
      <c r="BT31" s="40">
        <f>BJ31*VLOOKUP(BT$12,別紙!$B$4:$E$10,MATCH("設備利用率",別紙!$B$4:$E$4,0),0)/100*8760/10^3</f>
        <v>0</v>
      </c>
      <c r="BU31" s="40">
        <f t="shared" si="6"/>
        <v>144904.91316503999</v>
      </c>
      <c r="BV31" s="42"/>
      <c r="BW31" s="38" t="str">
        <f t="shared" si="7"/>
        <v>34210</v>
      </c>
      <c r="BX31" s="38" t="str">
        <f t="shared" si="8"/>
        <v>庄原市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202570.97038893728</v>
      </c>
      <c r="BZ31" s="42"/>
      <c r="CA31" s="38" t="str">
        <f t="shared" si="9"/>
        <v>34210</v>
      </c>
      <c r="CB31" s="38" t="str">
        <f t="shared" si="10"/>
        <v>庄原市</v>
      </c>
      <c r="CC31" s="260">
        <f t="shared" si="11"/>
        <v>4.0973056979803441E-2</v>
      </c>
      <c r="CD31" s="260">
        <f t="shared" si="16"/>
        <v>0.64239001769597381</v>
      </c>
      <c r="CE31" s="260">
        <f t="shared" si="17"/>
        <v>0</v>
      </c>
      <c r="CF31" s="260">
        <f t="shared" si="18"/>
        <v>3.1966041272188286E-2</v>
      </c>
      <c r="CG31" s="260">
        <f t="shared" si="19"/>
        <v>0</v>
      </c>
      <c r="CH31" s="260">
        <f t="shared" si="20"/>
        <v>0</v>
      </c>
      <c r="CI31" s="260">
        <f t="shared" si="12"/>
        <v>0.71532911594796544</v>
      </c>
      <c r="CK31" s="20" t="str">
        <f t="shared" si="13"/>
        <v>34210</v>
      </c>
      <c r="CL31" s="20" t="str">
        <f t="shared" si="14"/>
        <v>庄原市</v>
      </c>
      <c r="CM31" s="20">
        <f>VLOOKUP($CK31&amp;"_"&amp;$AZ$7,データシート1!$A:$BS,MATCH("ca_太陽光発電（10kW未満）",データシート1!$A$1:$BS$1,0),0)</f>
        <v>1509</v>
      </c>
      <c r="CN31" s="20">
        <f>VLOOKUP($CK31&amp;"_"&amp;$AZ$5,データシート1!$A:$BS,MATCH("ab_家庭",データシート1!$A$1:$BS$1,0),0)</f>
        <v>15183</v>
      </c>
      <c r="CO31" s="260">
        <f t="shared" si="15"/>
        <v>9.9387472831456228E-2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14301</v>
      </c>
      <c r="AY32" s="20" t="str">
        <f>IF(IFERROR(比較地域マスタ!$Z25,"")=0,"",IFERROR(比較地域マスタ!$Z25,""))</f>
        <v>葉山町</v>
      </c>
      <c r="AZ32" s="24"/>
      <c r="BA32" s="24"/>
      <c r="BB32" s="24"/>
      <c r="BC32" s="960" t="str">
        <f t="shared" si="0"/>
        <v>14301</v>
      </c>
      <c r="BD32" s="123" t="str">
        <f t="shared" si="2"/>
        <v>葉山町</v>
      </c>
      <c r="BE32" s="40">
        <f>VLOOKUP($BC32&amp;"_"&amp;$AZ$7,データシート1!$A:$BS,MATCH("cb_"&amp;BE$12,データシート1!$A$1:$BS$1,0),0)</f>
        <v>1811.1</v>
      </c>
      <c r="BF32" s="40">
        <f>VLOOKUP($BC32&amp;"_"&amp;$AZ$7,データシート1!$A:$BS,MATCH("cb_"&amp;BF$12,データシート1!$A$1:$BS$1,0),0)</f>
        <v>242.7</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2053.7999999999997</v>
      </c>
      <c r="BL32" s="42"/>
      <c r="BM32" s="960" t="str">
        <f t="shared" si="4"/>
        <v>14301</v>
      </c>
      <c r="BN32" s="123" t="str">
        <f t="shared" si="5"/>
        <v>葉山町</v>
      </c>
      <c r="BO32" s="40">
        <f>BE32*VLOOKUP(BO$12,別紙!$B$4:$E$10,MATCH("設備利用率",別紙!$B$4:$E$4,0),0)/100*8760/10^3</f>
        <v>2173.5373319999999</v>
      </c>
      <c r="BP32" s="40">
        <f>BF32*VLOOKUP(BP$12,別紙!$B$4:$E$10,MATCH("設備利用率",別紙!$B$4:$E$4,0),0)/100*8760/10^3</f>
        <v>321.03385199999997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2494.5711839999999</v>
      </c>
      <c r="BV32" s="42"/>
      <c r="BW32" s="38" t="str">
        <f t="shared" si="7"/>
        <v>14301</v>
      </c>
      <c r="BX32" s="38" t="str">
        <f t="shared" si="8"/>
        <v>葉山町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100724.4757259998</v>
      </c>
      <c r="BZ32" s="42"/>
      <c r="CA32" s="38" t="str">
        <f t="shared" si="9"/>
        <v>14301</v>
      </c>
      <c r="CB32" s="38" t="str">
        <f t="shared" si="10"/>
        <v>葉山町</v>
      </c>
      <c r="CC32" s="260">
        <f t="shared" si="11"/>
        <v>2.1579038424708815E-2</v>
      </c>
      <c r="CD32" s="260">
        <f t="shared" si="16"/>
        <v>3.1872476842004765E-3</v>
      </c>
      <c r="CE32" s="260">
        <f t="shared" si="17"/>
        <v>0</v>
      </c>
      <c r="CF32" s="260">
        <f t="shared" si="18"/>
        <v>0</v>
      </c>
      <c r="CG32" s="260">
        <f t="shared" si="19"/>
        <v>0</v>
      </c>
      <c r="CH32" s="260">
        <f t="shared" si="20"/>
        <v>0</v>
      </c>
      <c r="CI32" s="260">
        <f t="shared" si="12"/>
        <v>2.476628610890929E-2</v>
      </c>
      <c r="CJ32" s="24"/>
      <c r="CK32" s="20" t="str">
        <f t="shared" si="13"/>
        <v>14301</v>
      </c>
      <c r="CL32" s="20" t="str">
        <f t="shared" si="14"/>
        <v>葉山町</v>
      </c>
      <c r="CM32" s="20">
        <f>VLOOKUP($CK32&amp;"_"&amp;$AZ$7,データシート1!$A:$BS,MATCH("ca_太陽光発電（10kW未満）",データシート1!$A$1:$BS$1,0),0)</f>
        <v>422</v>
      </c>
      <c r="CN32" s="20">
        <f>VLOOKUP($CK32&amp;"_"&amp;$AZ$5,データシート1!$A:$BS,MATCH("ab_家庭",データシート1!$A$1:$BS$1,0),0)</f>
        <v>14655</v>
      </c>
      <c r="CO32" s="260">
        <f t="shared" si="15"/>
        <v>2.8795632889798705E-2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11326</v>
      </c>
      <c r="AY33" s="20" t="str">
        <f>IF(IFERROR(比較地域マスタ!$Z26,"")=0,"",IFERROR(比較地域マスタ!$Z26,""))</f>
        <v>毛呂山町</v>
      </c>
      <c r="BC33" s="960" t="str">
        <f t="shared" si="0"/>
        <v>11326</v>
      </c>
      <c r="BD33" s="123" t="str">
        <f t="shared" si="2"/>
        <v>毛呂山町</v>
      </c>
      <c r="BE33" s="40">
        <f>VLOOKUP($BC33&amp;"_"&amp;$AZ$7,データシート1!$A:$BS,MATCH("cb_"&amp;BE$12,データシート1!$A$1:$BS$1,0),0)</f>
        <v>2832.7000000000035</v>
      </c>
      <c r="BF33" s="40">
        <f>VLOOKUP($BC33&amp;"_"&amp;$AZ$7,データシート1!$A:$BS,MATCH("cb_"&amp;BF$12,データシート1!$A$1:$BS$1,0),0)</f>
        <v>6069.4000000000015</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8902.1000000000058</v>
      </c>
      <c r="BL33" s="42"/>
      <c r="BM33" s="960" t="str">
        <f t="shared" si="4"/>
        <v>11326</v>
      </c>
      <c r="BN33" s="123" t="str">
        <f t="shared" si="5"/>
        <v>毛呂山町</v>
      </c>
      <c r="BO33" s="40">
        <f>BE33*VLOOKUP(BO$12,別紙!$B$4:$E$10,MATCH("設備利用率",別紙!$B$4:$E$4,0),0)/100*8760/10^3</f>
        <v>3399.5799240000038</v>
      </c>
      <c r="BP33" s="40">
        <f>BF33*VLOOKUP(BP$12,別紙!$B$4:$E$10,MATCH("設備利用率",別紙!$B$4:$E$4,0),0)/100*8760/10^3</f>
        <v>8028.3595440000017</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11427.939468000006</v>
      </c>
      <c r="BV33" s="42"/>
      <c r="BW33" s="38" t="str">
        <f t="shared" si="7"/>
        <v>11326</v>
      </c>
      <c r="BX33" s="38" t="str">
        <f t="shared" si="8"/>
        <v>毛呂山町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153545.9203474471</v>
      </c>
      <c r="BZ33" s="42"/>
      <c r="CA33" s="38" t="str">
        <f t="shared" si="9"/>
        <v>11326</v>
      </c>
      <c r="CB33" s="38" t="str">
        <f t="shared" si="10"/>
        <v>毛呂山町</v>
      </c>
      <c r="CC33" s="260">
        <f t="shared" si="11"/>
        <v>2.2140477039750448E-2</v>
      </c>
      <c r="CD33" s="260">
        <f t="shared" si="16"/>
        <v>5.2286374824112893E-2</v>
      </c>
      <c r="CE33" s="260">
        <f t="shared" si="17"/>
        <v>0</v>
      </c>
      <c r="CF33" s="260">
        <f t="shared" si="18"/>
        <v>0</v>
      </c>
      <c r="CG33" s="260">
        <f t="shared" si="19"/>
        <v>0</v>
      </c>
      <c r="CH33" s="260">
        <f t="shared" si="20"/>
        <v>0</v>
      </c>
      <c r="CI33" s="260">
        <f t="shared" si="12"/>
        <v>7.4426851863863344E-2</v>
      </c>
      <c r="CK33" s="20" t="str">
        <f t="shared" si="13"/>
        <v>11326</v>
      </c>
      <c r="CL33" s="20" t="str">
        <f t="shared" si="14"/>
        <v>毛呂山町</v>
      </c>
      <c r="CM33" s="20">
        <f>VLOOKUP($CK33&amp;"_"&amp;$AZ$7,データシート1!$A:$BS,MATCH("ca_太陽光発電（10kW未満）",データシート1!$A$1:$BS$1,0),0)</f>
        <v>619</v>
      </c>
      <c r="CN33" s="20">
        <f>VLOOKUP($CK33&amp;"_"&amp;$AZ$5,データシート1!$A:$BS,MATCH("ab_家庭",データシート1!$A$1:$BS$1,0),0)</f>
        <v>15970</v>
      </c>
      <c r="CO33" s="260">
        <f t="shared" si="15"/>
        <v>3.8760175328741389E-2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21221</v>
      </c>
      <c r="AY34" s="20" t="str">
        <f>IF(IFERROR(比較地域マスタ!$Z27,"")=0,"",IFERROR(比較地域マスタ!$Z27,""))</f>
        <v>海津市</v>
      </c>
      <c r="BC34" s="960" t="str">
        <f t="shared" si="0"/>
        <v>21221</v>
      </c>
      <c r="BD34" s="123" t="str">
        <f t="shared" si="2"/>
        <v>海津市</v>
      </c>
      <c r="BE34" s="40">
        <f>VLOOKUP($BC34&amp;"_"&amp;$AZ$7,データシート1!$A:$BS,MATCH("cb_"&amp;BE$12,データシート1!$A$1:$BS$1,0),0)</f>
        <v>5668.6000000000031</v>
      </c>
      <c r="BF34" s="40">
        <f>VLOOKUP($BC34&amp;"_"&amp;$AZ$7,データシート1!$A:$BS,MATCH("cb_"&amp;BF$12,データシート1!$A$1:$BS$1,0),0)</f>
        <v>34590.200000000019</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40258.800000000025</v>
      </c>
      <c r="BL34" s="42"/>
      <c r="BM34" s="960" t="str">
        <f t="shared" si="4"/>
        <v>21221</v>
      </c>
      <c r="BN34" s="123" t="str">
        <f t="shared" si="5"/>
        <v>海津市</v>
      </c>
      <c r="BO34" s="40">
        <f>BE34*VLOOKUP(BO$12,別紙!$B$4:$E$10,MATCH("設備利用率",別紙!$B$4:$E$4,0),0)/100*8760/10^3</f>
        <v>6803.000232000004</v>
      </c>
      <c r="BP34" s="40">
        <f>BF34*VLOOKUP(BP$12,別紙!$B$4:$E$10,MATCH("設備利用率",別紙!$B$4:$E$4,0),0)/100*8760/10^3</f>
        <v>45754.532952000023</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52557.533184000029</v>
      </c>
      <c r="BV34" s="42"/>
      <c r="BW34" s="38" t="str">
        <f t="shared" si="7"/>
        <v>21221</v>
      </c>
      <c r="BX34" s="38" t="str">
        <f t="shared" si="8"/>
        <v>海津市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238240.08116868968</v>
      </c>
      <c r="BZ34" s="42"/>
      <c r="CA34" s="38" t="str">
        <f t="shared" si="9"/>
        <v>21221</v>
      </c>
      <c r="CB34" s="38" t="str">
        <f t="shared" si="10"/>
        <v>海津市</v>
      </c>
      <c r="CC34" s="260">
        <f t="shared" si="11"/>
        <v>2.8555229660046293E-2</v>
      </c>
      <c r="CD34" s="260">
        <f t="shared" si="16"/>
        <v>0.19205220518541882</v>
      </c>
      <c r="CE34" s="260">
        <f t="shared" si="17"/>
        <v>0</v>
      </c>
      <c r="CF34" s="260">
        <f t="shared" si="18"/>
        <v>0</v>
      </c>
      <c r="CG34" s="260">
        <f t="shared" si="19"/>
        <v>0</v>
      </c>
      <c r="CH34" s="260">
        <f t="shared" si="20"/>
        <v>0</v>
      </c>
      <c r="CI34" s="260">
        <f t="shared" si="12"/>
        <v>0.22060743484546511</v>
      </c>
      <c r="CK34" s="20" t="str">
        <f t="shared" si="13"/>
        <v>21221</v>
      </c>
      <c r="CL34" s="20" t="str">
        <f t="shared" si="14"/>
        <v>海津市</v>
      </c>
      <c r="CM34" s="20">
        <f>VLOOKUP($CK34&amp;"_"&amp;$AZ$7,データシート1!$A:$BS,MATCH("ca_太陽光発電（10kW未満）",データシート1!$A$1:$BS$1,0),0)</f>
        <v>1209</v>
      </c>
      <c r="CN34" s="20">
        <f>VLOOKUP($CK34&amp;"_"&amp;$AZ$5,データシート1!$A:$BS,MATCH("ab_家庭",データシート1!$A$1:$BS$1,0),0)</f>
        <v>12303</v>
      </c>
      <c r="CO34" s="260">
        <f t="shared" si="15"/>
        <v>9.8268714947573763E-2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08233</v>
      </c>
      <c r="AY35" s="20" t="str">
        <f>IF(IFERROR(比較地域マスタ!$Z28,"")=0,"",IFERROR(比較地域マスタ!$Z28,""))</f>
        <v>行方市</v>
      </c>
      <c r="BC35" s="960" t="str">
        <f t="shared" si="0"/>
        <v>08233</v>
      </c>
      <c r="BD35" s="123" t="str">
        <f t="shared" si="2"/>
        <v>行方市</v>
      </c>
      <c r="BE35" s="40">
        <f>VLOOKUP($BC35&amp;"_"&amp;$AZ$7,データシート1!$A:$BS,MATCH("cb_"&amp;BE$12,データシート1!$A$1:$BS$1,0),0)</f>
        <v>5099.1000000000049</v>
      </c>
      <c r="BF35" s="40">
        <f>VLOOKUP($BC35&amp;"_"&amp;$AZ$7,データシート1!$A:$BS,MATCH("cb_"&amp;BF$12,データシート1!$A$1:$BS$1,0),0)</f>
        <v>163889.50000000032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168988.60000000033</v>
      </c>
      <c r="BL35" s="42"/>
      <c r="BM35" s="960" t="str">
        <f t="shared" si="4"/>
        <v>08233</v>
      </c>
      <c r="BN35" s="123" t="str">
        <f t="shared" si="5"/>
        <v>行方市</v>
      </c>
      <c r="BO35" s="40">
        <f>BE35*VLOOKUP(BO$12,別紙!$B$4:$E$10,MATCH("設備利用率",別紙!$B$4:$E$4,0),0)/100*8760/10^3</f>
        <v>6119.5318920000045</v>
      </c>
      <c r="BP35" s="40">
        <f>BF35*VLOOKUP(BP$12,別紙!$B$4:$E$10,MATCH("設備利用率",別紙!$B$4:$E$4,0),0)/100*8760/10^3</f>
        <v>216786.47502000042</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222906.00691200042</v>
      </c>
      <c r="BV35" s="42"/>
      <c r="BW35" s="38" t="str">
        <f t="shared" si="7"/>
        <v>08233</v>
      </c>
      <c r="BX35" s="38" t="str">
        <f t="shared" si="8"/>
        <v>行方市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171390.64327970386</v>
      </c>
      <c r="BZ35" s="42"/>
      <c r="CA35" s="38" t="str">
        <f t="shared" si="9"/>
        <v>08233</v>
      </c>
      <c r="CB35" s="38" t="str">
        <f t="shared" si="10"/>
        <v>行方市</v>
      </c>
      <c r="CC35" s="260">
        <f t="shared" si="11"/>
        <v>3.570516905064141E-2</v>
      </c>
      <c r="CD35" s="260">
        <f t="shared" si="16"/>
        <v>1.2648676197930599</v>
      </c>
      <c r="CE35" s="260">
        <f t="shared" si="17"/>
        <v>0</v>
      </c>
      <c r="CF35" s="260">
        <f t="shared" si="18"/>
        <v>0</v>
      </c>
      <c r="CG35" s="260">
        <f t="shared" si="19"/>
        <v>0</v>
      </c>
      <c r="CH35" s="260">
        <f t="shared" si="20"/>
        <v>0</v>
      </c>
      <c r="CI35" s="260">
        <f t="shared" si="12"/>
        <v>1.3005727888437013</v>
      </c>
      <c r="CK35" s="20" t="str">
        <f t="shared" si="13"/>
        <v>08233</v>
      </c>
      <c r="CL35" s="20" t="str">
        <f t="shared" si="14"/>
        <v>行方市</v>
      </c>
      <c r="CM35" s="20">
        <f>VLOOKUP($CK35&amp;"_"&amp;$AZ$7,データシート1!$A:$BS,MATCH("ca_太陽光発電（10kW未満）",データシート1!$A$1:$BS$1,0),0)</f>
        <v>997</v>
      </c>
      <c r="CN35" s="20">
        <f>VLOOKUP($CK35&amp;"_"&amp;$AZ$5,データシート1!$A:$BS,MATCH("ab_家庭",データシート1!$A$1:$BS$1,0),0)</f>
        <v>12853</v>
      </c>
      <c r="CO35" s="260">
        <f t="shared" si="15"/>
        <v>7.7569439041468916E-2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39210</v>
      </c>
      <c r="AY36" s="20" t="str">
        <f>IF(IFERROR(比較地域マスタ!$Z29,"")=0,"",IFERROR(比較地域マスタ!$Z29,""))</f>
        <v>四万十市</v>
      </c>
      <c r="BC36" s="960" t="str">
        <f t="shared" si="0"/>
        <v>39210</v>
      </c>
      <c r="BD36" s="123" t="str">
        <f t="shared" si="2"/>
        <v>四万十市</v>
      </c>
      <c r="BE36" s="40">
        <f>VLOOKUP($BC36&amp;"_"&amp;$AZ$7,データシート1!$A:$BS,MATCH("cb_"&amp;BE$12,データシート1!$A$1:$BS$1,0),0)</f>
        <v>4500.8210000000036</v>
      </c>
      <c r="BF36" s="40">
        <f>VLOOKUP($BC36&amp;"_"&amp;$AZ$7,データシート1!$A:$BS,MATCH("cb_"&amp;BF$12,データシート1!$A$1:$BS$1,0),0)</f>
        <v>48364.74</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763.25800000000004</v>
      </c>
      <c r="BK36" s="40">
        <f t="shared" si="3"/>
        <v>53628.819000000003</v>
      </c>
      <c r="BL36" s="42"/>
      <c r="BM36" s="960" t="str">
        <f t="shared" si="4"/>
        <v>39210</v>
      </c>
      <c r="BN36" s="123" t="str">
        <f t="shared" si="5"/>
        <v>四万十市</v>
      </c>
      <c r="BO36" s="40">
        <f>BE36*VLOOKUP(BO$12,別紙!$B$4:$E$10,MATCH("設備利用率",別紙!$B$4:$E$4,0),0)/100*8760/10^3</f>
        <v>5401.5252985200041</v>
      </c>
      <c r="BP36" s="40">
        <f>BF36*VLOOKUP(BP$12,別紙!$B$4:$E$10,MATCH("設備利用率",別紙!$B$4:$E$4,0),0)/100*8760/10^3</f>
        <v>63974.943482399991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5348.9120640000001</v>
      </c>
      <c r="BU36" s="40">
        <f t="shared" si="6"/>
        <v>74725.380844920001</v>
      </c>
      <c r="BV36" s="42"/>
      <c r="BW36" s="38" t="str">
        <f t="shared" si="7"/>
        <v>39210</v>
      </c>
      <c r="BX36" s="38" t="str">
        <f t="shared" si="8"/>
        <v>四万十市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174929.84767005793</v>
      </c>
      <c r="BZ36" s="42"/>
      <c r="CA36" s="38" t="str">
        <f t="shared" si="9"/>
        <v>39210</v>
      </c>
      <c r="CB36" s="38" t="str">
        <f t="shared" si="10"/>
        <v>四万十市</v>
      </c>
      <c r="CC36" s="260">
        <f t="shared" si="11"/>
        <v>3.0878237021666158E-2</v>
      </c>
      <c r="CD36" s="260">
        <f t="shared" si="16"/>
        <v>0.36571771103960282</v>
      </c>
      <c r="CE36" s="260">
        <f t="shared" si="17"/>
        <v>0</v>
      </c>
      <c r="CF36" s="260">
        <f t="shared" si="18"/>
        <v>0</v>
      </c>
      <c r="CG36" s="260">
        <f t="shared" si="19"/>
        <v>0</v>
      </c>
      <c r="CH36" s="260">
        <f t="shared" si="20"/>
        <v>3.0577469398411605E-2</v>
      </c>
      <c r="CI36" s="260">
        <f t="shared" si="12"/>
        <v>0.42717341745968063</v>
      </c>
      <c r="CK36" s="20" t="str">
        <f t="shared" si="13"/>
        <v>39210</v>
      </c>
      <c r="CL36" s="20" t="str">
        <f t="shared" si="14"/>
        <v>四万十市</v>
      </c>
      <c r="CM36" s="20">
        <f>VLOOKUP($CK36&amp;"_"&amp;$AZ$7,データシート1!$A:$BS,MATCH("ca_太陽光発電（10kW未満）",データシート1!$A$1:$BS$1,0),0)</f>
        <v>938</v>
      </c>
      <c r="CN36" s="20">
        <f>VLOOKUP($CK36&amp;"_"&amp;$AZ$5,データシート1!$A:$BS,MATCH("ab_家庭",データシート1!$A$1:$BS$1,0),0)</f>
        <v>16687</v>
      </c>
      <c r="CO36" s="260">
        <f t="shared" si="15"/>
        <v>5.6211422065080605E-2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01233</v>
      </c>
      <c r="AY37" s="20" t="str">
        <f>IF(IFERROR(比較地域マスタ!$Z30,"")=0,"",IFERROR(比較地域マスタ!$Z30,""))</f>
        <v>伊達市</v>
      </c>
      <c r="BC37" s="960" t="str">
        <f t="shared" si="0"/>
        <v>01233</v>
      </c>
      <c r="BD37" s="123" t="str">
        <f t="shared" si="2"/>
        <v>伊達市</v>
      </c>
      <c r="BE37" s="40">
        <f>VLOOKUP($BC37&amp;"_"&amp;$AZ$7,データシート1!$A:$BS,MATCH("cb_"&amp;BE$12,データシート1!$A$1:$BS$1,0),0)</f>
        <v>2201.9580000000005</v>
      </c>
      <c r="BF37" s="40">
        <f>VLOOKUP($BC37&amp;"_"&amp;$AZ$7,データシート1!$A:$BS,MATCH("cb_"&amp;BF$12,データシート1!$A$1:$BS$1,0),0)</f>
        <v>15970.838000000003</v>
      </c>
      <c r="BG37" s="40">
        <f>VLOOKUP($BC37&amp;"_"&amp;$AZ$7,データシート1!$A:$BS,MATCH("cb_"&amp;BG$12,データシート1!$A$1:$BS$1,0),0)</f>
        <v>44000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62172.796000000002</v>
      </c>
      <c r="BL37" s="42"/>
      <c r="BM37" s="960" t="str">
        <f t="shared" si="4"/>
        <v>01233</v>
      </c>
      <c r="BN37" s="123" t="str">
        <f t="shared" si="5"/>
        <v>伊達市</v>
      </c>
      <c r="BO37" s="40">
        <f>BE37*VLOOKUP(BO$12,別紙!$B$4:$E$10,MATCH("設備利用率",別紙!$B$4:$E$4,0),0)/100*8760/10^3</f>
        <v>2642.6138349600005</v>
      </c>
      <c r="BP37" s="40">
        <f>BF37*VLOOKUP(BP$12,別紙!$B$4:$E$10,MATCH("設備利用率",別紙!$B$4:$E$4,0),0)/100*8760/10^3</f>
        <v>21125.585672880006</v>
      </c>
      <c r="BQ37" s="40">
        <f>BG37*VLOOKUP(BQ$12,別紙!$B$4:$E$10,MATCH("設備利用率",別紙!$B$4:$E$4,0),0)/100*8760/10^3</f>
        <v>95589.119999999995</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119357.31950784</v>
      </c>
      <c r="BV37" s="42"/>
      <c r="BW37" s="38" t="str">
        <f t="shared" si="7"/>
        <v>01233</v>
      </c>
      <c r="BX37" s="38" t="str">
        <f t="shared" si="8"/>
        <v>伊達市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156694.97011714926</v>
      </c>
      <c r="BZ37" s="42"/>
      <c r="CA37" s="38" t="str">
        <f t="shared" si="9"/>
        <v>01233</v>
      </c>
      <c r="CB37" s="38" t="str">
        <f t="shared" si="10"/>
        <v>伊達市</v>
      </c>
      <c r="CC37" s="260">
        <f t="shared" si="11"/>
        <v>1.6864701100388312E-2</v>
      </c>
      <c r="CD37" s="260">
        <f t="shared" si="16"/>
        <v>0.13481980727962081</v>
      </c>
      <c r="CE37" s="260">
        <f t="shared" si="17"/>
        <v>0.610033110370646</v>
      </c>
      <c r="CF37" s="260">
        <f t="shared" si="18"/>
        <v>0</v>
      </c>
      <c r="CG37" s="260">
        <f t="shared" si="19"/>
        <v>0</v>
      </c>
      <c r="CH37" s="260">
        <f t="shared" si="20"/>
        <v>0</v>
      </c>
      <c r="CI37" s="260">
        <f t="shared" si="12"/>
        <v>0.76171761875065513</v>
      </c>
      <c r="CK37" s="20" t="str">
        <f t="shared" si="13"/>
        <v>01233</v>
      </c>
      <c r="CL37" s="20" t="str">
        <f t="shared" si="14"/>
        <v>伊達市</v>
      </c>
      <c r="CM37" s="20">
        <f>VLOOKUP($CK37&amp;"_"&amp;$AZ$7,データシート1!$A:$BS,MATCH("ca_太陽光発電（10kW未満）",データシート1!$A$1:$BS$1,0),0)</f>
        <v>465</v>
      </c>
      <c r="CN37" s="20">
        <f>VLOOKUP($CK37&amp;"_"&amp;$AZ$5,データシート1!$A:$BS,MATCH("ab_家庭",データシート1!$A$1:$BS$1,0),0)</f>
        <v>17713</v>
      </c>
      <c r="CO37" s="260">
        <f t="shared" si="15"/>
        <v>2.6251905380229212E-2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40212</v>
      </c>
      <c r="AY38" s="20" t="str">
        <f>IF(IFERROR(比較地域マスタ!$Z31,"")=0,"",IFERROR(比較地域マスタ!$Z31,""))</f>
        <v>大川市</v>
      </c>
      <c r="BC38" s="960" t="str">
        <f t="shared" si="0"/>
        <v>40212</v>
      </c>
      <c r="BD38" s="123" t="str">
        <f t="shared" si="2"/>
        <v>大川市</v>
      </c>
      <c r="BE38" s="40">
        <f>VLOOKUP($BC38&amp;"_"&amp;$AZ$7,データシート1!$A:$BS,MATCH("cb_"&amp;BE$12,データシート1!$A$1:$BS$1,0),0)</f>
        <v>5345.1000000000031</v>
      </c>
      <c r="BF38" s="40">
        <f>VLOOKUP($BC38&amp;"_"&amp;$AZ$7,データシート1!$A:$BS,MATCH("cb_"&amp;BF$12,データシート1!$A$1:$BS$1,0),0)</f>
        <v>13107.46</v>
      </c>
      <c r="BG38" s="40">
        <f>VLOOKUP($BC38&amp;"_"&amp;$AZ$7,データシート1!$A:$BS,MATCH("cb_"&amp;BG$12,データシート1!$A$1:$BS$1,0),0)</f>
        <v>19</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18471.560000000001</v>
      </c>
      <c r="BL38" s="42"/>
      <c r="BM38" s="960" t="str">
        <f t="shared" si="4"/>
        <v>40212</v>
      </c>
      <c r="BN38" s="123" t="str">
        <f t="shared" si="5"/>
        <v>大川市</v>
      </c>
      <c r="BO38" s="40">
        <f>BE38*VLOOKUP(BO$12,別紙!$B$4:$E$10,MATCH("設備利用率",別紙!$B$4:$E$4,0),0)/100*8760/10^3</f>
        <v>6414.7614120000035</v>
      </c>
      <c r="BP38" s="40">
        <f>BF38*VLOOKUP(BP$12,別紙!$B$4:$E$10,MATCH("設備利用率",別紙!$B$4:$E$4,0),0)/100*8760/10^3</f>
        <v>17338.0237896</v>
      </c>
      <c r="BQ38" s="40">
        <f>BG38*VLOOKUP(BQ$12,別紙!$B$4:$E$10,MATCH("設備利用率",別紙!$B$4:$E$4,0),0)/100*8760/10^3</f>
        <v>41.277119999999996</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23794.062321600002</v>
      </c>
      <c r="BV38" s="42"/>
      <c r="BW38" s="38" t="str">
        <f t="shared" si="7"/>
        <v>40212</v>
      </c>
      <c r="BX38" s="38" t="str">
        <f t="shared" si="8"/>
        <v>大川市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183060.66292892522</v>
      </c>
      <c r="BZ38" s="42"/>
      <c r="CA38" s="38" t="str">
        <f t="shared" si="9"/>
        <v>40212</v>
      </c>
      <c r="CB38" s="38" t="str">
        <f t="shared" si="10"/>
        <v>大川市</v>
      </c>
      <c r="CC38" s="260">
        <f t="shared" si="11"/>
        <v>3.5041725018173819E-2</v>
      </c>
      <c r="CD38" s="260">
        <f t="shared" si="16"/>
        <v>9.4711903213917828E-2</v>
      </c>
      <c r="CE38" s="260">
        <f t="shared" si="17"/>
        <v>2.2548328701303881E-4</v>
      </c>
      <c r="CF38" s="260">
        <f t="shared" si="18"/>
        <v>0</v>
      </c>
      <c r="CG38" s="260">
        <f t="shared" si="19"/>
        <v>0</v>
      </c>
      <c r="CH38" s="260">
        <f t="shared" si="20"/>
        <v>0</v>
      </c>
      <c r="CI38" s="260">
        <f t="shared" si="12"/>
        <v>0.12997911151910468</v>
      </c>
      <c r="CK38" s="20" t="str">
        <f t="shared" si="13"/>
        <v>40212</v>
      </c>
      <c r="CL38" s="20" t="str">
        <f t="shared" si="14"/>
        <v>大川市</v>
      </c>
      <c r="CM38" s="20">
        <f>VLOOKUP($CK38&amp;"_"&amp;$AZ$7,データシート1!$A:$BS,MATCH("ca_太陽光発電（10kW未満）",データシート1!$A$1:$BS$1,0),0)</f>
        <v>1052</v>
      </c>
      <c r="CN38" s="20">
        <f>VLOOKUP($CK38&amp;"_"&amp;$AZ$5,データシート1!$A:$BS,MATCH("ab_家庭",データシート1!$A$1:$BS$1,0),0)</f>
        <v>13898</v>
      </c>
      <c r="CO38" s="260">
        <f t="shared" si="15"/>
        <v>7.5694344510001441E-2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46220</v>
      </c>
      <c r="AY39" s="20" t="str">
        <f>IF(IFERROR(比較地域マスタ!$Z32,"")=0,"",IFERROR(比較地域マスタ!$Z32,""))</f>
        <v>南さつま市</v>
      </c>
      <c r="BC39" s="960" t="str">
        <f t="shared" si="0"/>
        <v>46220</v>
      </c>
      <c r="BD39" s="123" t="str">
        <f t="shared" si="2"/>
        <v>南さつま市</v>
      </c>
      <c r="BE39" s="40">
        <f>VLOOKUP($BC39&amp;"_"&amp;$AZ$7,データシート1!$A:$BS,MATCH("cb_"&amp;BE$12,データシート1!$A$1:$BS$1,0),0)</f>
        <v>7221.0780000000077</v>
      </c>
      <c r="BF39" s="40">
        <f>VLOOKUP($BC39&amp;"_"&amp;$AZ$7,データシート1!$A:$BS,MATCH("cb_"&amp;BF$12,データシート1!$A$1:$BS$1,0),0)</f>
        <v>88437.59999999986</v>
      </c>
      <c r="BG39" s="40">
        <f>VLOOKUP($BC39&amp;"_"&amp;$AZ$7,データシート1!$A:$BS,MATCH("cb_"&amp;BG$12,データシート1!$A$1:$BS$1,0),0)</f>
        <v>36340</v>
      </c>
      <c r="BH39" s="40">
        <f>VLOOKUP($BC39&amp;"_"&amp;$AZ$7,データシート1!$A:$BS,MATCH("cb_"&amp;BH$12,データシート1!$A$1:$BS$1,0),0)</f>
        <v>170</v>
      </c>
      <c r="BI39" s="40">
        <f>VLOOKUP($BC39&amp;"_"&amp;$AZ$7,データシート1!$A:$BS,MATCH("cb_"&amp;BI$12,データシート1!$A$1:$BS$1,0),0)</f>
        <v>0</v>
      </c>
      <c r="BJ39" s="40">
        <f>VLOOKUP($BC39&amp;"_"&amp;$AZ$7,データシート1!$A:$BS,MATCH("cb_"&amp;BJ$12,データシート1!$A$1:$BS$1,0),0)</f>
        <v>0</v>
      </c>
      <c r="BK39" s="40">
        <f t="shared" si="3"/>
        <v>132168.67799999987</v>
      </c>
      <c r="BL39" s="42"/>
      <c r="BM39" s="960" t="str">
        <f t="shared" si="4"/>
        <v>46220</v>
      </c>
      <c r="BN39" s="123" t="str">
        <f t="shared" si="5"/>
        <v>南さつま市</v>
      </c>
      <c r="BO39" s="40">
        <f>BE39*VLOOKUP(BO$12,別紙!$B$4:$E$10,MATCH("設備利用率",別紙!$B$4:$E$4,0),0)/100*8760/10^3</f>
        <v>8666.1601293600088</v>
      </c>
      <c r="BP39" s="40">
        <f>BF39*VLOOKUP(BP$12,別紙!$B$4:$E$10,MATCH("設備利用率",別紙!$B$4:$E$4,0),0)/100*8760/10^3</f>
        <v>116981.71977599981</v>
      </c>
      <c r="BQ39" s="40">
        <f>BG39*VLOOKUP(BQ$12,別紙!$B$4:$E$10,MATCH("設備利用率",別紙!$B$4:$E$4,0),0)/100*8760/10^3</f>
        <v>78947.923200000005</v>
      </c>
      <c r="BR39" s="40">
        <f>BH39*VLOOKUP(BR$12,別紙!$B$4:$E$10,MATCH("設備利用率",別紙!$B$4:$E$4,0),0)/100*8760/10^3</f>
        <v>893.52</v>
      </c>
      <c r="BS39" s="40">
        <f>BI39*VLOOKUP(BS$12,別紙!$B$4:$E$10,MATCH("設備利用率",別紙!$B$4:$E$4,0),0)/100*8760/10^3</f>
        <v>0</v>
      </c>
      <c r="BT39" s="40">
        <f>BJ39*VLOOKUP(BT$12,別紙!$B$4:$E$10,MATCH("設備利用率",別紙!$B$4:$E$4,0),0)/100*8760/10^3</f>
        <v>0</v>
      </c>
      <c r="BU39" s="40">
        <f t="shared" si="6"/>
        <v>205489.32310535983</v>
      </c>
      <c r="BV39" s="42"/>
      <c r="BW39" s="38" t="str">
        <f t="shared" si="7"/>
        <v>46220</v>
      </c>
      <c r="BX39" s="38" t="str">
        <f t="shared" si="8"/>
        <v>南さつま市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180278.56651321164</v>
      </c>
      <c r="BZ39" s="42"/>
      <c r="CA39" s="38" t="str">
        <f t="shared" si="9"/>
        <v>46220</v>
      </c>
      <c r="CB39" s="38" t="str">
        <f t="shared" si="10"/>
        <v>南さつま市</v>
      </c>
      <c r="CC39" s="260">
        <f t="shared" si="11"/>
        <v>4.807093986253165E-2</v>
      </c>
      <c r="CD39" s="260">
        <f t="shared" si="16"/>
        <v>0.64889421986515994</v>
      </c>
      <c r="CE39" s="260">
        <f t="shared" si="17"/>
        <v>0.4379218490968772</v>
      </c>
      <c r="CF39" s="260">
        <f t="shared" si="18"/>
        <v>4.9563296252109852E-3</v>
      </c>
      <c r="CG39" s="260">
        <f t="shared" si="19"/>
        <v>0</v>
      </c>
      <c r="CH39" s="260">
        <f t="shared" si="20"/>
        <v>0</v>
      </c>
      <c r="CI39" s="260">
        <f t="shared" si="12"/>
        <v>1.1398433384497797</v>
      </c>
      <c r="CK39" s="20" t="str">
        <f t="shared" si="13"/>
        <v>46220</v>
      </c>
      <c r="CL39" s="20" t="str">
        <f t="shared" si="14"/>
        <v>南さつま市</v>
      </c>
      <c r="CM39" s="20">
        <f>VLOOKUP($CK39&amp;"_"&amp;$AZ$7,データシート1!$A:$BS,MATCH("ca_太陽光発電（10kW未満）",データシート1!$A$1:$BS$1,0),0)</f>
        <v>1451</v>
      </c>
      <c r="CN39" s="20">
        <f>VLOOKUP($CK39&amp;"_"&amp;$AZ$5,データシート1!$A:$BS,MATCH("ab_家庭",データシート1!$A$1:$BS$1,0),0)</f>
        <v>17067</v>
      </c>
      <c r="CO39" s="260">
        <f t="shared" si="15"/>
        <v>8.5017870744712024E-2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14341</v>
      </c>
      <c r="AY40" s="20" t="str">
        <f>IF(IFERROR(比較地域マスタ!$Z33,"")=0,"",IFERROR(比較地域マスタ!$Z33,""))</f>
        <v>大磯町</v>
      </c>
      <c r="BC40" s="960" t="str">
        <f t="shared" si="0"/>
        <v>14341</v>
      </c>
      <c r="BD40" s="123" t="str">
        <f t="shared" si="2"/>
        <v>大磯町</v>
      </c>
      <c r="BE40" s="40">
        <f>VLOOKUP($BC40&amp;"_"&amp;$AZ$7,データシート1!$A:$BS,MATCH("cb_"&amp;BE$12,データシート1!$A$1:$BS$1,0),0)</f>
        <v>2723.8000000000025</v>
      </c>
      <c r="BF40" s="40">
        <f>VLOOKUP($BC40&amp;"_"&amp;$AZ$7,データシート1!$A:$BS,MATCH("cb_"&amp;BF$12,データシート1!$A$1:$BS$1,0),0)</f>
        <v>1776.6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4500.4000000000024</v>
      </c>
      <c r="BL40" s="42"/>
      <c r="BM40" s="960" t="str">
        <f t="shared" si="4"/>
        <v>14341</v>
      </c>
      <c r="BN40" s="123" t="str">
        <f t="shared" si="5"/>
        <v>大磯町</v>
      </c>
      <c r="BO40" s="40">
        <f>BE40*VLOOKUP(BO$12,別紙!$B$4:$E$10,MATCH("設備利用率",別紙!$B$4:$E$4,0),0)/100*8760/10^3</f>
        <v>3268.8868560000028</v>
      </c>
      <c r="BP40" s="40">
        <f>BF40*VLOOKUP(BP$12,別紙!$B$4:$E$10,MATCH("設備利用率",別紙!$B$4:$E$4,0),0)/100*8760/10^3</f>
        <v>2350.0154159999997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5618.902272000003</v>
      </c>
      <c r="BV40" s="42"/>
      <c r="BW40" s="38" t="str">
        <f t="shared" si="7"/>
        <v>14341</v>
      </c>
      <c r="BX40" s="38" t="str">
        <f t="shared" si="8"/>
        <v>大磯町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108049.09229784601</v>
      </c>
      <c r="BZ40" s="42"/>
      <c r="CA40" s="38" t="str">
        <f t="shared" si="9"/>
        <v>14341</v>
      </c>
      <c r="CB40" s="38" t="str">
        <f t="shared" si="10"/>
        <v>大磯町</v>
      </c>
      <c r="CC40" s="260">
        <f t="shared" si="11"/>
        <v>3.0253718809493124E-2</v>
      </c>
      <c r="CD40" s="260">
        <f t="shared" si="16"/>
        <v>2.1749515576882341E-2</v>
      </c>
      <c r="CE40" s="260">
        <f t="shared" si="17"/>
        <v>0</v>
      </c>
      <c r="CF40" s="260">
        <f t="shared" si="18"/>
        <v>0</v>
      </c>
      <c r="CG40" s="260">
        <f t="shared" si="19"/>
        <v>0</v>
      </c>
      <c r="CH40" s="260">
        <f t="shared" si="20"/>
        <v>0</v>
      </c>
      <c r="CI40" s="260">
        <f t="shared" si="12"/>
        <v>5.2003234386375469E-2</v>
      </c>
      <c r="CK40" s="20" t="str">
        <f t="shared" si="13"/>
        <v>14341</v>
      </c>
      <c r="CL40" s="20" t="str">
        <f t="shared" si="14"/>
        <v>大磯町</v>
      </c>
      <c r="CM40" s="20">
        <f>VLOOKUP($CK40&amp;"_"&amp;$AZ$7,データシート1!$A:$BS,MATCH("ca_太陽光発電（10kW未満）",データシート1!$A$1:$BS$1,0),0)</f>
        <v>610</v>
      </c>
      <c r="CN40" s="20">
        <f>VLOOKUP($CK40&amp;"_"&amp;$AZ$5,データシート1!$A:$BS,MATCH("ab_家庭",データシート1!$A$1:$BS$1,0),0)</f>
        <v>14535</v>
      </c>
      <c r="CO40" s="260">
        <f t="shared" si="15"/>
        <v>4.1967664258685929E-2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11408</v>
      </c>
      <c r="AY41" s="20" t="str">
        <f>IF(IFERROR(比較地域マスタ!$Z34,"")=0,"",IFERROR(比較地域マスタ!$Z34,""))</f>
        <v>寄居町</v>
      </c>
      <c r="BC41" s="960" t="str">
        <f t="shared" si="0"/>
        <v>11408</v>
      </c>
      <c r="BD41" s="123" t="str">
        <f t="shared" si="2"/>
        <v>寄居町</v>
      </c>
      <c r="BE41" s="40">
        <f>VLOOKUP($BC41&amp;"_"&amp;$AZ$7,データシート1!$A:$BS,MATCH("cb_"&amp;BE$12,データシート1!$A$1:$BS$1,0),0)</f>
        <v>3738.1000000000085</v>
      </c>
      <c r="BF41" s="40">
        <f>VLOOKUP($BC41&amp;"_"&amp;$AZ$7,データシート1!$A:$BS,MATCH("cb_"&amp;BF$12,データシート1!$A$1:$BS$1,0),0)</f>
        <v>27677.000000000015</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1612</v>
      </c>
      <c r="BK41" s="40">
        <f t="shared" si="3"/>
        <v>33027.10000000002</v>
      </c>
      <c r="BL41" s="42"/>
      <c r="BM41" s="960" t="str">
        <f t="shared" si="4"/>
        <v>11408</v>
      </c>
      <c r="BN41" s="123" t="str">
        <f t="shared" si="5"/>
        <v>寄居町</v>
      </c>
      <c r="BO41" s="40">
        <f>BE41*VLOOKUP(BO$12,別紙!$B$4:$E$10,MATCH("設備利用率",別紙!$B$4:$E$4,0),0)/100*8760/10^3</f>
        <v>4486.1685720000105</v>
      </c>
      <c r="BP41" s="40">
        <f>BF41*VLOOKUP(BP$12,別紙!$B$4:$E$10,MATCH("設備利用率",別紙!$B$4:$E$4,0),0)/100*8760/10^3</f>
        <v>36610.028520000022</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11296.896000000001</v>
      </c>
      <c r="BU41" s="40">
        <f t="shared" si="6"/>
        <v>52393.093092000032</v>
      </c>
      <c r="BV41" s="42"/>
      <c r="BW41" s="38" t="str">
        <f t="shared" si="7"/>
        <v>11408</v>
      </c>
      <c r="BX41" s="38" t="str">
        <f t="shared" si="8"/>
        <v>寄居町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355961.09490686422</v>
      </c>
      <c r="BZ41" s="42"/>
      <c r="CA41" s="38" t="str">
        <f t="shared" si="9"/>
        <v>11408</v>
      </c>
      <c r="CB41" s="38" t="str">
        <f t="shared" si="10"/>
        <v>寄居町</v>
      </c>
      <c r="CC41" s="260">
        <f t="shared" si="11"/>
        <v>1.2602974415430984E-2</v>
      </c>
      <c r="CD41" s="260">
        <f t="shared" si="16"/>
        <v>0.10284839844528203</v>
      </c>
      <c r="CE41" s="260">
        <f t="shared" si="17"/>
        <v>0</v>
      </c>
      <c r="CF41" s="260">
        <f t="shared" si="18"/>
        <v>0</v>
      </c>
      <c r="CG41" s="260">
        <f t="shared" si="19"/>
        <v>0</v>
      </c>
      <c r="CH41" s="260">
        <f t="shared" si="20"/>
        <v>3.1736322203851482E-2</v>
      </c>
      <c r="CI41" s="260">
        <f t="shared" si="12"/>
        <v>0.1471876950645645</v>
      </c>
      <c r="CK41" s="20" t="str">
        <f t="shared" si="13"/>
        <v>11408</v>
      </c>
      <c r="CL41" s="20" t="str">
        <f t="shared" si="14"/>
        <v>寄居町</v>
      </c>
      <c r="CM41" s="20">
        <f>VLOOKUP($CK41&amp;"_"&amp;$AZ$7,データシート1!$A:$BS,MATCH("ca_太陽光発電（10kW未満）",データシート1!$A$1:$BS$1,0),0)</f>
        <v>747</v>
      </c>
      <c r="CN41" s="20">
        <f>VLOOKUP($CK41&amp;"_"&amp;$AZ$5,データシート1!$A:$BS,MATCH("ab_家庭",データシート1!$A$1:$BS$1,0),0)</f>
        <v>14769</v>
      </c>
      <c r="CO41" s="260">
        <f t="shared" si="15"/>
        <v>5.0578915295551495E-2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40609</v>
      </c>
      <c r="AY72" s="20" t="str">
        <f>IF(IFERROR(比較地域マスタ!$AE7,"")=0,"",IFERROR(比較地域マスタ!$AE7,""))</f>
        <v>赤村</v>
      </c>
      <c r="AZ72" s="18"/>
      <c r="BA72" s="24">
        <v>1</v>
      </c>
      <c r="BB72" s="24">
        <v>1</v>
      </c>
      <c r="BC72" s="20" t="str">
        <f>AX72</f>
        <v>40609</v>
      </c>
      <c r="BD72" s="20" t="str">
        <f>AY72</f>
        <v>赤村</v>
      </c>
      <c r="BE72" s="953">
        <f>VLOOKUP(BC72&amp;"_令和4年度",データシート3!A:AB,MATCH("ea_"&amp;"太陽光（建物系）"&amp;"_年間発電",データシート3!$A$1:$AB$1,0),0)/10^3+VLOOKUP(BC72&amp;"_令和4年度",データシート3!A:AB,MATCH("ea_"&amp;"太陽光（土地系）"&amp;"_年間発電",データシート3!$A$1:$AB$1,0),0)/10^3</f>
        <v>119518.75</v>
      </c>
      <c r="BF72" s="953">
        <f>VLOOKUP(BC72&amp;"_令和4年度",データシート3!A:AB,MATCH("ea_"&amp;"風力（陸上）"&amp;"_年間発電",データシート3!$A$1:$AB$1,0),0)/10^3</f>
        <v>43504.607000000011</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163023.35700000002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10422.731993661881</v>
      </c>
      <c r="BK72" s="953">
        <f t="shared" ref="BK72:BK103" si="21">BI72-BJ72</f>
        <v>152600.62500633814</v>
      </c>
      <c r="BL72" s="953">
        <f t="shared" ref="BL72:BL103" si="22">IF(BK72&gt;0,0,BK72)</f>
        <v>0</v>
      </c>
      <c r="BM72" s="953">
        <f t="shared" ref="BM72:BM103" si="23">IF(BK72&gt;0,BK72,0)</f>
        <v>152600.62500633814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40228</v>
      </c>
      <c r="AY73" s="20" t="str">
        <f>IF(IFERROR(比較地域マスタ!$AE8,"")=0,"",IFERROR(比較地域マスタ!$AE8,""))</f>
        <v>朝倉市</v>
      </c>
      <c r="AZ73" s="18"/>
      <c r="BA73" s="24">
        <v>2</v>
      </c>
      <c r="BB73" s="24">
        <v>1</v>
      </c>
      <c r="BC73" s="20" t="str">
        <f t="shared" ref="BC73:BC136" si="24">AX73</f>
        <v>40228</v>
      </c>
      <c r="BD73" s="20" t="str">
        <f t="shared" ref="BD73:BD136" si="25">AY73</f>
        <v>朝倉市</v>
      </c>
      <c r="BE73" s="953">
        <f>VLOOKUP(BC73&amp;"_令和4年度",データシート3!A:AB,MATCH("ea_"&amp;"太陽光（建物系）"&amp;"_年間発電",データシート3!$A$1:$AB$1,0),0)/10^3+VLOOKUP(BC73&amp;"_令和4年度",データシート3!A:AB,MATCH("ea_"&amp;"太陽光（土地系）"&amp;"_年間発電",データシート3!$A$1:$AB$1,0),0)/10^3</f>
        <v>1347948.392</v>
      </c>
      <c r="BF73" s="953">
        <f>VLOOKUP(BC73&amp;"_令和4年度",データシート3!A:AB,MATCH("ea_"&amp;"風力（陸上）"&amp;"_年間発電",データシート3!$A$1:$AB$1,0),0)/10^3</f>
        <v>383377.08100000006</v>
      </c>
      <c r="BG73" s="953">
        <f>VLOOKUP(BC73&amp;"_令和4年度",データシート3!A:AB,MATCH("ea_"&amp;"中小水（河川）"&amp;"_年間発電",データシート3!$A$1:$AB$1,0),0)/10^3+VLOOKUP(BC73&amp;"_令和4年度",データシート3!A:AB,MATCH("ea_"&amp;"中小水（農業用水路）"&amp;"_年間発電",データシート3!$A$1:$AB$1,0),0)/10^3</f>
        <v>4551.2677626800005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2.698</v>
      </c>
      <c r="BI73" s="953">
        <f t="shared" ref="BI73:BI136" si="26">SUM(BE73:BH73)</f>
        <v>1735879.4387626802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533130.44177024346</v>
      </c>
      <c r="BK73" s="953">
        <f t="shared" si="21"/>
        <v>1202748.9969924367</v>
      </c>
      <c r="BL73" s="953">
        <f t="shared" si="22"/>
        <v>0</v>
      </c>
      <c r="BM73" s="953">
        <f t="shared" si="23"/>
        <v>1202748.9969924367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40381</v>
      </c>
      <c r="AY74" s="20" t="str">
        <f>IF(IFERROR(比較地域マスタ!$AE9,"")=0,"",IFERROR(比較地域マスタ!$AE9,""))</f>
        <v>芦屋町</v>
      </c>
      <c r="AZ74" s="18"/>
      <c r="BA74" s="24">
        <v>3</v>
      </c>
      <c r="BB74" s="24">
        <v>1</v>
      </c>
      <c r="BC74" s="20" t="str">
        <f t="shared" si="24"/>
        <v>40381</v>
      </c>
      <c r="BD74" s="20" t="str">
        <f t="shared" si="25"/>
        <v>芦屋町</v>
      </c>
      <c r="BE74" s="953">
        <f>VLOOKUP(BC74&amp;"_令和4年度",データシート3!A:AB,MATCH("ea_"&amp;"太陽光（建物系）"&amp;"_年間発電",データシート3!$A$1:$AB$1,0),0)/10^3+VLOOKUP(BC74&amp;"_令和4年度",データシート3!A:AB,MATCH("ea_"&amp;"太陽光（土地系）"&amp;"_年間発電",データシート3!$A$1:$AB$1,0),0)/10^3</f>
        <v>83163.897999999986</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83163.897999999986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57737.932771635358</v>
      </c>
      <c r="BK74" s="953">
        <f t="shared" si="21"/>
        <v>25425.965228364628</v>
      </c>
      <c r="BL74" s="953">
        <f t="shared" si="22"/>
        <v>0</v>
      </c>
      <c r="BM74" s="953">
        <f t="shared" si="23"/>
        <v>25425.965228364628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40205</v>
      </c>
      <c r="AY75" s="20" t="str">
        <f>IF(IFERROR(比較地域マスタ!$AE10,"")=0,"",IFERROR(比較地域マスタ!$AE10,""))</f>
        <v>飯塚市</v>
      </c>
      <c r="AZ75" s="18"/>
      <c r="BA75" s="24">
        <v>4</v>
      </c>
      <c r="BB75" s="24">
        <v>1</v>
      </c>
      <c r="BC75" s="20" t="str">
        <f t="shared" si="24"/>
        <v>40205</v>
      </c>
      <c r="BD75" s="20" t="str">
        <f t="shared" si="25"/>
        <v>飯塚市</v>
      </c>
      <c r="BE75" s="953">
        <f>VLOOKUP(BC75&amp;"_令和4年度",データシート3!A:AB,MATCH("ea_"&amp;"太陽光（建物系）"&amp;"_年間発電",データシート3!$A$1:$AB$1,0),0)/10^3+VLOOKUP(BC75&amp;"_令和4年度",データシート3!A:AB,MATCH("ea_"&amp;"太陽光（土地系）"&amp;"_年間発電",データシート3!$A$1:$AB$1,0),0)/10^3</f>
        <v>1258261.8910000001</v>
      </c>
      <c r="BF75" s="953">
        <f>VLOOKUP(BC75&amp;"_令和4年度",データシート3!A:AB,MATCH("ea_"&amp;"風力（陸上）"&amp;"_年間発電",データシート3!$A$1:$AB$1,0),0)/10^3</f>
        <v>61442.135000000002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1876.8810000000001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1321580.9070000001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750990.07051376661</v>
      </c>
      <c r="BK75" s="953">
        <f t="shared" si="21"/>
        <v>570590.83648623351</v>
      </c>
      <c r="BL75" s="953">
        <f t="shared" si="22"/>
        <v>0</v>
      </c>
      <c r="BM75" s="953">
        <f t="shared" si="23"/>
        <v>570590.83648623351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40230</v>
      </c>
      <c r="AY76" s="20" t="str">
        <f>IF(IFERROR(比較地域マスタ!$AE11,"")=0,"",IFERROR(比較地域マスタ!$AE11,""))</f>
        <v>糸島市</v>
      </c>
      <c r="AZ76" s="18"/>
      <c r="BA76" s="24">
        <v>5</v>
      </c>
      <c r="BB76" s="24">
        <v>1</v>
      </c>
      <c r="BC76" s="20" t="str">
        <f t="shared" si="24"/>
        <v>40230</v>
      </c>
      <c r="BD76" s="20" t="str">
        <f t="shared" si="25"/>
        <v>糸島市</v>
      </c>
      <c r="BE76" s="953">
        <f>VLOOKUP(BC76&amp;"_令和4年度",データシート3!A:AB,MATCH("ea_"&amp;"太陽光（建物系）"&amp;"_年間発電",データシート3!$A$1:$AB$1,0),0)/10^3+VLOOKUP(BC76&amp;"_令和4年度",データシート3!A:AB,MATCH("ea_"&amp;"太陽光（土地系）"&amp;"_年間発電",データシート3!$A$1:$AB$1,0),0)/10^3</f>
        <v>1645518.2719999999</v>
      </c>
      <c r="BF76" s="953">
        <f>VLOOKUP(BC76&amp;"_令和4年度",データシート3!A:AB,MATCH("ea_"&amp;"風力（陸上）"&amp;"_年間発電",データシート3!$A$1:$AB$1,0),0)/10^3</f>
        <v>182139.38500000001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13765.064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1841422.7209999999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382507.99708605889</v>
      </c>
      <c r="BK76" s="953">
        <f t="shared" si="21"/>
        <v>1458914.7239139411</v>
      </c>
      <c r="BL76" s="953">
        <f t="shared" si="22"/>
        <v>0</v>
      </c>
      <c r="BM76" s="953">
        <f t="shared" si="23"/>
        <v>1458914.7239139411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40604</v>
      </c>
      <c r="AY77" s="20" t="str">
        <f>IF(IFERROR(比較地域マスタ!$AE12,"")=0,"",IFERROR(比較地域マスタ!$AE12,""))</f>
        <v>糸田町</v>
      </c>
      <c r="AZ77" s="18"/>
      <c r="BA77" s="24">
        <v>6</v>
      </c>
      <c r="BB77" s="24">
        <v>1</v>
      </c>
      <c r="BC77" s="20" t="str">
        <f t="shared" si="24"/>
        <v>40604</v>
      </c>
      <c r="BD77" s="20" t="str">
        <f t="shared" si="25"/>
        <v>糸田町</v>
      </c>
      <c r="BE77" s="953">
        <f>VLOOKUP(BC77&amp;"_令和4年度",データシート3!A:AB,MATCH("ea_"&amp;"太陽光（建物系）"&amp;"_年間発電",データシート3!$A$1:$AB$1,0),0)/10^3+VLOOKUP(BC77&amp;"_令和4年度",データシート3!A:AB,MATCH("ea_"&amp;"太陽光（土地系）"&amp;"_年間発電",データシート3!$A$1:$AB$1,0),0)/10^3</f>
        <v>96233.524999999994</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96233.524999999994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27655.31711123143</v>
      </c>
      <c r="BK77" s="953">
        <f t="shared" si="21"/>
        <v>68578.207888768564</v>
      </c>
      <c r="BL77" s="953">
        <f t="shared" si="22"/>
        <v>0</v>
      </c>
      <c r="BM77" s="953">
        <f t="shared" si="23"/>
        <v>68578.207888768564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40225</v>
      </c>
      <c r="AY78" s="20" t="str">
        <f>IF(IFERROR(比較地域マスタ!$AE13,"")=0,"",IFERROR(比較地域マスタ!$AE13,""))</f>
        <v>うきは市</v>
      </c>
      <c r="AZ78" s="18"/>
      <c r="BA78" s="24">
        <v>7</v>
      </c>
      <c r="BB78" s="24">
        <v>1</v>
      </c>
      <c r="BC78" s="20" t="str">
        <f t="shared" si="24"/>
        <v>40225</v>
      </c>
      <c r="BD78" s="20" t="str">
        <f t="shared" si="25"/>
        <v>うきは市</v>
      </c>
      <c r="BE78" s="953">
        <f>VLOOKUP(BC78&amp;"_令和4年度",データシート3!A:AB,MATCH("ea_"&amp;"太陽光（建物系）"&amp;"_年間発電",データシート3!$A$1:$AB$1,0),0)/10^3+VLOOKUP(BC78&amp;"_令和4年度",データシート3!A:AB,MATCH("ea_"&amp;"太陽光（土地系）"&amp;"_年間発電",データシート3!$A$1:$AB$1,0),0)/10^3</f>
        <v>664859.81700000004</v>
      </c>
      <c r="BF78" s="953">
        <f>VLOOKUP(BC78&amp;"_令和4年度",データシート3!A:AB,MATCH("ea_"&amp;"風力（陸上）"&amp;"_年間発電",データシート3!$A$1:$AB$1,0),0)/10^3</f>
        <v>43040.953000000001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5599.9861598000007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713500.75615979999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158285.87826829599</v>
      </c>
      <c r="BK78" s="953">
        <f t="shared" si="21"/>
        <v>555214.87789150397</v>
      </c>
      <c r="BL78" s="953">
        <f t="shared" si="22"/>
        <v>0</v>
      </c>
      <c r="BM78" s="953">
        <f t="shared" si="23"/>
        <v>555214.87789150397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40341</v>
      </c>
      <c r="AY79" s="20" t="str">
        <f>IF(IFERROR(比較地域マスタ!$AE14,"")=0,"",IFERROR(比較地域マスタ!$AE14,""))</f>
        <v>宇美町</v>
      </c>
      <c r="AZ79" s="18"/>
      <c r="BA79" s="24">
        <v>8</v>
      </c>
      <c r="BB79" s="24">
        <v>1</v>
      </c>
      <c r="BC79" s="20" t="str">
        <f t="shared" si="24"/>
        <v>40341</v>
      </c>
      <c r="BD79" s="20" t="str">
        <f t="shared" si="25"/>
        <v>宇美町</v>
      </c>
      <c r="BE79" s="953">
        <f>VLOOKUP(BC79&amp;"_令和4年度",データシート3!A:AB,MATCH("ea_"&amp;"太陽光（建物系）"&amp;"_年間発電",データシート3!$A$1:$AB$1,0),0)/10^3+VLOOKUP(BC79&amp;"_令和4年度",データシート3!A:AB,MATCH("ea_"&amp;"太陽光（土地系）"&amp;"_年間発電",データシート3!$A$1:$AB$1,0),0)/10^3</f>
        <v>174437.09100000001</v>
      </c>
      <c r="BF79" s="953">
        <f>VLOOKUP(BC79&amp;"_令和4年度",データシート3!A:AB,MATCH("ea_"&amp;"風力（陸上）"&amp;"_年間発電",データシート3!$A$1:$AB$1,0),0)/10^3</f>
        <v>76098.229000000007</v>
      </c>
      <c r="BG79" s="953">
        <f>VLOOKUP(BC79&amp;"_令和4年度",データシート3!A:AB,MATCH("ea_"&amp;"中小水（河川）"&amp;"_年間発電",データシート3!$A$1:$AB$1,0),0)/10^3+VLOOKUP(BC79&amp;"_令和4年度",データシート3!A:AB,MATCH("ea_"&amp;"中小水（農業用水路）"&amp;"_年間発電",データシート3!$A$1:$AB$1,0),0)/10^3</f>
        <v>369.61599999999999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250904.93600000002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184256.71111255855</v>
      </c>
      <c r="BK79" s="953">
        <f t="shared" si="21"/>
        <v>66648.224887441465</v>
      </c>
      <c r="BL79" s="953">
        <f>IF(BK79&gt;0,0,BK79)</f>
        <v>0</v>
      </c>
      <c r="BM79" s="953">
        <f>IF(BK79&gt;0,BK79,0)</f>
        <v>66648.224887441465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40212</v>
      </c>
      <c r="AY80" s="20" t="str">
        <f>IF(IFERROR(比較地域マスタ!$AE15,"")=0,"",IFERROR(比較地域マスタ!$AE15,""))</f>
        <v>大川市</v>
      </c>
      <c r="AZ80" s="18"/>
      <c r="BA80" s="24">
        <v>9</v>
      </c>
      <c r="BB80" s="24">
        <v>1</v>
      </c>
      <c r="BC80" s="20" t="str">
        <f t="shared" si="24"/>
        <v>40212</v>
      </c>
      <c r="BD80" s="20" t="str">
        <f t="shared" si="25"/>
        <v>大川市</v>
      </c>
      <c r="BE80" s="953">
        <f>VLOOKUP(BC80&amp;"_令和4年度",データシート3!A:AB,MATCH("ea_"&amp;"太陽光（建物系）"&amp;"_年間発電",データシート3!$A$1:$AB$1,0),0)/10^3+VLOOKUP(BC80&amp;"_令和4年度",データシート3!A:AB,MATCH("ea_"&amp;"太陽光（土地系）"&amp;"_年間発電",データシート3!$A$1:$AB$1,0),0)/10^3</f>
        <v>349558.90899999999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349558.90899999999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183060.66292892522</v>
      </c>
      <c r="BK80" s="953">
        <f t="shared" si="21"/>
        <v>166498.24607107477</v>
      </c>
      <c r="BL80" s="953">
        <f t="shared" si="22"/>
        <v>0</v>
      </c>
      <c r="BM80" s="953">
        <f t="shared" si="23"/>
        <v>166498.24607107477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40522</v>
      </c>
      <c r="AY81" s="20" t="str">
        <f>IF(IFERROR(比較地域マスタ!$AE16,"")=0,"",IFERROR(比較地域マスタ!$AE16,""))</f>
        <v>大木町</v>
      </c>
      <c r="AZ81" s="18"/>
      <c r="BA81" s="24">
        <v>10</v>
      </c>
      <c r="BB81" s="24">
        <v>1</v>
      </c>
      <c r="BC81" s="20" t="str">
        <f t="shared" si="24"/>
        <v>40522</v>
      </c>
      <c r="BD81" s="20" t="str">
        <f t="shared" si="25"/>
        <v>大木町</v>
      </c>
      <c r="BE81" s="953">
        <f>VLOOKUP(BC81&amp;"_令和4年度",データシート3!A:AB,MATCH("ea_"&amp;"太陽光（建物系）"&amp;"_年間発電",データシート3!$A$1:$AB$1,0),0)/10^3+VLOOKUP(BC81&amp;"_令和4年度",データシート3!A:AB,MATCH("ea_"&amp;"太陽光（土地系）"&amp;"_年間発電",データシート3!$A$1:$AB$1,0),0)/10^3</f>
        <v>169751.24299999999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169751.24299999999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61654.320536593448</v>
      </c>
      <c r="BK81" s="953">
        <f t="shared" si="21"/>
        <v>108096.92246340655</v>
      </c>
      <c r="BL81" s="953">
        <f t="shared" si="22"/>
        <v>0</v>
      </c>
      <c r="BM81" s="953">
        <f t="shared" si="23"/>
        <v>108096.92246340655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40608</v>
      </c>
      <c r="AY82" s="20" t="str">
        <f>IF(IFERROR(比較地域マスタ!$AE17,"")=0,"",IFERROR(比較地域マスタ!$AE17,""))</f>
        <v>大任町</v>
      </c>
      <c r="AZ82" s="18"/>
      <c r="BA82" s="24">
        <v>11</v>
      </c>
      <c r="BB82" s="24">
        <v>1</v>
      </c>
      <c r="BC82" s="20" t="str">
        <f t="shared" si="24"/>
        <v>40608</v>
      </c>
      <c r="BD82" s="20" t="str">
        <f t="shared" si="25"/>
        <v>大任町</v>
      </c>
      <c r="BE82" s="953">
        <f>VLOOKUP(BC82&amp;"_令和4年度",データシート3!A:AB,MATCH("ea_"&amp;"太陽光（建物系）"&amp;"_年間発電",データシート3!$A$1:$AB$1,0),0)/10^3+VLOOKUP(BC82&amp;"_令和4年度",データシート3!A:AB,MATCH("ea_"&amp;"太陽光（土地系）"&amp;"_年間発電",データシート3!$A$1:$AB$1,0),0)/10^3</f>
        <v>117517.36800000002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117517.36800000002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21547.402821193868</v>
      </c>
      <c r="BK82" s="953">
        <f t="shared" si="21"/>
        <v>95969.965178806146</v>
      </c>
      <c r="BL82" s="953">
        <f t="shared" si="22"/>
        <v>0</v>
      </c>
      <c r="BM82" s="953">
        <f t="shared" si="23"/>
        <v>95969.965178806146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40219</v>
      </c>
      <c r="AY83" s="20" t="str">
        <f>IF(IFERROR(比較地域マスタ!$AE18,"")=0,"",IFERROR(比較地域マスタ!$AE18,""))</f>
        <v>大野城市</v>
      </c>
      <c r="AZ83" s="18"/>
      <c r="BA83" s="24">
        <v>12</v>
      </c>
      <c r="BB83" s="24">
        <v>1</v>
      </c>
      <c r="BC83" s="20" t="str">
        <f t="shared" si="24"/>
        <v>40219</v>
      </c>
      <c r="BD83" s="20" t="str">
        <f t="shared" si="25"/>
        <v>大野城市</v>
      </c>
      <c r="BE83" s="953">
        <f>VLOOKUP(BC83&amp;"_令和4年度",データシート3!A:AB,MATCH("ea_"&amp;"太陽光（建物系）"&amp;"_年間発電",データシート3!$A$1:$AB$1,0),0)/10^3+VLOOKUP(BC83&amp;"_令和4年度",データシート3!A:AB,MATCH("ea_"&amp;"太陽光（土地系）"&amp;"_年間発電",データシート3!$A$1:$AB$1,0),0)/10^3</f>
        <v>259863.201</v>
      </c>
      <c r="BF83" s="953">
        <f>VLOOKUP(BC83&amp;"_令和4年度",データシート3!A:AB,MATCH("ea_"&amp;"風力（陸上）"&amp;"_年間発電",データシート3!$A$1:$AB$1,0),0)/10^3</f>
        <v>13920.093000000003</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273783.29399999999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440802.23116101371</v>
      </c>
      <c r="BK83" s="953">
        <f t="shared" si="21"/>
        <v>-167018.93716101372</v>
      </c>
      <c r="BL83" s="953">
        <f t="shared" si="22"/>
        <v>-167018.93716101372</v>
      </c>
      <c r="BM83" s="953">
        <f t="shared" si="23"/>
        <v>0</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40202</v>
      </c>
      <c r="AY84" s="20" t="str">
        <f>IF(IFERROR(比較地域マスタ!$AE19,"")=0,"",IFERROR(比較地域マスタ!$AE19,""))</f>
        <v>大牟田市</v>
      </c>
      <c r="AZ84" s="18"/>
      <c r="BA84" s="24">
        <v>13</v>
      </c>
      <c r="BB84" s="24">
        <v>1</v>
      </c>
      <c r="BC84" s="20" t="str">
        <f t="shared" si="24"/>
        <v>40202</v>
      </c>
      <c r="BD84" s="20" t="str">
        <f t="shared" si="25"/>
        <v>大牟田市</v>
      </c>
      <c r="BE84" s="953">
        <f>VLOOKUP(BC84&amp;"_令和4年度",データシート3!A:AB,MATCH("ea_"&amp;"太陽光（建物系）"&amp;"_年間発電",データシート3!$A$1:$AB$1,0),0)/10^3+VLOOKUP(BC84&amp;"_令和4年度",データシート3!A:AB,MATCH("ea_"&amp;"太陽光（土地系）"&amp;"_年間発電",データシート3!$A$1:$AB$1,0),0)/10^3</f>
        <v>848607.54399999988</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848607.54399999988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782322.98278283025</v>
      </c>
      <c r="BK84" s="953">
        <f t="shared" si="21"/>
        <v>66284.561217169627</v>
      </c>
      <c r="BL84" s="953">
        <f t="shared" si="22"/>
        <v>0</v>
      </c>
      <c r="BM84" s="953">
        <f t="shared" si="23"/>
        <v>66284.561217169627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40383</v>
      </c>
      <c r="AY85" s="20" t="str">
        <f>IF(IFERROR(比較地域マスタ!$AE20,"")=0,"",IFERROR(比較地域マスタ!$AE20,""))</f>
        <v>岡垣町</v>
      </c>
      <c r="AZ85" s="18"/>
      <c r="BA85" s="24">
        <v>14</v>
      </c>
      <c r="BB85" s="24">
        <v>1</v>
      </c>
      <c r="BC85" s="20" t="str">
        <f t="shared" si="24"/>
        <v>40383</v>
      </c>
      <c r="BD85" s="20" t="str">
        <f t="shared" si="25"/>
        <v>岡垣町</v>
      </c>
      <c r="BE85" s="953">
        <f>VLOOKUP(BC85&amp;"_令和4年度",データシート3!A:AB,MATCH("ea_"&amp;"太陽光（建物系）"&amp;"_年間発電",データシート3!$A$1:$AB$1,0),0)/10^3+VLOOKUP(BC85&amp;"_令和4年度",データシート3!A:AB,MATCH("ea_"&amp;"太陽光（土地系）"&amp;"_年間発電",データシート3!$A$1:$AB$1,0),0)/10^3</f>
        <v>313859.63500000001</v>
      </c>
      <c r="BF85" s="953">
        <f>VLOOKUP(BC85&amp;"_令和4年度",データシート3!A:AB,MATCH("ea_"&amp;"風力（陸上）"&amp;"_年間発電",データシート3!$A$1:$AB$1,0),0)/10^3</f>
        <v>10013.841000000002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323873.47600000002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110544.07290537776</v>
      </c>
      <c r="BK85" s="953">
        <f t="shared" si="21"/>
        <v>213329.40309462225</v>
      </c>
      <c r="BL85" s="953">
        <f t="shared" si="22"/>
        <v>0</v>
      </c>
      <c r="BM85" s="953">
        <f t="shared" si="23"/>
        <v>213329.40309462225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40216</v>
      </c>
      <c r="AY86" s="20" t="str">
        <f>IF(IFERROR(比較地域マスタ!$AE21,"")=0,"",IFERROR(比較地域マスタ!$AE21,""))</f>
        <v>小郡市</v>
      </c>
      <c r="AZ86" s="18"/>
      <c r="BA86" s="24">
        <v>15</v>
      </c>
      <c r="BB86" s="24">
        <v>1</v>
      </c>
      <c r="BC86" s="20" t="str">
        <f t="shared" si="24"/>
        <v>40216</v>
      </c>
      <c r="BD86" s="20" t="str">
        <f t="shared" si="25"/>
        <v>小郡市</v>
      </c>
      <c r="BE86" s="953">
        <f>VLOOKUP(BC86&amp;"_令和4年度",データシート3!A:AB,MATCH("ea_"&amp;"太陽光（建物系）"&amp;"_年間発電",データシート3!$A$1:$AB$1,0),0)/10^3+VLOOKUP(BC86&amp;"_令和4年度",データシート3!A:AB,MATCH("ea_"&amp;"太陽光（土地系）"&amp;"_年間発電",データシート3!$A$1:$AB$1,0),0)/10^3</f>
        <v>520870.20399999997</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520870.20399999997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242808.94855909832</v>
      </c>
      <c r="BK86" s="953">
        <f t="shared" si="21"/>
        <v>278061.25544090162</v>
      </c>
      <c r="BL86" s="953">
        <f t="shared" si="22"/>
        <v>0</v>
      </c>
      <c r="BM86" s="953">
        <f t="shared" si="23"/>
        <v>278061.25544090162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40384</v>
      </c>
      <c r="AY87" s="20" t="str">
        <f>IF(IFERROR(比較地域マスタ!$AE22,"")=0,"",IFERROR(比較地域マスタ!$AE22,""))</f>
        <v>遠賀町</v>
      </c>
      <c r="AZ87" s="18"/>
      <c r="BA87" s="24">
        <v>16</v>
      </c>
      <c r="BB87" s="24">
        <v>1</v>
      </c>
      <c r="BC87" s="20" t="str">
        <f t="shared" si="24"/>
        <v>40384</v>
      </c>
      <c r="BD87" s="20" t="str">
        <f t="shared" si="25"/>
        <v>遠賀町</v>
      </c>
      <c r="BE87" s="953">
        <f>VLOOKUP(BC87&amp;"_令和4年度",データシート3!A:AB,MATCH("ea_"&amp;"太陽光（建物系）"&amp;"_年間発電",データシート3!$A$1:$AB$1,0),0)/10^3+VLOOKUP(BC87&amp;"_令和4年度",データシート3!A:AB,MATCH("ea_"&amp;"太陽光（土地系）"&amp;"_年間発電",データシート3!$A$1:$AB$1,0),0)/10^3</f>
        <v>335509.29200000002</v>
      </c>
      <c r="BF87" s="953">
        <f>VLOOKUP(BC87&amp;"_令和4年度",データシート3!A:AB,MATCH("ea_"&amp;"風力（陸上）"&amp;"_年間発電",データシート3!$A$1:$AB$1,0),0)/10^3</f>
        <v>190.52699999999996</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335699.81900000002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97989.337649024397</v>
      </c>
      <c r="BK87" s="953">
        <f t="shared" si="21"/>
        <v>237710.48135097563</v>
      </c>
      <c r="BL87" s="953">
        <f t="shared" si="22"/>
        <v>0</v>
      </c>
      <c r="BM87" s="953">
        <f t="shared" si="23"/>
        <v>237710.48135097563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40218</v>
      </c>
      <c r="AY88" s="20" t="str">
        <f>IF(IFERROR(比較地域マスタ!$AE23,"")=0,"",IFERROR(比較地域マスタ!$AE23,""))</f>
        <v>春日市</v>
      </c>
      <c r="AZ88" s="18"/>
      <c r="BA88" s="24">
        <v>17</v>
      </c>
      <c r="BB88" s="24">
        <v>1</v>
      </c>
      <c r="BC88" s="20" t="str">
        <f t="shared" si="24"/>
        <v>40218</v>
      </c>
      <c r="BD88" s="20" t="str">
        <f t="shared" si="25"/>
        <v>春日市</v>
      </c>
      <c r="BE88" s="953">
        <f>VLOOKUP(BC88&amp;"_令和4年度",データシート3!A:AB,MATCH("ea_"&amp;"太陽光（建物系）"&amp;"_年間発電",データシート3!$A$1:$AB$1,0),0)/10^3+VLOOKUP(BC88&amp;"_令和4年度",データシート3!A:AB,MATCH("ea_"&amp;"太陽光（土地系）"&amp;"_年間発電",データシート3!$A$1:$AB$1,0),0)/10^3</f>
        <v>241848.92200000002</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241848.92200000002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383345.21119776706</v>
      </c>
      <c r="BK88" s="953">
        <f t="shared" si="21"/>
        <v>-141496.28919776704</v>
      </c>
      <c r="BL88" s="953">
        <f t="shared" si="22"/>
        <v>-141496.28919776704</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40349</v>
      </c>
      <c r="AY89" s="20" t="str">
        <f>IF(IFERROR(比較地域マスタ!$AE24,"")=0,"",IFERROR(比較地域マスタ!$AE24,""))</f>
        <v>粕屋町</v>
      </c>
      <c r="AZ89" s="18"/>
      <c r="BA89" s="24">
        <v>18</v>
      </c>
      <c r="BB89" s="24">
        <v>1</v>
      </c>
      <c r="BC89" s="20" t="str">
        <f t="shared" si="24"/>
        <v>40349</v>
      </c>
      <c r="BD89" s="20" t="str">
        <f t="shared" si="25"/>
        <v>粕屋町</v>
      </c>
      <c r="BE89" s="953">
        <f>VLOOKUP(BC89&amp;"_令和4年度",データシート3!A:AB,MATCH("ea_"&amp;"太陽光（建物系）"&amp;"_年間発電",データシート3!$A$1:$AB$1,0),0)/10^3+VLOOKUP(BC89&amp;"_令和4年度",データシート3!A:AB,MATCH("ea_"&amp;"太陽光（土地系）"&amp;"_年間発電",データシート3!$A$1:$AB$1,0),0)/10^3</f>
        <v>232392.511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232392.511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256561.53637887919</v>
      </c>
      <c r="BK89" s="953">
        <f t="shared" si="21"/>
        <v>-24169.025378879189</v>
      </c>
      <c r="BL89" s="953">
        <f t="shared" si="22"/>
        <v>-24169.025378879189</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40227</v>
      </c>
      <c r="AY90" s="20" t="str">
        <f>IF(IFERROR(比較地域マスタ!$AE25,"")=0,"",IFERROR(比較地域マスタ!$AE25,""))</f>
        <v>嘉麻市</v>
      </c>
      <c r="AZ90" s="18"/>
      <c r="BA90" s="24">
        <v>19</v>
      </c>
      <c r="BB90" s="24">
        <v>1</v>
      </c>
      <c r="BC90" s="20" t="str">
        <f t="shared" si="24"/>
        <v>40227</v>
      </c>
      <c r="BD90" s="20" t="str">
        <f t="shared" si="25"/>
        <v>嘉麻市</v>
      </c>
      <c r="BE90" s="953">
        <f>VLOOKUP(BC90&amp;"_令和4年度",データシート3!A:AB,MATCH("ea_"&amp;"太陽光（建物系）"&amp;"_年間発電",データシート3!$A$1:$AB$1,0),0)/10^3+VLOOKUP(BC90&amp;"_令和4年度",データシート3!A:AB,MATCH("ea_"&amp;"太陽光（土地系）"&amp;"_年間発電",データシート3!$A$1:$AB$1,0),0)/10^3</f>
        <v>754939.47600000002</v>
      </c>
      <c r="BF90" s="953">
        <f>VLOOKUP(BC90&amp;"_令和4年度",データシート3!A:AB,MATCH("ea_"&amp;"風力（陸上）"&amp;"_年間発電",データシート3!$A$1:$AB$1,0),0)/10^3</f>
        <v>86992.294999999998</v>
      </c>
      <c r="BG90" s="953">
        <f>VLOOKUP(BC90&amp;"_令和4年度",データシート3!A:AB,MATCH("ea_"&amp;"中小水（河川）"&amp;"_年間発電",データシート3!$A$1:$AB$1,0),0)/10^3+VLOOKUP(BC90&amp;"_令和4年度",データシート3!A:AB,MATCH("ea_"&amp;"中小水（農業用水路）"&amp;"_年間発電",データシート3!$A$1:$AB$1,0),0)/10^3</f>
        <v>2858.64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844790.41100000008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175399.27382770012</v>
      </c>
      <c r="BK90" s="953">
        <f t="shared" si="21"/>
        <v>669391.1371722999</v>
      </c>
      <c r="BL90" s="953">
        <f t="shared" si="22"/>
        <v>0</v>
      </c>
      <c r="BM90" s="953">
        <f t="shared" si="23"/>
        <v>669391.1371722999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40605</v>
      </c>
      <c r="AY91" s="20" t="str">
        <f>IF(IFERROR(比較地域マスタ!$AE26,"")=0,"",IFERROR(比較地域マスタ!$AE26,""))</f>
        <v>川崎町</v>
      </c>
      <c r="BA91" s="24">
        <v>20</v>
      </c>
      <c r="BB91" s="24">
        <v>1</v>
      </c>
      <c r="BC91" s="20" t="str">
        <f t="shared" si="24"/>
        <v>40605</v>
      </c>
      <c r="BD91" s="20" t="str">
        <f t="shared" si="25"/>
        <v>川崎町</v>
      </c>
      <c r="BE91" s="953">
        <f>VLOOKUP(BC91&amp;"_令和4年度",データシート3!A:AB,MATCH("ea_"&amp;"太陽光（建物系）"&amp;"_年間発電",データシート3!$A$1:$AB$1,0),0)/10^3+VLOOKUP(BC91&amp;"_令和4年度",データシート3!A:AB,MATCH("ea_"&amp;"太陽光（土地系）"&amp;"_年間発電",データシート3!$A$1:$AB$1,0),0)/10^3</f>
        <v>217276.77200000003</v>
      </c>
      <c r="BF91" s="953">
        <f>VLOOKUP(BC91&amp;"_令和4年度",データシート3!A:AB,MATCH("ea_"&amp;"風力（陸上）"&amp;"_年間発電",データシート3!$A$1:$AB$1,0),0)/10^3</f>
        <v>10131.58</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227408.35200000001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65428.477668165993</v>
      </c>
      <c r="BK91" s="953">
        <f t="shared" si="21"/>
        <v>161979.87433183403</v>
      </c>
      <c r="BL91" s="953">
        <f t="shared" si="22"/>
        <v>0</v>
      </c>
      <c r="BM91" s="953">
        <f t="shared" si="23"/>
        <v>161979.87433183403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40601</v>
      </c>
      <c r="AY92" s="20" t="str">
        <f>IF(IFERROR(比較地域マスタ!$AE27,"")=0,"",IFERROR(比較地域マスタ!$AE27,""))</f>
        <v>香春町</v>
      </c>
      <c r="AZ92" s="18"/>
      <c r="BA92" s="24">
        <v>21</v>
      </c>
      <c r="BB92" s="24">
        <v>1</v>
      </c>
      <c r="BC92" s="20" t="str">
        <f t="shared" si="24"/>
        <v>40601</v>
      </c>
      <c r="BD92" s="20" t="str">
        <f t="shared" si="25"/>
        <v>香春町</v>
      </c>
      <c r="BE92" s="953">
        <f>VLOOKUP(BC92&amp;"_令和4年度",データシート3!A:AB,MATCH("ea_"&amp;"太陽光（建物系）"&amp;"_年間発電",データシート3!$A$1:$AB$1,0),0)/10^3+VLOOKUP(BC92&amp;"_令和4年度",データシート3!A:AB,MATCH("ea_"&amp;"太陽光（土地系）"&amp;"_年間発電",データシート3!$A$1:$AB$1,0),0)/10^3</f>
        <v>183087.38399999999</v>
      </c>
      <c r="BF92" s="953">
        <f>VLOOKUP(BC92&amp;"_令和4年度",データシート3!A:AB,MATCH("ea_"&amp;"風力（陸上）"&amp;"_年間発電",データシート3!$A$1:$AB$1,0),0)/10^3</f>
        <v>42834.512000000002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225921.89600000001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45272.702947040445</v>
      </c>
      <c r="BK92" s="953">
        <f>BI92-BJ92</f>
        <v>180649.19305295957</v>
      </c>
      <c r="BL92" s="953">
        <f t="shared" si="22"/>
        <v>0</v>
      </c>
      <c r="BM92" s="953">
        <f t="shared" si="23"/>
        <v>180649.19305295957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40621</v>
      </c>
      <c r="AY93" s="20" t="str">
        <f>IF(IFERROR(比較地域マスタ!$AE28,"")=0,"",IFERROR(比較地域マスタ!$AE28,""))</f>
        <v>苅田町</v>
      </c>
      <c r="AZ93" s="18"/>
      <c r="BA93" s="24">
        <v>22</v>
      </c>
      <c r="BB93" s="24">
        <v>1</v>
      </c>
      <c r="BC93" s="20" t="str">
        <f t="shared" si="24"/>
        <v>40621</v>
      </c>
      <c r="BD93" s="20" t="str">
        <f t="shared" si="25"/>
        <v>苅田町</v>
      </c>
      <c r="BE93" s="953">
        <f>VLOOKUP(BC93&amp;"_令和4年度",データシート3!A:AB,MATCH("ea_"&amp;"太陽光（建物系）"&amp;"_年間発電",データシート3!$A$1:$AB$1,0),0)/10^3+VLOOKUP(BC93&amp;"_令和4年度",データシート3!A:AB,MATCH("ea_"&amp;"太陽光（土地系）"&amp;"_年間発電",データシート3!$A$1:$AB$1,0),0)/10^3</f>
        <v>386897.94500000001</v>
      </c>
      <c r="BF93" s="953">
        <f>VLOOKUP(BC93&amp;"_令和4年度",データシート3!A:AB,MATCH("ea_"&amp;"風力（陸上）"&amp;"_年間発電",データシート3!$A$1:$AB$1,0),0)/10^3</f>
        <v>11449.576999999999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398347.522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1317620.7184724738</v>
      </c>
      <c r="BK93" s="953">
        <f t="shared" si="21"/>
        <v>-919273.19647247379</v>
      </c>
      <c r="BL93" s="953">
        <f t="shared" si="22"/>
        <v>-919273.19647247379</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40100</v>
      </c>
      <c r="AY94" s="20" t="str">
        <f>IF(IFERROR(比較地域マスタ!$AE29,"")=0,"",IFERROR(比較地域マスタ!$AE29,""))</f>
        <v>北九州市</v>
      </c>
      <c r="AZ94" s="18"/>
      <c r="BA94" s="24">
        <v>23</v>
      </c>
      <c r="BB94" s="24">
        <v>1</v>
      </c>
      <c r="BC94" s="20" t="str">
        <f t="shared" si="24"/>
        <v>40100</v>
      </c>
      <c r="BD94" s="20" t="str">
        <f t="shared" si="25"/>
        <v>北九州市</v>
      </c>
      <c r="BE94" s="953">
        <f>VLOOKUP(BC94&amp;"_令和4年度",データシート3!A:AB,MATCH("ea_"&amp;"太陽光（建物系）"&amp;"_年間発電",データシート3!$A$1:$AB$1,0),0)/10^3+VLOOKUP(BC94&amp;"_令和4年度",データシート3!A:AB,MATCH("ea_"&amp;"太陽光（土地系）"&amp;"_年間発電",データシート3!$A$1:$AB$1,0),0)/10^3</f>
        <v>4020526.821</v>
      </c>
      <c r="BF94" s="953">
        <f>VLOOKUP(BC94&amp;"_令和4年度",データシート3!A:AB,MATCH("ea_"&amp;"風力（陸上）"&amp;"_年間発電",データシート3!$A$1:$AB$1,0),0)/10^3</f>
        <v>185620.92199999996</v>
      </c>
      <c r="BG94" s="953">
        <f>VLOOKUP(BC94&amp;"_令和4年度",データシート3!A:AB,MATCH("ea_"&amp;"中小水（河川）"&amp;"_年間発電",データシート3!$A$1:$AB$1,0),0)/10^3+VLOOKUP(BC94&amp;"_令和4年度",データシート3!A:AB,MATCH("ea_"&amp;"中小水（農業用水路）"&amp;"_年間発電",データシート3!$A$1:$AB$1,0),0)/10^3</f>
        <v>2419.94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4208567.6830000002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6805817.7593485974</v>
      </c>
      <c r="BK94" s="953">
        <f t="shared" si="21"/>
        <v>-2597250.0763485972</v>
      </c>
      <c r="BL94" s="953">
        <f t="shared" si="22"/>
        <v>-2597250.0763485972</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40402</v>
      </c>
      <c r="AY95" s="20" t="str">
        <f>IF(IFERROR(比較地域マスタ!$AE30,"")=0,"",IFERROR(比較地域マスタ!$AE30,""))</f>
        <v>鞍手町</v>
      </c>
      <c r="AZ95" s="18"/>
      <c r="BA95" s="24">
        <v>24</v>
      </c>
      <c r="BB95" s="24">
        <v>1</v>
      </c>
      <c r="BC95" s="20" t="str">
        <f t="shared" si="24"/>
        <v>40402</v>
      </c>
      <c r="BD95" s="20" t="str">
        <f t="shared" si="25"/>
        <v>鞍手町</v>
      </c>
      <c r="BE95" s="953">
        <f>VLOOKUP(BC95&amp;"_令和4年度",データシート3!A:AB,MATCH("ea_"&amp;"太陽光（建物系）"&amp;"_年間発電",データシート3!$A$1:$AB$1,0),0)/10^3+VLOOKUP(BC95&amp;"_令和4年度",データシート3!A:AB,MATCH("ea_"&amp;"太陽光（土地系）"&amp;"_年間発電",データシート3!$A$1:$AB$1,0),0)/10^3</f>
        <v>352678.70600000001</v>
      </c>
      <c r="BF95" s="953">
        <f>VLOOKUP(BC95&amp;"_令和4年度",データシート3!A:AB,MATCH("ea_"&amp;"風力（陸上）"&amp;"_年間発電",データシート3!$A$1:$AB$1,0),0)/10^3</f>
        <v>1247.348</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353926.054</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161764.67725560057</v>
      </c>
      <c r="BK95" s="953">
        <f t="shared" si="21"/>
        <v>192161.37674439943</v>
      </c>
      <c r="BL95" s="953">
        <f t="shared" si="22"/>
        <v>0</v>
      </c>
      <c r="BM95" s="953">
        <f t="shared" si="23"/>
        <v>192161.37674439943</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40203</v>
      </c>
      <c r="AY96" s="20" t="str">
        <f>IF(IFERROR(比較地域マスタ!$AE31,"")=0,"",IFERROR(比較地域マスタ!$AE31,""))</f>
        <v>久留米市</v>
      </c>
      <c r="AZ96" s="18"/>
      <c r="BA96" s="24">
        <v>25</v>
      </c>
      <c r="BB96" s="24">
        <v>1</v>
      </c>
      <c r="BC96" s="20" t="str">
        <f t="shared" si="24"/>
        <v>40203</v>
      </c>
      <c r="BD96" s="20" t="str">
        <f t="shared" si="25"/>
        <v>久留米市</v>
      </c>
      <c r="BE96" s="953">
        <f>VLOOKUP(BC96&amp;"_令和4年度",データシート3!A:AB,MATCH("ea_"&amp;"太陽光（建物系）"&amp;"_年間発電",データシート3!$A$1:$AB$1,0),0)/10^3+VLOOKUP(BC96&amp;"_令和4年度",データシート3!A:AB,MATCH("ea_"&amp;"太陽光（土地系）"&amp;"_年間発電",データシート3!$A$1:$AB$1,0),0)/10^3</f>
        <v>2268767.9010000001</v>
      </c>
      <c r="BF96" s="953">
        <f>VLOOKUP(BC96&amp;"_令和4年度",データシート3!A:AB,MATCH("ea_"&amp;"風力（陸上）"&amp;"_年間発電",データシート3!$A$1:$AB$1,0),0)/10^3</f>
        <v>77732.748999999996</v>
      </c>
      <c r="BG96" s="953">
        <f>VLOOKUP(BC96&amp;"_令和4年度",データシート3!A:AB,MATCH("ea_"&amp;"中小水（河川）"&amp;"_年間発電",データシート3!$A$1:$AB$1,0),0)/10^3+VLOOKUP(BC96&amp;"_令和4年度",データシート3!A:AB,MATCH("ea_"&amp;"中小水（農業用水路）"&amp;"_年間発電",データシート3!$A$1:$AB$1,0),0)/10^3</f>
        <v>569.54015888000004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0.98099999999999987</v>
      </c>
      <c r="BI96" s="953">
        <f t="shared" si="26"/>
        <v>2347071.17115888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1615965.9905603658</v>
      </c>
      <c r="BK96" s="953">
        <f t="shared" si="21"/>
        <v>731105.18059851415</v>
      </c>
      <c r="BL96" s="953">
        <f t="shared" si="22"/>
        <v>0</v>
      </c>
      <c r="BM96" s="953">
        <f t="shared" si="23"/>
        <v>731105.18059851415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40421</v>
      </c>
      <c r="AY97" s="20" t="str">
        <f>IF(IFERROR(比較地域マスタ!$AE32,"")=0,"",IFERROR(比較地域マスタ!$AE32,""))</f>
        <v>桂川町</v>
      </c>
      <c r="AZ97" s="18"/>
      <c r="BA97" s="24">
        <v>26</v>
      </c>
      <c r="BB97" s="24">
        <v>1</v>
      </c>
      <c r="BC97" s="20" t="str">
        <f t="shared" si="24"/>
        <v>40421</v>
      </c>
      <c r="BD97" s="20" t="str">
        <f t="shared" si="25"/>
        <v>桂川町</v>
      </c>
      <c r="BE97" s="953">
        <f>VLOOKUP(BC97&amp;"_令和4年度",データシート3!A:AB,MATCH("ea_"&amp;"太陽光（建物系）"&amp;"_年間発電",データシート3!$A$1:$AB$1,0),0)/10^3+VLOOKUP(BC97&amp;"_令和4年度",データシート3!A:AB,MATCH("ea_"&amp;"太陽光（土地系）"&amp;"_年間発電",データシート3!$A$1:$AB$1,0),0)/10^3</f>
        <v>185071.41700000002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607.24699999999996</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185678.66400000002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56889.319321353549</v>
      </c>
      <c r="BK97" s="953">
        <f t="shared" si="21"/>
        <v>128789.34467864648</v>
      </c>
      <c r="BL97" s="953">
        <f t="shared" si="22"/>
        <v>0</v>
      </c>
      <c r="BM97" s="953">
        <f t="shared" si="23"/>
        <v>128789.34467864648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40646</v>
      </c>
      <c r="AY98" s="20" t="str">
        <f>IF(IFERROR(比較地域マスタ!$AE33,"")=0,"",IFERROR(比較地域マスタ!$AE33,""))</f>
        <v>上毛町</v>
      </c>
      <c r="AZ98" s="18"/>
      <c r="BA98" s="24">
        <v>27</v>
      </c>
      <c r="BB98" s="24">
        <v>1</v>
      </c>
      <c r="BC98" s="20" t="str">
        <f t="shared" si="24"/>
        <v>40646</v>
      </c>
      <c r="BD98" s="20" t="str">
        <f t="shared" si="25"/>
        <v>上毛町</v>
      </c>
      <c r="BE98" s="953">
        <f>VLOOKUP(BC98&amp;"_令和4年度",データシート3!A:AB,MATCH("ea_"&amp;"太陽光（建物系）"&amp;"_年間発電",データシート3!$A$1:$AB$1,0),0)/10^3+VLOOKUP(BC98&amp;"_令和4年度",データシート3!A:AB,MATCH("ea_"&amp;"太陽光（土地系）"&amp;"_年間発電",データシート3!$A$1:$AB$1,0),0)/10^3</f>
        <v>382375.66600000003</v>
      </c>
      <c r="BF98" s="953">
        <f>VLOOKUP(BC98&amp;"_令和4年度",データシート3!A:AB,MATCH("ea_"&amp;"風力（陸上）"&amp;"_年間発電",データシート3!$A$1:$AB$1,0),0)/10^3</f>
        <v>30393.22</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412768.88600000006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54100.361031187844</v>
      </c>
      <c r="BK98" s="953">
        <f t="shared" si="21"/>
        <v>358668.52496881224</v>
      </c>
      <c r="BL98" s="953">
        <f t="shared" si="22"/>
        <v>0</v>
      </c>
      <c r="BM98" s="953">
        <f t="shared" si="23"/>
        <v>358668.52496881224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40223</v>
      </c>
      <c r="AY99" s="20" t="str">
        <f>IF(IFERROR(比較地域マスタ!$AE34,"")=0,"",IFERROR(比較地域マスタ!$AE34,""))</f>
        <v>古賀市</v>
      </c>
      <c r="AZ99" s="18"/>
      <c r="BA99" s="24">
        <v>28</v>
      </c>
      <c r="BB99" s="24">
        <v>1</v>
      </c>
      <c r="BC99" s="20" t="str">
        <f t="shared" si="24"/>
        <v>40223</v>
      </c>
      <c r="BD99" s="20" t="str">
        <f t="shared" si="25"/>
        <v>古賀市</v>
      </c>
      <c r="BE99" s="953">
        <f>VLOOKUP(BC99&amp;"_令和4年度",データシート3!A:AB,MATCH("ea_"&amp;"太陽光（建物系）"&amp;"_年間発電",データシート3!$A$1:$AB$1,0),0)/10^3+VLOOKUP(BC99&amp;"_令和4年度",データシート3!A:AB,MATCH("ea_"&amp;"太陽光（土地系）"&amp;"_年間発電",データシート3!$A$1:$AB$1,0),0)/10^3</f>
        <v>389389.56199999992</v>
      </c>
      <c r="BF99" s="953">
        <f>VLOOKUP(BC99&amp;"_令和4年度",データシート3!A:AB,MATCH("ea_"&amp;"風力（陸上）"&amp;"_年間発電",データシート3!$A$1:$AB$1,0),0)/10^3</f>
        <v>34053.786</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423443.34799999994</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442562.88544195116</v>
      </c>
      <c r="BK99" s="953">
        <f t="shared" si="21"/>
        <v>-19119.537441951223</v>
      </c>
      <c r="BL99" s="953">
        <f t="shared" si="22"/>
        <v>-19119.537441951223</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40401</v>
      </c>
      <c r="AY100" s="20" t="str">
        <f>IF(IFERROR(比較地域マスタ!$AE35,"")=0,"",IFERROR(比較地域マスタ!$AE35,""))</f>
        <v>小竹町</v>
      </c>
      <c r="AZ100" s="18"/>
      <c r="BA100" s="24">
        <v>29</v>
      </c>
      <c r="BB100" s="24">
        <v>1</v>
      </c>
      <c r="BC100" s="20" t="str">
        <f t="shared" si="24"/>
        <v>40401</v>
      </c>
      <c r="BD100" s="20" t="str">
        <f t="shared" si="25"/>
        <v>小竹町</v>
      </c>
      <c r="BE100" s="953">
        <f>VLOOKUP(BC100&amp;"_令和4年度",データシート3!A:AB,MATCH("ea_"&amp;"太陽光（建物系）"&amp;"_年間発電",データシート3!$A$1:$AB$1,0),0)/10^3+VLOOKUP(BC100&amp;"_令和4年度",データシート3!A:AB,MATCH("ea_"&amp;"太陽光（土地系）"&amp;"_年間発電",データシート3!$A$1:$AB$1,0),0)/10^3</f>
        <v>116568.07699999999</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116568.07699999999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56141.506525815486</v>
      </c>
      <c r="BK100" s="953">
        <f t="shared" si="21"/>
        <v>60426.570474184504</v>
      </c>
      <c r="BL100" s="953">
        <f t="shared" si="22"/>
        <v>0</v>
      </c>
      <c r="BM100" s="953">
        <f t="shared" si="23"/>
        <v>60426.570474184504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40342</v>
      </c>
      <c r="AY101" s="20" t="str">
        <f>IF(IFERROR(比較地域マスタ!$AE36,"")=0,"",IFERROR(比較地域マスタ!$AE36,""))</f>
        <v>篠栗町</v>
      </c>
      <c r="AZ101" s="18"/>
      <c r="BA101" s="24">
        <v>30</v>
      </c>
      <c r="BB101" s="24">
        <v>1</v>
      </c>
      <c r="BC101" s="20" t="str">
        <f t="shared" si="24"/>
        <v>40342</v>
      </c>
      <c r="BD101" s="20" t="str">
        <f t="shared" si="25"/>
        <v>篠栗町</v>
      </c>
      <c r="BE101" s="953">
        <f>VLOOKUP(BC101&amp;"_令和4年度",データシート3!A:AB,MATCH("ea_"&amp;"太陽光（建物系）"&amp;"_年間発電",データシート3!$A$1:$AB$1,0),0)/10^3+VLOOKUP(BC101&amp;"_令和4年度",データシート3!A:AB,MATCH("ea_"&amp;"太陽光（土地系）"&amp;"_年間発電",データシート3!$A$1:$AB$1,0),0)/10^3</f>
        <v>146957.00899999999</v>
      </c>
      <c r="BF101" s="953">
        <f>VLOOKUP(BC101&amp;"_令和4年度",データシート3!A:AB,MATCH("ea_"&amp;"風力（陸上）"&amp;"_年間発電",データシート3!$A$1:$AB$1,0),0)/10^3</f>
        <v>23441.565999999995</v>
      </c>
      <c r="BG101" s="953">
        <f>VLOOKUP(BC101&amp;"_令和4年度",データシート3!A:AB,MATCH("ea_"&amp;"中小水（河川）"&amp;"_年間発電",データシート3!$A$1:$AB$1,0),0)/10^3+VLOOKUP(BC101&amp;"_令和4年度",データシート3!A:AB,MATCH("ea_"&amp;"中小水（農業用水路）"&amp;"_年間発電",データシート3!$A$1:$AB$1,0),0)/10^3</f>
        <v>641.75199999999995</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171040.32699999999</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140768.08001365158</v>
      </c>
      <c r="BK101" s="953">
        <f t="shared" si="21"/>
        <v>30272.246986348415</v>
      </c>
      <c r="BL101" s="953">
        <f t="shared" si="22"/>
        <v>0</v>
      </c>
      <c r="BM101" s="953">
        <f t="shared" si="23"/>
        <v>30272.246986348415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40343</v>
      </c>
      <c r="AY102" s="20" t="str">
        <f>IF(IFERROR(比較地域マスタ!$AE37,"")=0,"",IFERROR(比較地域マスタ!$AE37,""))</f>
        <v>志免町</v>
      </c>
      <c r="AZ102" s="18"/>
      <c r="BA102" s="24">
        <v>31</v>
      </c>
      <c r="BB102" s="24">
        <v>1</v>
      </c>
      <c r="BC102" s="20" t="str">
        <f t="shared" si="24"/>
        <v>40343</v>
      </c>
      <c r="BD102" s="20" t="str">
        <f t="shared" si="25"/>
        <v>志免町</v>
      </c>
      <c r="BE102" s="953">
        <f>VLOOKUP(BC102&amp;"_令和4年度",データシート3!A:AB,MATCH("ea_"&amp;"太陽光（建物系）"&amp;"_年間発電",データシート3!$A$1:$AB$1,0),0)/10^3+VLOOKUP(BC102&amp;"_令和4年度",データシート3!A:AB,MATCH("ea_"&amp;"太陽光（土地系）"&amp;"_年間発電",データシート3!$A$1:$AB$1,0),0)/10^3</f>
        <v>151553.90400000001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151553.90400000001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204054.12386769839</v>
      </c>
      <c r="BK102" s="953">
        <f t="shared" si="21"/>
        <v>-52500.219867698383</v>
      </c>
      <c r="BL102" s="953">
        <f t="shared" si="22"/>
        <v>-52500.219867698383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40345</v>
      </c>
      <c r="AY103" s="20" t="str">
        <f>IF(IFERROR(比較地域マスタ!$AE38,"")=0,"",IFERROR(比較地域マスタ!$AE38,""))</f>
        <v>新宮町</v>
      </c>
      <c r="AZ103" s="18"/>
      <c r="BA103" s="24">
        <v>32</v>
      </c>
      <c r="BB103" s="24">
        <v>1</v>
      </c>
      <c r="BC103" s="20" t="str">
        <f t="shared" si="24"/>
        <v>40345</v>
      </c>
      <c r="BD103" s="20" t="str">
        <f t="shared" si="25"/>
        <v>新宮町</v>
      </c>
      <c r="BE103" s="953">
        <f>VLOOKUP(BC103&amp;"_令和4年度",データシート3!A:AB,MATCH("ea_"&amp;"太陽光（建物系）"&amp;"_年間発電",データシート3!$A$1:$AB$1,0),0)/10^3+VLOOKUP(BC103&amp;"_令和4年度",データシート3!A:AB,MATCH("ea_"&amp;"太陽光（土地系）"&amp;"_年間発電",データシート3!$A$1:$AB$1,0),0)/10^3</f>
        <v>165977.717</v>
      </c>
      <c r="BF103" s="953">
        <f>VLOOKUP(BC103&amp;"_令和4年度",データシート3!A:AB,MATCH("ea_"&amp;"風力（陸上）"&amp;"_年間発電",データシート3!$A$1:$AB$1,0),0)/10^3</f>
        <v>3552.0149999999999</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169529.73200000002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230746.6709897017</v>
      </c>
      <c r="BK103" s="953">
        <f t="shared" si="21"/>
        <v>-61216.938989701681</v>
      </c>
      <c r="BL103" s="953">
        <f t="shared" si="22"/>
        <v>-61216.938989701681</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40344</v>
      </c>
      <c r="AY104" s="20" t="str">
        <f>IF(IFERROR(比較地域マスタ!$AE39,"")=0,"",IFERROR(比較地域マスタ!$AE39,""))</f>
        <v>須恵町</v>
      </c>
      <c r="AZ104" s="18"/>
      <c r="BA104" s="24">
        <v>33</v>
      </c>
      <c r="BB104" s="24">
        <v>1</v>
      </c>
      <c r="BC104" s="20" t="str">
        <f t="shared" si="24"/>
        <v>40344</v>
      </c>
      <c r="BD104" s="20" t="str">
        <f t="shared" si="25"/>
        <v>須恵町</v>
      </c>
      <c r="BE104" s="953">
        <f>VLOOKUP(BC104&amp;"_令和4年度",データシート3!A:AB,MATCH("ea_"&amp;"太陽光（建物系）"&amp;"_年間発電",データシート3!$A$1:$AB$1,0),0)/10^3+VLOOKUP(BC104&amp;"_令和4年度",データシート3!A:AB,MATCH("ea_"&amp;"太陽光（土地系）"&amp;"_年間発電",データシート3!$A$1:$AB$1,0),0)/10^3</f>
        <v>143239.81099999999</v>
      </c>
      <c r="BF104" s="953">
        <f>VLOOKUP(BC104&amp;"_令和4年度",データシート3!A:AB,MATCH("ea_"&amp;"風力（陸上）"&amp;"_年間発電",データシート3!$A$1:$AB$1,0),0)/10^3</f>
        <v>21010.628000000001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164250.43899999998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152011.16416973714</v>
      </c>
      <c r="BK104" s="953">
        <f t="shared" ref="BK104:BK135" si="27">BI104-BJ104</f>
        <v>12239.274830262846</v>
      </c>
      <c r="BL104" s="953">
        <f t="shared" ref="BL104:BL135" si="28">IF(BK104&gt;0,0,BK104)</f>
        <v>0</v>
      </c>
      <c r="BM104" s="953">
        <f t="shared" ref="BM104:BM135" si="29">IF(BK104&gt;0,BK104,0)</f>
        <v>12239.274830262846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40602</v>
      </c>
      <c r="AY105" s="20" t="str">
        <f>IF(IFERROR(比較地域マスタ!$AE40,"")=0,"",IFERROR(比較地域マスタ!$AE40,""))</f>
        <v>添田町</v>
      </c>
      <c r="AZ105" s="18"/>
      <c r="BA105" s="24">
        <v>34</v>
      </c>
      <c r="BB105" s="24">
        <v>1</v>
      </c>
      <c r="BC105" s="20" t="str">
        <f t="shared" si="24"/>
        <v>40602</v>
      </c>
      <c r="BD105" s="20" t="str">
        <f t="shared" si="25"/>
        <v>添田町</v>
      </c>
      <c r="BE105" s="953">
        <f>VLOOKUP(BC105&amp;"_令和4年度",データシート3!A:AB,MATCH("ea_"&amp;"太陽光（建物系）"&amp;"_年間発電",データシート3!$A$1:$AB$1,0),0)/10^3+VLOOKUP(BC105&amp;"_令和4年度",データシート3!A:AB,MATCH("ea_"&amp;"太陽光（土地系）"&amp;"_年間発電",データシート3!$A$1:$AB$1,0),0)/10^3</f>
        <v>181357.20300000004</v>
      </c>
      <c r="BF105" s="953">
        <f>VLOOKUP(BC105&amp;"_令和4年度",データシート3!A:AB,MATCH("ea_"&amp;"風力（陸上）"&amp;"_年間発電",データシート3!$A$1:$AB$1,0),0)/10^3</f>
        <v>237716.981</v>
      </c>
      <c r="BG105" s="953">
        <f>VLOOKUP(BC105&amp;"_令和4年度",データシート3!A:AB,MATCH("ea_"&amp;"中小水（河川）"&amp;"_年間発電",データシート3!$A$1:$AB$1,0),0)/10^3+VLOOKUP(BC105&amp;"_令和4年度",データシート3!A:AB,MATCH("ea_"&amp;"中小水（農業用水路）"&amp;"_年間発電",データシート3!$A$1:$AB$1,0),0)/10^3</f>
        <v>9302.7379999999994</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428376.92200000002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32003.96302427895</v>
      </c>
      <c r="BK105" s="953">
        <f t="shared" si="27"/>
        <v>396372.95897572109</v>
      </c>
      <c r="BL105" s="953">
        <f t="shared" si="28"/>
        <v>0</v>
      </c>
      <c r="BM105" s="953">
        <f t="shared" si="29"/>
        <v>396372.95897572109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40206</v>
      </c>
      <c r="AY106" s="20" t="str">
        <f>IF(IFERROR(比較地域マスタ!$AE41,"")=0,"",IFERROR(比較地域マスタ!$AE41,""))</f>
        <v>田川市</v>
      </c>
      <c r="AZ106" s="18"/>
      <c r="BA106" s="24">
        <v>35</v>
      </c>
      <c r="BB106" s="24">
        <v>1</v>
      </c>
      <c r="BC106" s="20" t="str">
        <f t="shared" si="24"/>
        <v>40206</v>
      </c>
      <c r="BD106" s="20" t="str">
        <f t="shared" si="25"/>
        <v>田川市</v>
      </c>
      <c r="BE106" s="953">
        <f>VLOOKUP(BC106&amp;"_令和4年度",データシート3!A:AB,MATCH("ea_"&amp;"太陽光（建物系）"&amp;"_年間発電",データシート3!$A$1:$AB$1,0),0)/10^3+VLOOKUP(BC106&amp;"_令和4年度",データシート3!A:AB,MATCH("ea_"&amp;"太陽光（土地系）"&amp;"_年間発電",データシート3!$A$1:$AB$1,0),0)/10^3</f>
        <v>515262.52599999995</v>
      </c>
      <c r="BF106" s="953">
        <f>VLOOKUP(BC106&amp;"_令和4年度",データシート3!A:AB,MATCH("ea_"&amp;"風力（陸上）"&amp;"_年間発電",データシート3!$A$1:$AB$1,0),0)/10^3</f>
        <v>7048.0450000000001</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522310.57099999994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294351.99327791069</v>
      </c>
      <c r="BK106" s="953">
        <f t="shared" si="27"/>
        <v>227958.57772208925</v>
      </c>
      <c r="BL106" s="953">
        <f t="shared" si="28"/>
        <v>0</v>
      </c>
      <c r="BM106" s="953">
        <f t="shared" si="29"/>
        <v>227958.57772208925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40221</v>
      </c>
      <c r="AY107" s="20" t="str">
        <f>IF(IFERROR(比較地域マスタ!$AE42,"")=0,"",IFERROR(比較地域マスタ!$AE42,""))</f>
        <v>太宰府市</v>
      </c>
      <c r="AZ107" s="18"/>
      <c r="BA107" s="24">
        <v>36</v>
      </c>
      <c r="BB107" s="24">
        <v>1</v>
      </c>
      <c r="BC107" s="20" t="str">
        <f t="shared" si="24"/>
        <v>40221</v>
      </c>
      <c r="BD107" s="20" t="str">
        <f t="shared" si="25"/>
        <v>太宰府市</v>
      </c>
      <c r="BE107" s="953">
        <f>VLOOKUP(BC107&amp;"_令和4年度",データシート3!A:AB,MATCH("ea_"&amp;"太陽光（建物系）"&amp;"_年間発電",データシート3!$A$1:$AB$1,0),0)/10^3+VLOOKUP(BC107&amp;"_令和4年度",データシート3!A:AB,MATCH("ea_"&amp;"太陽光（土地系）"&amp;"_年間発電",データシート3!$A$1:$AB$1,0),0)/10^3</f>
        <v>252415.80799999999</v>
      </c>
      <c r="BF107" s="953">
        <f>VLOOKUP(BC107&amp;"_令和4年度",データシート3!A:AB,MATCH("ea_"&amp;"風力（陸上）"&amp;"_年間発電",データシート3!$A$1:$AB$1,0),0)/10^3</f>
        <v>10745.691000000001</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263161.49900000001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270009.37304909423</v>
      </c>
      <c r="BK107" s="953">
        <f t="shared" si="27"/>
        <v>-6847.8740490942146</v>
      </c>
      <c r="BL107" s="953">
        <f t="shared" si="28"/>
        <v>-6847.8740490942146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40503</v>
      </c>
      <c r="AY108" s="20" t="str">
        <f>IF(IFERROR(比較地域マスタ!$AE43,"")=0,"",IFERROR(比較地域マスタ!$AE43,""))</f>
        <v>大刀洗町</v>
      </c>
      <c r="AZ108" s="18"/>
      <c r="BA108" s="24">
        <v>37</v>
      </c>
      <c r="BB108" s="24">
        <v>1</v>
      </c>
      <c r="BC108" s="20" t="str">
        <f t="shared" si="24"/>
        <v>40503</v>
      </c>
      <c r="BD108" s="20" t="str">
        <f t="shared" si="25"/>
        <v>大刀洗町</v>
      </c>
      <c r="BE108" s="953">
        <f>VLOOKUP(BC108&amp;"_令和4年度",データシート3!A:AB,MATCH("ea_"&amp;"太陽光（建物系）"&amp;"_年間発電",データシート3!$A$1:$AB$1,0),0)/10^3+VLOOKUP(BC108&amp;"_令和4年度",データシート3!A:AB,MATCH("ea_"&amp;"太陽光（土地系）"&amp;"_年間発電",データシート3!$A$1:$AB$1,0),0)/10^3</f>
        <v>242791.76799999998</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381.75078331999998</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243173.51878331997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72942.703195612761</v>
      </c>
      <c r="BK108" s="953">
        <f t="shared" si="27"/>
        <v>170230.81558770721</v>
      </c>
      <c r="BL108" s="953">
        <f t="shared" si="28"/>
        <v>0</v>
      </c>
      <c r="BM108" s="953">
        <f t="shared" si="29"/>
        <v>170230.81558770721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40211</v>
      </c>
      <c r="AY109" s="20" t="str">
        <f>IF(IFERROR(比較地域マスタ!$AE44,"")=0,"",IFERROR(比較地域マスタ!$AE44,""))</f>
        <v>筑後市</v>
      </c>
      <c r="AZ109" s="18"/>
      <c r="BA109" s="24">
        <v>38</v>
      </c>
      <c r="BB109" s="24">
        <v>1</v>
      </c>
      <c r="BC109" s="20" t="str">
        <f t="shared" si="24"/>
        <v>40211</v>
      </c>
      <c r="BD109" s="20" t="str">
        <f t="shared" si="25"/>
        <v>筑後市</v>
      </c>
      <c r="BE109" s="953">
        <f>VLOOKUP(BC109&amp;"_令和4年度",データシート3!A:AB,MATCH("ea_"&amp;"太陽光（建物系）"&amp;"_年間発電",データシート3!$A$1:$AB$1,0),0)/10^3+VLOOKUP(BC109&amp;"_令和4年度",データシート3!A:AB,MATCH("ea_"&amp;"太陽光（土地系）"&amp;"_年間発電",データシート3!$A$1:$AB$1,0),0)/10^3</f>
        <v>667482.39799999993</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667482.39799999993</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373341.23520429485</v>
      </c>
      <c r="BK109" s="953">
        <f t="shared" si="27"/>
        <v>294141.16279570508</v>
      </c>
      <c r="BL109" s="953">
        <f t="shared" si="28"/>
        <v>0</v>
      </c>
      <c r="BM109" s="953">
        <f t="shared" si="29"/>
        <v>294141.16279570508</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40217</v>
      </c>
      <c r="AY110" s="20" t="str">
        <f>IF(IFERROR(比較地域マスタ!$AE45,"")=0,"",IFERROR(比較地域マスタ!$AE45,""))</f>
        <v>筑紫野市</v>
      </c>
      <c r="AZ110" s="18"/>
      <c r="BA110" s="24">
        <v>39</v>
      </c>
      <c r="BB110" s="24">
        <v>1</v>
      </c>
      <c r="BC110" s="20" t="str">
        <f t="shared" si="24"/>
        <v>40217</v>
      </c>
      <c r="BD110" s="20" t="str">
        <f t="shared" si="25"/>
        <v>筑紫野市</v>
      </c>
      <c r="BE110" s="953">
        <f>VLOOKUP(BC110&amp;"_令和4年度",データシート3!A:AB,MATCH("ea_"&amp;"太陽光（建物系）"&amp;"_年間発電",データシート3!$A$1:$AB$1,0),0)/10^3+VLOOKUP(BC110&amp;"_令和4年度",データシート3!A:AB,MATCH("ea_"&amp;"太陽光（土地系）"&amp;"_年間発電",データシート3!$A$1:$AB$1,0),0)/10^3</f>
        <v>559648.61499999999</v>
      </c>
      <c r="BF110" s="953">
        <f>VLOOKUP(BC110&amp;"_令和4年度",データシート3!A:AB,MATCH("ea_"&amp;"風力（陸上）"&amp;"_年間発電",データシート3!$A$1:$AB$1,0),0)/10^3</f>
        <v>85615.225999999995</v>
      </c>
      <c r="BG110" s="953">
        <f>VLOOKUP(BC110&amp;"_令和4年度",データシート3!A:AB,MATCH("ea_"&amp;"中小水（河川）"&amp;"_年間発電",データシート3!$A$1:$AB$1,0),0)/10^3+VLOOKUP(BC110&amp;"_令和4年度",データシート3!A:AB,MATCH("ea_"&amp;"中小水（農業用水路）"&amp;"_年間発電",データシート3!$A$1:$AB$1,0),0)/10^3</f>
        <v>8364.3920000000016</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653628.23300000001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414881.55404801649</v>
      </c>
      <c r="BK110" s="953">
        <f t="shared" si="27"/>
        <v>238746.67895198351</v>
      </c>
      <c r="BL110" s="953">
        <f t="shared" si="28"/>
        <v>0</v>
      </c>
      <c r="BM110" s="953">
        <f t="shared" si="29"/>
        <v>238746.67895198351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40647</v>
      </c>
      <c r="AY111" s="20" t="str">
        <f>IF(IFERROR(比較地域マスタ!$AE46,"")=0,"",IFERROR(比較地域マスタ!$AE46,""))</f>
        <v>築上町</v>
      </c>
      <c r="AZ111" s="18"/>
      <c r="BA111" s="24">
        <v>40</v>
      </c>
      <c r="BB111" s="24">
        <v>1</v>
      </c>
      <c r="BC111" s="20" t="str">
        <f t="shared" si="24"/>
        <v>40647</v>
      </c>
      <c r="BD111" s="20" t="str">
        <f t="shared" si="25"/>
        <v>築上町</v>
      </c>
      <c r="BE111" s="953">
        <f>VLOOKUP(BC111&amp;"_令和4年度",データシート3!A:AB,MATCH("ea_"&amp;"太陽光（建物系）"&amp;"_年間発電",データシート3!$A$1:$AB$1,0),0)/10^3+VLOOKUP(BC111&amp;"_令和4年度",データシート3!A:AB,MATCH("ea_"&amp;"太陽光（土地系）"&amp;"_年間発電",データシート3!$A$1:$AB$1,0),0)/10^3</f>
        <v>756121.10100000002</v>
      </c>
      <c r="BF111" s="953">
        <f>VLOOKUP(BC111&amp;"_令和4年度",データシート3!A:AB,MATCH("ea_"&amp;"風力（陸上）"&amp;"_年間発電",データシート3!$A$1:$AB$1,0),0)/10^3</f>
        <v>201927.60399999999</v>
      </c>
      <c r="BG111" s="953">
        <f>VLOOKUP(BC111&amp;"_令和4年度",データシート3!A:AB,MATCH("ea_"&amp;"中小水（河川）"&amp;"_年間発電",データシート3!$A$1:$AB$1,0),0)/10^3+VLOOKUP(BC111&amp;"_令和4年度",データシート3!A:AB,MATCH("ea_"&amp;"中小水（農業用水路）"&amp;"_年間発電",データシート3!$A$1:$AB$1,0),0)/10^3</f>
        <v>769.26099999999997</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958817.96600000013</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82936.093189204665</v>
      </c>
      <c r="BK111" s="953">
        <f t="shared" si="27"/>
        <v>875881.87281079544</v>
      </c>
      <c r="BL111" s="953">
        <f t="shared" si="28"/>
        <v>0</v>
      </c>
      <c r="BM111" s="953">
        <f t="shared" si="29"/>
        <v>875881.87281079544</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40447</v>
      </c>
      <c r="AY112" s="20" t="str">
        <f>IF(IFERROR(比較地域マスタ!$AE47,"")=0,"",IFERROR(比較地域マスタ!$AE47,""))</f>
        <v>筑前町</v>
      </c>
      <c r="AZ112" s="18"/>
      <c r="BA112" s="24">
        <v>41</v>
      </c>
      <c r="BB112" s="24">
        <v>1</v>
      </c>
      <c r="BC112" s="20" t="str">
        <f t="shared" si="24"/>
        <v>40447</v>
      </c>
      <c r="BD112" s="20" t="str">
        <f t="shared" si="25"/>
        <v>筑前町</v>
      </c>
      <c r="BE112" s="953">
        <f>VLOOKUP(BC112&amp;"_令和4年度",データシート3!A:AB,MATCH("ea_"&amp;"太陽光（建物系）"&amp;"_年間発電",データシート3!$A$1:$AB$1,0),0)/10^3+VLOOKUP(BC112&amp;"_令和4年度",データシート3!A:AB,MATCH("ea_"&amp;"太陽光（土地系）"&amp;"_年間発電",データシート3!$A$1:$AB$1,0),0)/10^3</f>
        <v>987044.076</v>
      </c>
      <c r="BF112" s="953">
        <f>VLOOKUP(BC112&amp;"_令和4年度",データシート3!A:AB,MATCH("ea_"&amp;"風力（陸上）"&amp;"_年間発電",データシート3!$A$1:$AB$1,0),0)/10^3</f>
        <v>66532.184999999998</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1053576.2609999999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126166.48828436453</v>
      </c>
      <c r="BK112" s="953">
        <f t="shared" si="27"/>
        <v>927409.77271563536</v>
      </c>
      <c r="BL112" s="953">
        <f t="shared" si="28"/>
        <v>0</v>
      </c>
      <c r="BM112" s="953">
        <f t="shared" si="29"/>
        <v>927409.77271563536</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40448</v>
      </c>
      <c r="AY113" s="20" t="str">
        <f>IF(IFERROR(比較地域マスタ!$AE48,"")=0,"",IFERROR(比較地域マスタ!$AE48,""))</f>
        <v>東峰村</v>
      </c>
      <c r="AZ113" s="18"/>
      <c r="BA113" s="24">
        <v>42</v>
      </c>
      <c r="BB113" s="24">
        <v>1</v>
      </c>
      <c r="BC113" s="20" t="str">
        <f t="shared" si="24"/>
        <v>40448</v>
      </c>
      <c r="BD113" s="20" t="str">
        <f t="shared" si="25"/>
        <v>東峰村</v>
      </c>
      <c r="BE113" s="953">
        <f>VLOOKUP(BC113&amp;"_令和4年度",データシート3!A:AB,MATCH("ea_"&amp;"太陽光（建物系）"&amp;"_年間発電",データシート3!$A$1:$AB$1,0),0)/10^3+VLOOKUP(BC113&amp;"_令和4年度",データシート3!A:AB,MATCH("ea_"&amp;"太陽光（土地系）"&amp;"_年間発電",データシート3!$A$1:$AB$1,0),0)/10^3</f>
        <v>55020.631999999998</v>
      </c>
      <c r="BF113" s="953">
        <f>VLOOKUP(BC113&amp;"_令和4年度",データシート3!A:AB,MATCH("ea_"&amp;"風力（陸上）"&amp;"_年間発電",データシート3!$A$1:$AB$1,0),0)/10^3</f>
        <v>52994.535000000011</v>
      </c>
      <c r="BG113" s="953">
        <f>VLOOKUP(BC113&amp;"_令和4年度",データシート3!A:AB,MATCH("ea_"&amp;"中小水（河川）"&amp;"_年間発電",データシート3!$A$1:$AB$1,0),0)/10^3+VLOOKUP(BC113&amp;"_令和4年度",データシート3!A:AB,MATCH("ea_"&amp;"中小水（農業用水路）"&amp;"_年間発電",データシート3!$A$1:$AB$1,0),0)/10^3</f>
        <v>2854.1239999999993</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110869.29100000001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9361.8247337410849</v>
      </c>
      <c r="BK113" s="953">
        <f t="shared" si="27"/>
        <v>101507.46626625893</v>
      </c>
      <c r="BL113" s="953">
        <f t="shared" si="28"/>
        <v>0</v>
      </c>
      <c r="BM113" s="953">
        <f t="shared" si="29"/>
        <v>101507.46626625893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40231</v>
      </c>
      <c r="AY114" s="20" t="str">
        <f>IF(IFERROR(比較地域マスタ!$AE49,"")=0,"",IFERROR(比較地域マスタ!$AE49,""))</f>
        <v>那珂川市</v>
      </c>
      <c r="AZ114" s="18"/>
      <c r="BA114" s="24">
        <v>43</v>
      </c>
      <c r="BB114" s="24">
        <v>1</v>
      </c>
      <c r="BC114" s="20" t="str">
        <f t="shared" si="24"/>
        <v>40231</v>
      </c>
      <c r="BD114" s="20" t="str">
        <f t="shared" si="25"/>
        <v>那珂川市</v>
      </c>
      <c r="BE114" s="953">
        <f>VLOOKUP(BC114&amp;"_令和4年度",データシート3!A:AB,MATCH("ea_"&amp;"太陽光（建物系）"&amp;"_年間発電",データシート3!$A$1:$AB$1,0),0)/10^3+VLOOKUP(BC114&amp;"_令和4年度",データシート3!A:AB,MATCH("ea_"&amp;"太陽光（土地系）"&amp;"_年間発電",データシート3!$A$1:$AB$1,0),0)/10^3</f>
        <v>217698.93700000001</v>
      </c>
      <c r="BF114" s="953">
        <f>VLOOKUP(BC114&amp;"_令和4年度",データシート3!A:AB,MATCH("ea_"&amp;"風力（陸上）"&amp;"_年間発電",データシート3!$A$1:$AB$1,0),0)/10^3</f>
        <v>172721.50200000004</v>
      </c>
      <c r="BG114" s="953">
        <f>VLOOKUP(BC114&amp;"_令和4年度",データシート3!A:AB,MATCH("ea_"&amp;"中小水（河川）"&amp;"_年間発電",データシート3!$A$1:$AB$1,0),0)/10^3+VLOOKUP(BC114&amp;"_令和4年度",データシート3!A:AB,MATCH("ea_"&amp;"中小水（農業用水路）"&amp;"_年間発電",データシート3!$A$1:$AB$1,0),0)/10^3</f>
        <v>4192.9610000000002</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394613.4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185759.72200982829</v>
      </c>
      <c r="BK114" s="953">
        <f t="shared" si="27"/>
        <v>208853.67799017174</v>
      </c>
      <c r="BL114" s="953">
        <f t="shared" si="28"/>
        <v>0</v>
      </c>
      <c r="BM114" s="953">
        <f t="shared" si="29"/>
        <v>208853.67799017174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40215</v>
      </c>
      <c r="AY115" s="20" t="str">
        <f>IF(IFERROR(比較地域マスタ!$AE50,"")=0,"",IFERROR(比較地域マスタ!$AE50,""))</f>
        <v>中間市</v>
      </c>
      <c r="AZ115" s="18"/>
      <c r="BA115" s="24">
        <v>44</v>
      </c>
      <c r="BB115" s="24">
        <v>1</v>
      </c>
      <c r="BC115" s="20" t="str">
        <f t="shared" si="24"/>
        <v>40215</v>
      </c>
      <c r="BD115" s="20" t="str">
        <f t="shared" si="25"/>
        <v>中間市</v>
      </c>
      <c r="BE115" s="953">
        <f>VLOOKUP(BC115&amp;"_令和4年度",データシート3!A:AB,MATCH("ea_"&amp;"太陽光（建物系）"&amp;"_年間発電",データシート3!$A$1:$AB$1,0),0)/10^3+VLOOKUP(BC115&amp;"_令和4年度",データシート3!A:AB,MATCH("ea_"&amp;"太陽光（土地系）"&amp;"_年間発電",データシート3!$A$1:$AB$1,0),0)/10^3</f>
        <v>275973.00199999998</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275973.00199999998</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193815.27257215508</v>
      </c>
      <c r="BK115" s="953">
        <f t="shared" si="27"/>
        <v>82157.729427844897</v>
      </c>
      <c r="BL115" s="953">
        <f t="shared" si="28"/>
        <v>0</v>
      </c>
      <c r="BM115" s="953">
        <f t="shared" si="29"/>
        <v>82157.729427844897</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40204</v>
      </c>
      <c r="AY116" s="20" t="str">
        <f>IF(IFERROR(比較地域マスタ!$AE51,"")=0,"",IFERROR(比較地域マスタ!$AE51,""))</f>
        <v>直方市</v>
      </c>
      <c r="AZ116" s="18"/>
      <c r="BA116" s="24">
        <v>45</v>
      </c>
      <c r="BB116" s="24">
        <v>1</v>
      </c>
      <c r="BC116" s="20" t="str">
        <f t="shared" si="24"/>
        <v>40204</v>
      </c>
      <c r="BD116" s="20" t="str">
        <f t="shared" si="25"/>
        <v>直方市</v>
      </c>
      <c r="BE116" s="953">
        <f>VLOOKUP(BC116&amp;"_令和4年度",データシート3!A:AB,MATCH("ea_"&amp;"太陽光（建物系）"&amp;"_年間発電",データシート3!$A$1:$AB$1,0),0)/10^3+VLOOKUP(BC116&amp;"_令和4年度",データシート3!A:AB,MATCH("ea_"&amp;"太陽光（土地系）"&amp;"_年間発電",データシート3!$A$1:$AB$1,0),0)/10^3</f>
        <v>501163.96900000004</v>
      </c>
      <c r="BF116" s="953">
        <f>VLOOKUP(BC116&amp;"_令和4年度",データシート3!A:AB,MATCH("ea_"&amp;"風力（陸上）"&amp;"_年間発電",データシート3!$A$1:$AB$1,0),0)/10^3</f>
        <v>17573.600999999999</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518737.57000000007</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400791.58710833453</v>
      </c>
      <c r="BK116" s="953">
        <f t="shared" si="27"/>
        <v>117945.98289166554</v>
      </c>
      <c r="BL116" s="953">
        <f t="shared" si="28"/>
        <v>0</v>
      </c>
      <c r="BM116" s="953">
        <f t="shared" si="29"/>
        <v>117945.98289166554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40348</v>
      </c>
      <c r="AY117" s="20" t="str">
        <f>IF(IFERROR(比較地域マスタ!$AE52,"")=0,"",IFERROR(比較地域マスタ!$AE52,""))</f>
        <v>久山町</v>
      </c>
      <c r="AZ117" s="18"/>
      <c r="BA117" s="24">
        <v>46</v>
      </c>
      <c r="BB117" s="24">
        <v>1</v>
      </c>
      <c r="BC117" s="20" t="str">
        <f t="shared" si="24"/>
        <v>40348</v>
      </c>
      <c r="BD117" s="20" t="str">
        <f t="shared" si="25"/>
        <v>久山町</v>
      </c>
      <c r="BE117" s="953">
        <f>VLOOKUP(BC117&amp;"_令和4年度",データシート3!A:AB,MATCH("ea_"&amp;"太陽光（建物系）"&amp;"_年間発電",データシート3!$A$1:$AB$1,0),0)/10^3+VLOOKUP(BC117&amp;"_令和4年度",データシート3!A:AB,MATCH("ea_"&amp;"太陽光（土地系）"&amp;"_年間発電",データシート3!$A$1:$AB$1,0),0)/10^3</f>
        <v>127212.20999999999</v>
      </c>
      <c r="BF117" s="953">
        <f>VLOOKUP(BC117&amp;"_令和4年度",データシート3!A:AB,MATCH("ea_"&amp;"風力（陸上）"&amp;"_年間発電",データシート3!$A$1:$AB$1,0),0)/10^3</f>
        <v>106237.523</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233449.73300000001</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110009.84839857424</v>
      </c>
      <c r="BK117" s="953">
        <f t="shared" si="27"/>
        <v>123439.88460142577</v>
      </c>
      <c r="BL117" s="953">
        <f t="shared" si="28"/>
        <v>0</v>
      </c>
      <c r="BM117" s="953">
        <f t="shared" si="29"/>
        <v>123439.88460142577</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40544</v>
      </c>
      <c r="AY118" s="20" t="str">
        <f>IF(IFERROR(比較地域マスタ!$AE53,"")=0,"",IFERROR(比較地域マスタ!$AE53,""))</f>
        <v>広川町</v>
      </c>
      <c r="AZ118" s="18"/>
      <c r="BA118" s="24">
        <v>47</v>
      </c>
      <c r="BB118" s="24">
        <v>1</v>
      </c>
      <c r="BC118" s="20" t="str">
        <f t="shared" si="24"/>
        <v>40544</v>
      </c>
      <c r="BD118" s="20" t="str">
        <f t="shared" si="25"/>
        <v>広川町</v>
      </c>
      <c r="BE118" s="953">
        <f>VLOOKUP(BC118&amp;"_令和4年度",データシート3!A:AB,MATCH("ea_"&amp;"太陽光（建物系）"&amp;"_年間発電",データシート3!$A$1:$AB$1,0),0)/10^3+VLOOKUP(BC118&amp;"_令和4年度",データシート3!A:AB,MATCH("ea_"&amp;"太陽光（土地系）"&amp;"_年間発電",データシート3!$A$1:$AB$1,0),0)/10^3</f>
        <v>417206.03399999999</v>
      </c>
      <c r="BF118" s="953">
        <f>VLOOKUP(BC118&amp;"_令和4年度",データシート3!A:AB,MATCH("ea_"&amp;"風力（陸上）"&amp;"_年間発電",データシート3!$A$1:$AB$1,0),0)/10^3</f>
        <v>75588.710999999981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492794.745</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150268.15263082497</v>
      </c>
      <c r="BK118" s="953">
        <f t="shared" si="27"/>
        <v>342526.59236917505</v>
      </c>
      <c r="BL118" s="953">
        <f t="shared" si="28"/>
        <v>0</v>
      </c>
      <c r="BM118" s="953">
        <f t="shared" si="29"/>
        <v>342526.59236917505</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40130</v>
      </c>
      <c r="AY119" s="20" t="str">
        <f>IF(IFERROR(比較地域マスタ!$AE54,"")=0,"",IFERROR(比較地域マスタ!$AE54,""))</f>
        <v>福岡市</v>
      </c>
      <c r="AZ119" s="18"/>
      <c r="BA119" s="24">
        <v>48</v>
      </c>
      <c r="BB119" s="24">
        <v>1</v>
      </c>
      <c r="BC119" s="20" t="str">
        <f>AX119</f>
        <v>40130</v>
      </c>
      <c r="BD119" s="20" t="str">
        <f t="shared" si="25"/>
        <v>福岡市</v>
      </c>
      <c r="BE119" s="953">
        <f>VLOOKUP(BC119&amp;"_令和4年度",データシート3!A:AB,MATCH("ea_"&amp;"太陽光（建物系）"&amp;"_年間発電",データシート3!$A$1:$AB$1,0),0)/10^3+VLOOKUP(BC119&amp;"_令和4年度",データシート3!A:AB,MATCH("ea_"&amp;"太陽光（土地系）"&amp;"_年間発電",データシート3!$A$1:$AB$1,0),0)/10^3</f>
        <v>3745364.2659999998</v>
      </c>
      <c r="BF119" s="953">
        <f>VLOOKUP(BC119&amp;"_令和4年度",データシート3!A:AB,MATCH("ea_"&amp;"風力（陸上）"&amp;"_年間発電",データシート3!$A$1:$AB$1,0),0)/10^3</f>
        <v>197008.08100000001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7398.616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3949770.963</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9285143.3706586547</v>
      </c>
      <c r="BK119" s="953">
        <f t="shared" si="27"/>
        <v>-5335372.4076586552</v>
      </c>
      <c r="BL119" s="953">
        <f t="shared" si="28"/>
        <v>-5335372.4076586552</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40610</v>
      </c>
      <c r="AY120" s="20" t="str">
        <f>IF(IFERROR(比較地域マスタ!$AE55,"")=0,"",IFERROR(比較地域マスタ!$AE55,""))</f>
        <v>福智町</v>
      </c>
      <c r="AZ120" s="18"/>
      <c r="BA120" s="24">
        <v>49</v>
      </c>
      <c r="BB120" s="24">
        <v>1</v>
      </c>
      <c r="BC120" s="20" t="str">
        <f t="shared" si="24"/>
        <v>40610</v>
      </c>
      <c r="BD120" s="20" t="str">
        <f t="shared" si="25"/>
        <v>福智町</v>
      </c>
      <c r="BE120" s="953">
        <f>VLOOKUP(BC120&amp;"_令和4年度",データシート3!A:AB,MATCH("ea_"&amp;"太陽光（建物系）"&amp;"_年間発電",データシート3!$A$1:$AB$1,0),0)/10^3+VLOOKUP(BC120&amp;"_令和4年度",データシート3!A:AB,MATCH("ea_"&amp;"太陽光（土地系）"&amp;"_年間発電",データシート3!$A$1:$AB$1,0),0)/10^3</f>
        <v>342310.83799999999</v>
      </c>
      <c r="BF120" s="953">
        <f>VLOOKUP(BC120&amp;"_令和4年度",データシート3!A:AB,MATCH("ea_"&amp;"風力（陸上）"&amp;"_年間発電",データシート3!$A$1:$AB$1,0),0)/10^3</f>
        <v>30623.134999999995</v>
      </c>
      <c r="BG120" s="953">
        <f>VLOOKUP(BC120&amp;"_令和4年度",データシート3!A:AB,MATCH("ea_"&amp;"中小水（河川）"&amp;"_年間発電",データシート3!$A$1:$AB$1,0),0)/10^3+VLOOKUP(BC120&amp;"_令和4年度",データシート3!A:AB,MATCH("ea_"&amp;"中小水（農業用水路）"&amp;"_年間発電",データシート3!$A$1:$AB$1,0),0)/10^3</f>
        <v>793.072</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373727.04499999998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92313.350358052223</v>
      </c>
      <c r="BK120" s="953">
        <f t="shared" si="27"/>
        <v>281413.69464194775</v>
      </c>
      <c r="BL120" s="953">
        <f t="shared" si="28"/>
        <v>0</v>
      </c>
      <c r="BM120" s="953">
        <f t="shared" si="29"/>
        <v>281413.69464194775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40224</v>
      </c>
      <c r="AY121" s="20" t="str">
        <f>IF(IFERROR(比較地域マスタ!$AE56,"")=0,"",IFERROR(比較地域マスタ!$AE56,""))</f>
        <v>福津市</v>
      </c>
      <c r="AZ121" s="18"/>
      <c r="BA121" s="24">
        <v>50</v>
      </c>
      <c r="BB121" s="24">
        <v>1</v>
      </c>
      <c r="BC121" s="20" t="str">
        <f t="shared" si="24"/>
        <v>40224</v>
      </c>
      <c r="BD121" s="20" t="str">
        <f t="shared" si="25"/>
        <v>福津市</v>
      </c>
      <c r="BE121" s="953">
        <f>VLOOKUP(BC121&amp;"_令和4年度",データシート3!A:AB,MATCH("ea_"&amp;"太陽光（建物系）"&amp;"_年間発電",データシート3!$A$1:$AB$1,0),0)/10^3+VLOOKUP(BC121&amp;"_令和4年度",データシート3!A:AB,MATCH("ea_"&amp;"太陽光（土地系）"&amp;"_年間発電",データシート3!$A$1:$AB$1,0),0)/10^3</f>
        <v>588962.61400000006</v>
      </c>
      <c r="BF121" s="953">
        <f>VLOOKUP(BC121&amp;"_令和4年度",データシート3!A:AB,MATCH("ea_"&amp;"風力（陸上）"&amp;"_年間発電",データシート3!$A$1:$AB$1,0),0)/10^3</f>
        <v>9617.116</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598579.7300000001</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241755.40826718783</v>
      </c>
      <c r="BK121" s="953">
        <f t="shared" si="27"/>
        <v>356824.32173281227</v>
      </c>
      <c r="BL121" s="953">
        <f t="shared" si="28"/>
        <v>0</v>
      </c>
      <c r="BM121" s="953">
        <f t="shared" si="29"/>
        <v>356824.32173281227</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40214</v>
      </c>
      <c r="AY122" s="20" t="str">
        <f>IF(IFERROR(比較地域マスタ!$AE57,"")=0,"",IFERROR(比較地域マスタ!$AE57,""))</f>
        <v>豊前市</v>
      </c>
      <c r="AZ122" s="18"/>
      <c r="BA122" s="24">
        <v>51</v>
      </c>
      <c r="BB122" s="24">
        <v>1</v>
      </c>
      <c r="BC122" s="20" t="str">
        <f t="shared" si="24"/>
        <v>40214</v>
      </c>
      <c r="BD122" s="20" t="str">
        <f t="shared" si="25"/>
        <v>豊前市</v>
      </c>
      <c r="BE122" s="953">
        <f>VLOOKUP(BC122&amp;"_令和4年度",データシート3!A:AB,MATCH("ea_"&amp;"太陽光（建物系）"&amp;"_年間発電",データシート3!$A$1:$AB$1,0),0)/10^3+VLOOKUP(BC122&amp;"_令和4年度",データシート3!A:AB,MATCH("ea_"&amp;"太陽光（土地系）"&amp;"_年間発電",データシート3!$A$1:$AB$1,0),0)/10^3</f>
        <v>664818.85</v>
      </c>
      <c r="BF122" s="953">
        <f>VLOOKUP(BC122&amp;"_令和4年度",データシート3!A:AB,MATCH("ea_"&amp;"風力（陸上）"&amp;"_年間発電",データシート3!$A$1:$AB$1,0),0)/10^3</f>
        <v>84170.819000000018</v>
      </c>
      <c r="BG122" s="953">
        <f>VLOOKUP(BC122&amp;"_令和4年度",データシート3!A:AB,MATCH("ea_"&amp;"中小水（河川）"&amp;"_年間発電",データシート3!$A$1:$AB$1,0),0)/10^3+VLOOKUP(BC122&amp;"_令和4年度",データシート3!A:AB,MATCH("ea_"&amp;"中小水（農業用水路）"&amp;"_年間発電",データシート3!$A$1:$AB$1,0),0)/10^3</f>
        <v>8515.3960000000006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757505.06499999994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210267.46969448807</v>
      </c>
      <c r="BK122" s="953">
        <f t="shared" si="27"/>
        <v>547237.59530551184</v>
      </c>
      <c r="BL122" s="953">
        <f t="shared" si="28"/>
        <v>0</v>
      </c>
      <c r="BM122" s="953">
        <f t="shared" si="29"/>
        <v>547237.59530551184</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40382</v>
      </c>
      <c r="AY123" s="20" t="str">
        <f>IF(IFERROR(比較地域マスタ!$AE58,"")=0,"",IFERROR(比較地域マスタ!$AE58,""))</f>
        <v>水巻町</v>
      </c>
      <c r="AZ123" s="18"/>
      <c r="BA123" s="24">
        <v>52</v>
      </c>
      <c r="BB123" s="24">
        <v>1</v>
      </c>
      <c r="BC123" s="20" t="str">
        <f t="shared" si="24"/>
        <v>40382</v>
      </c>
      <c r="BD123" s="20" t="str">
        <f t="shared" si="25"/>
        <v>水巻町</v>
      </c>
      <c r="BE123" s="953">
        <f>VLOOKUP(BC123&amp;"_令和4年度",データシート3!A:AB,MATCH("ea_"&amp;"太陽光（建物系）"&amp;"_年間発電",データシート3!$A$1:$AB$1,0),0)/10^3+VLOOKUP(BC123&amp;"_令和4年度",データシート3!A:AB,MATCH("ea_"&amp;"太陽光（土地系）"&amp;"_年間発電",データシート3!$A$1:$AB$1,0),0)/10^3</f>
        <v>137522.516</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137522.516</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121801.69862077977</v>
      </c>
      <c r="BK123" s="953">
        <f t="shared" si="27"/>
        <v>15720.817379220229</v>
      </c>
      <c r="BL123" s="953">
        <f t="shared" si="28"/>
        <v>0</v>
      </c>
      <c r="BM123" s="953">
        <f t="shared" si="29"/>
        <v>15720.817379220229</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40625</v>
      </c>
      <c r="AY124" s="20" t="str">
        <f>IF(IFERROR(比較地域マスタ!$AE59,"")=0,"",IFERROR(比較地域マスタ!$AE59,""))</f>
        <v>みやこ町</v>
      </c>
      <c r="AZ124" s="18"/>
      <c r="BA124" s="24">
        <v>53</v>
      </c>
      <c r="BB124" s="24">
        <v>1</v>
      </c>
      <c r="BC124" s="20" t="str">
        <f t="shared" si="24"/>
        <v>40625</v>
      </c>
      <c r="BD124" s="20" t="str">
        <f t="shared" si="25"/>
        <v>みやこ町</v>
      </c>
      <c r="BE124" s="953">
        <f>VLOOKUP(BC124&amp;"_令和4年度",データシート3!A:AB,MATCH("ea_"&amp;"太陽光（建物系）"&amp;"_年間発電",データシート3!$A$1:$AB$1,0),0)/10^3+VLOOKUP(BC124&amp;"_令和4年度",データシート3!A:AB,MATCH("ea_"&amp;"太陽光（土地系）"&amp;"_年間発電",データシート3!$A$1:$AB$1,0),0)/10^3</f>
        <v>811733.10899999994</v>
      </c>
      <c r="BF124" s="953">
        <f>VLOOKUP(BC124&amp;"_令和4年度",データシート3!A:AB,MATCH("ea_"&amp;"風力（陸上）"&amp;"_年間発電",データシート3!$A$1:$AB$1,0),0)/10^3</f>
        <v>118646.36900000001</v>
      </c>
      <c r="BG124" s="953">
        <f>VLOOKUP(BC124&amp;"_令和4年度",データシート3!A:AB,MATCH("ea_"&amp;"中小水（河川）"&amp;"_年間発電",データシート3!$A$1:$AB$1,0),0)/10^3+VLOOKUP(BC124&amp;"_令和4年度",データシート3!A:AB,MATCH("ea_"&amp;"中小水（農業用水路）"&amp;"_年間発電",データシート3!$A$1:$AB$1,0),0)/10^3</f>
        <v>2158.0630000000006</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932537.54099999985</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135962.21334391431</v>
      </c>
      <c r="BK124" s="953">
        <f t="shared" si="27"/>
        <v>796575.3276560856</v>
      </c>
      <c r="BL124" s="953">
        <f t="shared" si="28"/>
        <v>0</v>
      </c>
      <c r="BM124" s="953">
        <f t="shared" si="29"/>
        <v>796575.3276560856</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40229</v>
      </c>
      <c r="AY125" s="20" t="str">
        <f>IF(IFERROR(比較地域マスタ!$AE60,"")=0,"",IFERROR(比較地域マスタ!$AE60,""))</f>
        <v>みやま市</v>
      </c>
      <c r="AZ125" s="18"/>
      <c r="BA125" s="24">
        <v>54</v>
      </c>
      <c r="BB125" s="24">
        <v>1</v>
      </c>
      <c r="BC125" s="20" t="str">
        <f t="shared" si="24"/>
        <v>40229</v>
      </c>
      <c r="BD125" s="20" t="str">
        <f t="shared" si="25"/>
        <v>みやま市</v>
      </c>
      <c r="BE125" s="953">
        <f>VLOOKUP(BC125&amp;"_令和4年度",データシート3!A:AB,MATCH("ea_"&amp;"太陽光（建物系）"&amp;"_年間発電",データシート3!$A$1:$AB$1,0),0)/10^3+VLOOKUP(BC125&amp;"_令和4年度",データシート3!A:AB,MATCH("ea_"&amp;"太陽光（土地系）"&amp;"_年間発電",データシート3!$A$1:$AB$1,0),0)/10^3</f>
        <v>920948.01300000004</v>
      </c>
      <c r="BF125" s="953">
        <f>VLOOKUP(BC125&amp;"_令和4年度",データシート3!A:AB,MATCH("ea_"&amp;"風力（陸上）"&amp;"_年間発電",データシート3!$A$1:$AB$1,0),0)/10^3</f>
        <v>13051.786</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933999.799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150462.87090585797</v>
      </c>
      <c r="BK125" s="953">
        <f t="shared" si="27"/>
        <v>783536.928094142</v>
      </c>
      <c r="BL125" s="953">
        <f t="shared" si="28"/>
        <v>0</v>
      </c>
      <c r="BM125" s="953">
        <f t="shared" si="29"/>
        <v>783536.928094142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40226</v>
      </c>
      <c r="AY126" s="20" t="str">
        <f>IF(IFERROR(比較地域マスタ!$AE61,"")=0,"",IFERROR(比較地域マスタ!$AE61,""))</f>
        <v>宮若市</v>
      </c>
      <c r="AZ126" s="18"/>
      <c r="BA126" s="24">
        <v>55</v>
      </c>
      <c r="BB126" s="24">
        <v>1</v>
      </c>
      <c r="BC126" s="20" t="str">
        <f t="shared" si="24"/>
        <v>40226</v>
      </c>
      <c r="BD126" s="20" t="str">
        <f t="shared" si="25"/>
        <v>宮若市</v>
      </c>
      <c r="BE126" s="953">
        <f>VLOOKUP(BC126&amp;"_令和4年度",データシート3!A:AB,MATCH("ea_"&amp;"太陽光（建物系）"&amp;"_年間発電",データシート3!$A$1:$AB$1,0),0)/10^3+VLOOKUP(BC126&amp;"_令和4年度",データシート3!A:AB,MATCH("ea_"&amp;"太陽光（土地系）"&amp;"_年間発電",データシート3!$A$1:$AB$1,0),0)/10^3</f>
        <v>727333.68900000001</v>
      </c>
      <c r="BF126" s="953">
        <f>VLOOKUP(BC126&amp;"_令和4年度",データシート3!A:AB,MATCH("ea_"&amp;"風力（陸上）"&amp;"_年間発電",データシート3!$A$1:$AB$1,0),0)/10^3</f>
        <v>86248.811000000002</v>
      </c>
      <c r="BG126" s="953">
        <f>VLOOKUP(BC126&amp;"_令和4年度",データシート3!A:AB,MATCH("ea_"&amp;"中小水（河川）"&amp;"_年間発電",データシート3!$A$1:$AB$1,0),0)/10^3+VLOOKUP(BC126&amp;"_令和4年度",データシート3!A:AB,MATCH("ea_"&amp;"中小水（農業用水路）"&amp;"_年間発電",データシート3!$A$1:$AB$1,0),0)/10^3</f>
        <v>1655.877</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815238.37699999998</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1256800.6029148691</v>
      </c>
      <c r="BK126" s="953">
        <f t="shared" si="27"/>
        <v>-441562.22591486911</v>
      </c>
      <c r="BL126" s="953">
        <f t="shared" si="28"/>
        <v>-441562.22591486911</v>
      </c>
      <c r="BM126" s="953">
        <f t="shared" si="29"/>
        <v>0</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40220</v>
      </c>
      <c r="AY127" s="20" t="str">
        <f>IF(IFERROR(比較地域マスタ!$AE62,"")=0,"",IFERROR(比較地域マスタ!$AE62,""))</f>
        <v>宗像市</v>
      </c>
      <c r="AZ127" s="18"/>
      <c r="BA127" s="24">
        <v>56</v>
      </c>
      <c r="BB127" s="24">
        <v>1</v>
      </c>
      <c r="BC127" s="20" t="str">
        <f t="shared" si="24"/>
        <v>40220</v>
      </c>
      <c r="BD127" s="20" t="str">
        <f t="shared" si="25"/>
        <v>宗像市</v>
      </c>
      <c r="BE127" s="953">
        <f>VLOOKUP(BC127&amp;"_令和4年度",データシート3!A:AB,MATCH("ea_"&amp;"太陽光（建物系）"&amp;"_年間発電",データシート3!$A$1:$AB$1,0),0)/10^3+VLOOKUP(BC127&amp;"_令和4年度",データシート3!A:AB,MATCH("ea_"&amp;"太陽光（土地系）"&amp;"_年間発電",データシート3!$A$1:$AB$1,0),0)/10^3</f>
        <v>915639.35500000021</v>
      </c>
      <c r="BF127" s="953">
        <f>VLOOKUP(BC127&amp;"_令和4年度",データシート3!A:AB,MATCH("ea_"&amp;"風力（陸上）"&amp;"_年間発電",データシート3!$A$1:$AB$1,0),0)/10^3</f>
        <v>23976.651999999995</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939616.00700000022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363695.18290103204</v>
      </c>
      <c r="BK127" s="953">
        <f t="shared" si="27"/>
        <v>575920.82409896818</v>
      </c>
      <c r="BL127" s="953">
        <f t="shared" si="28"/>
        <v>0</v>
      </c>
      <c r="BM127" s="953">
        <f t="shared" si="29"/>
        <v>575920.82409896818</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40207</v>
      </c>
      <c r="AY128" s="20" t="str">
        <f>IF(IFERROR(比較地域マスタ!$AE63,"")=0,"",IFERROR(比較地域マスタ!$AE63,""))</f>
        <v>柳川市</v>
      </c>
      <c r="AZ128" s="18"/>
      <c r="BA128" s="24">
        <v>57</v>
      </c>
      <c r="BB128" s="24">
        <v>1</v>
      </c>
      <c r="BC128" s="20" t="str">
        <f t="shared" si="24"/>
        <v>40207</v>
      </c>
      <c r="BD128" s="20" t="str">
        <f t="shared" si="25"/>
        <v>柳川市</v>
      </c>
      <c r="BE128" s="953">
        <f>VLOOKUP(BC128&amp;"_令和4年度",データシート3!A:AB,MATCH("ea_"&amp;"太陽光（建物系）"&amp;"_年間発電",データシート3!$A$1:$AB$1,0),0)/10^3+VLOOKUP(BC128&amp;"_令和4年度",データシート3!A:AB,MATCH("ea_"&amp;"太陽光（土地系）"&amp;"_年間発電",データシート3!$A$1:$AB$1,0),0)/10^3</f>
        <v>710959.22</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710959.22</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274221.49479011761</v>
      </c>
      <c r="BK128" s="953">
        <f t="shared" si="27"/>
        <v>436737.72520988237</v>
      </c>
      <c r="BL128" s="953">
        <f t="shared" si="28"/>
        <v>0</v>
      </c>
      <c r="BM128" s="953">
        <f t="shared" si="29"/>
        <v>436737.72520988237</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40210</v>
      </c>
      <c r="AY129" s="20" t="str">
        <f>IF(IFERROR(比較地域マスタ!$AE64,"")=0,"",IFERROR(比較地域マスタ!$AE64,""))</f>
        <v>八女市</v>
      </c>
      <c r="AZ129" s="18"/>
      <c r="BA129" s="24">
        <v>58</v>
      </c>
      <c r="BB129" s="24">
        <v>1</v>
      </c>
      <c r="BC129" s="20" t="str">
        <f t="shared" si="24"/>
        <v>40210</v>
      </c>
      <c r="BD129" s="20" t="str">
        <f t="shared" si="25"/>
        <v>八女市</v>
      </c>
      <c r="BE129" s="953">
        <f>VLOOKUP(BC129&amp;"_令和4年度",データシート3!A:AB,MATCH("ea_"&amp;"太陽光（建物系）"&amp;"_年間発電",データシート3!$A$1:$AB$1,0),0)/10^3+VLOOKUP(BC129&amp;"_令和4年度",データシート3!A:AB,MATCH("ea_"&amp;"太陽光（土地系）"&amp;"_年間発電",データシート3!$A$1:$AB$1,0),0)/10^3</f>
        <v>1719081.8900000001</v>
      </c>
      <c r="BF129" s="953">
        <f>VLOOKUP(BC129&amp;"_令和4年度",データシート3!A:AB,MATCH("ea_"&amp;"風力（陸上）"&amp;"_年間発電",データシート3!$A$1:$AB$1,0),0)/10^3</f>
        <v>868545.45600000001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49299.434585250005</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2636926.7805852499</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334223.99624805053</v>
      </c>
      <c r="BK129" s="953">
        <f t="shared" si="27"/>
        <v>2302702.7843371993</v>
      </c>
      <c r="BL129" s="953">
        <f t="shared" si="28"/>
        <v>0</v>
      </c>
      <c r="BM129" s="953">
        <f t="shared" si="29"/>
        <v>2302702.7843371993</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40213</v>
      </c>
      <c r="AY130" s="20" t="str">
        <f>IF(IFERROR(比較地域マスタ!$AE65,"")=0,"",IFERROR(比較地域マスタ!$AE65,""))</f>
        <v>行橋市</v>
      </c>
      <c r="AZ130" s="18"/>
      <c r="BA130" s="24">
        <v>59</v>
      </c>
      <c r="BB130" s="24">
        <v>1</v>
      </c>
      <c r="BC130" s="20" t="str">
        <f t="shared" si="24"/>
        <v>40213</v>
      </c>
      <c r="BD130" s="20" t="str">
        <f t="shared" si="25"/>
        <v>行橋市</v>
      </c>
      <c r="BE130" s="953">
        <f>VLOOKUP(BC130&amp;"_令和4年度",データシート3!A:AB,MATCH("ea_"&amp;"太陽光（建物系）"&amp;"_年間発電",データシート3!$A$1:$AB$1,0),0)/10^3+VLOOKUP(BC130&amp;"_令和4年度",データシート3!A:AB,MATCH("ea_"&amp;"太陽光（土地系）"&amp;"_年間発電",データシート3!$A$1:$AB$1,0),0)/10^3</f>
        <v>899740.527</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899740.527</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388785.10730132641</v>
      </c>
      <c r="BK130" s="953">
        <f t="shared" si="27"/>
        <v>510955.41969867359</v>
      </c>
      <c r="BL130" s="953">
        <f t="shared" si="28"/>
        <v>0</v>
      </c>
      <c r="BM130" s="953">
        <f t="shared" si="29"/>
        <v>510955.41969867359</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40642</v>
      </c>
      <c r="AY131" s="20" t="str">
        <f>IF(IFERROR(比較地域マスタ!$AE66,"")=0,"",IFERROR(比較地域マスタ!$AE66,""))</f>
        <v>吉富町</v>
      </c>
      <c r="AZ131" s="18"/>
      <c r="BA131" s="24">
        <v>60</v>
      </c>
      <c r="BB131" s="24">
        <v>1</v>
      </c>
      <c r="BC131" s="20" t="str">
        <f t="shared" si="24"/>
        <v>40642</v>
      </c>
      <c r="BD131" s="20" t="str">
        <f t="shared" si="25"/>
        <v>吉富町</v>
      </c>
      <c r="BE131" s="953">
        <f>VLOOKUP(BC131&amp;"_令和4年度",データシート3!A:AB,MATCH("ea_"&amp;"太陽光（建物系）"&amp;"_年間発電",データシート3!$A$1:$AB$1,0),0)/10^3+VLOOKUP(BC131&amp;"_令和4年度",データシート3!A:AB,MATCH("ea_"&amp;"太陽光（土地系）"&amp;"_年間発電",データシート3!$A$1:$AB$1,0),0)/10^3</f>
        <v>85398.184000000008</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85398.184000000008</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56556.902770888635</v>
      </c>
      <c r="BK131" s="953">
        <f t="shared" si="27"/>
        <v>28841.281229111373</v>
      </c>
      <c r="BL131" s="953">
        <f t="shared" si="28"/>
        <v>0</v>
      </c>
      <c r="BM131" s="953">
        <f t="shared" si="29"/>
        <v>28841.281229111373</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大川市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40212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2</v>
      </c>
      <c r="L7" s="787">
        <f t="shared" si="2"/>
        <v>1</v>
      </c>
      <c r="M7" s="787">
        <f t="shared" si="2"/>
        <v>1</v>
      </c>
      <c r="N7" s="787">
        <f t="shared" si="2"/>
        <v>1</v>
      </c>
      <c r="O7" s="787">
        <f>SUM(O8:O13)</f>
        <v>1</v>
      </c>
      <c r="P7" s="787">
        <f t="shared" si="2"/>
        <v>1</v>
      </c>
      <c r="Q7" s="788">
        <f>SUM(Q8:Q13)</f>
        <v>1</v>
      </c>
      <c r="R7" s="1028">
        <f t="shared" si="2"/>
        <v>5.883</v>
      </c>
      <c r="S7" s="1029">
        <f t="shared" si="2"/>
        <v>5.7530000000000001</v>
      </c>
      <c r="T7" s="1029">
        <f t="shared" si="2"/>
        <v>6.8819999999999997</v>
      </c>
      <c r="U7" s="1029">
        <f t="shared" si="2"/>
        <v>7.7539999999999996</v>
      </c>
      <c r="V7" s="1029">
        <f t="shared" si="2"/>
        <v>7.1750000000000007</v>
      </c>
      <c r="W7" s="1029">
        <f t="shared" si="2"/>
        <v>3.6349999999999998</v>
      </c>
      <c r="X7" s="1029">
        <f t="shared" si="2"/>
        <v>3.6030000000000002</v>
      </c>
      <c r="Y7" s="1029">
        <f t="shared" si="2"/>
        <v>3.3559999999999999</v>
      </c>
      <c r="Z7" s="1029">
        <f>SUM(Z8:Z13)</f>
        <v>3.3439999999999999</v>
      </c>
      <c r="AA7" s="1029">
        <f>SUM(AA8:AA13)</f>
        <v>3.1320000000000001</v>
      </c>
      <c r="AB7" s="1030">
        <f t="shared" si="2"/>
        <v>2.5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v>
      </c>
      <c r="H11" s="803">
        <f>VLOOKUP($D$3&amp;"_"&amp;H$3,データシート1!$A:$BT,MATCH($G$2&amp;"_"&amp;$C11,データシート1!$A$1:$BT$1,0),0)</f>
        <v>2</v>
      </c>
      <c r="I11" s="803">
        <f>VLOOKUP($D$3&amp;"_"&amp;I$3,データシート1!$A:$BT,MATCH($G$2&amp;"_"&amp;$C11,データシート1!$A$1:$BT$1,0),0)</f>
        <v>2</v>
      </c>
      <c r="J11" s="803">
        <f>VLOOKUP($D$3&amp;"_"&amp;J$3,データシート1!$A:$BT,MATCH($G$2&amp;"_"&amp;$C11,データシート1!$A$1:$BT$1,0),0)</f>
        <v>2</v>
      </c>
      <c r="K11" s="804">
        <f>VLOOKUP($D$3&amp;"_"&amp;K$3,データシート1!$A:$BT,MATCH($G$2&amp;"_"&amp;$C11,データシート1!$A$1:$BT$1,0),0)</f>
        <v>2</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5.883</v>
      </c>
      <c r="S11" s="1035">
        <f>VLOOKUP($D$3&amp;"_"&amp;S$3,データシート1!$A:$BT,MATCH($R$2&amp;"_"&amp;$C11,データシート1!$A$1:$BT$1,0),0)</f>
        <v>5.7530000000000001</v>
      </c>
      <c r="T11" s="1035">
        <f>VLOOKUP($D$3&amp;"_"&amp;T$3,データシート1!$A:$BT,MATCH($R$2&amp;"_"&amp;$C11,データシート1!$A$1:$BT$1,0),0)</f>
        <v>6.8819999999999997</v>
      </c>
      <c r="U11" s="1035">
        <f>VLOOKUP($D$3&amp;"_"&amp;U$3,データシート1!$A:$BT,MATCH($R$2&amp;"_"&amp;$C11,データシート1!$A$1:$BT$1,0),0)</f>
        <v>7.7539999999999996</v>
      </c>
      <c r="V11" s="1035">
        <f>VLOOKUP($D$3&amp;"_"&amp;V$3,データシート1!$A:$BT,MATCH($R$2&amp;"_"&amp;$C11,データシート1!$A$1:$BT$1,0),0)</f>
        <v>7.1750000000000007</v>
      </c>
      <c r="W11" s="1035">
        <f>VLOOKUP($D$3&amp;"_"&amp;W$3,データシート1!$A:$BT,MATCH($R$2&amp;"_"&amp;$C11,データシート1!$A$1:$BT$1,0),0)</f>
        <v>3.6349999999999998</v>
      </c>
      <c r="X11" s="1035">
        <f>VLOOKUP($D$3&amp;"_"&amp;X$3,データシート1!$A:$BT,MATCH($R$2&amp;"_"&amp;$C11,データシート1!$A$1:$BT$1,0),0)</f>
        <v>3.6030000000000002</v>
      </c>
      <c r="Y11" s="1035">
        <f>VLOOKUP($D$3&amp;"_"&amp;Y$3,データシート1!$A:$BT,MATCH($R$2&amp;"_"&amp;$C11,データシート1!$A$1:$BT$1,0),0)</f>
        <v>3.3559999999999999</v>
      </c>
      <c r="Z11" s="1035">
        <f>VLOOKUP($D$3&amp;"_"&amp;Z$3,データシート1!$A:$BT,MATCH($R$2&amp;"_"&amp;$C11,データシート1!$A$1:$BT$1,0),0)</f>
        <v>3.3439999999999999</v>
      </c>
      <c r="AA11" s="1035">
        <f>VLOOKUP($D$3&amp;"_"&amp;AA$3,データシート1!$A:$BT,MATCH($R$2&amp;"_"&amp;$C11,データシート1!$A$1:$BT$1,0),0)</f>
        <v>3.1320000000000001</v>
      </c>
      <c r="AB11" s="1036">
        <f>VLOOKUP($D$3&amp;"_"&amp;AB$3,データシート1!$A:$BT,MATCH($R$2&amp;"_"&amp;$C11,データシート1!$A$1:$BT$1,0),0)</f>
        <v>2.5</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1</v>
      </c>
      <c r="J77" s="829">
        <f>VLOOKUP($D$3&amp;"_"&amp;J$3,データシート2!$A:$SI,MATCH($G$2&amp;"_"&amp;$B77,データシート2!$A$1:$SI$1,0),0)</f>
        <v>1</v>
      </c>
      <c r="K77" s="830">
        <f>VLOOKUP($D$3&amp;"_"&amp;K$3,データシート2!$A:$SI,MATCH($G$2&amp;"_"&amp;$B77,データシート2!$A$1:$SI$1,0),0)</f>
        <v>1</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2.09</v>
      </c>
      <c r="S77" s="1044">
        <f>VLOOKUP($D$3&amp;"_"&amp;S$3,データシート2!$A:$SI,MATCH($R$2&amp;"_"&amp;$B77,データシート2!$A$1:$SI$1,0),0)</f>
        <v>2.3359999999999999</v>
      </c>
      <c r="T77" s="1044">
        <f>VLOOKUP($D$3&amp;"_"&amp;T$3,データシート2!$A:$SI,MATCH($R$2&amp;"_"&amp;$B77,データシート2!$A$1:$SI$1,0),0)</f>
        <v>2.8439999999999999</v>
      </c>
      <c r="U77" s="1044">
        <f>VLOOKUP($D$3&amp;"_"&amp;U$3,データシート2!$A:$SI,MATCH($R$2&amp;"_"&amp;$B77,データシート2!$A$1:$SI$1,0),0)</f>
        <v>3.081</v>
      </c>
      <c r="V77" s="1044">
        <f>VLOOKUP($D$3&amp;"_"&amp;V$3,データシート2!$A:$SI,MATCH($R$2&amp;"_"&amp;$B77,データシート2!$A$1:$SI$1,0),0)</f>
        <v>3.0550000000000002</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1</v>
      </c>
      <c r="J84" s="866">
        <f>VLOOKUP($D$3&amp;"_"&amp;J$3,データシート2!$A:$SI,MATCH($G$2&amp;"_"&amp;$C84,データシート2!$A$1:$SI$1,0),0)</f>
        <v>1</v>
      </c>
      <c r="K84" s="867">
        <f>VLOOKUP($D$3&amp;"_"&amp;K$3,データシート2!$A:$SI,MATCH($G$2&amp;"_"&amp;$C84,データシート2!$A$1:$SI$1,0),0)</f>
        <v>1</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2.09</v>
      </c>
      <c r="S84" s="1057">
        <f>VLOOKUP($D$3&amp;"_"&amp;S$3,データシート2!$A:$SI,MATCH($R$2&amp;"_"&amp;$C84,データシート2!$A$1:$SI$1,0),0)</f>
        <v>2.3359999999999999</v>
      </c>
      <c r="T84" s="1057">
        <f>VLOOKUP($D$3&amp;"_"&amp;T$3,データシート2!$A:$SI,MATCH($R$2&amp;"_"&amp;$C84,データシート2!$A$1:$SI$1,0),0)</f>
        <v>2.8439999999999999</v>
      </c>
      <c r="U84" s="1057">
        <f>VLOOKUP($D$3&amp;"_"&amp;U$3,データシート2!$A:$SI,MATCH($R$2&amp;"_"&amp;$C84,データシート2!$A$1:$SI$1,0),0)</f>
        <v>3.081</v>
      </c>
      <c r="V84" s="1057">
        <f>VLOOKUP($D$3&amp;"_"&amp;V$3,データシート2!$A:$SI,MATCH($R$2&amp;"_"&amp;$C84,データシート2!$A$1:$SI$1,0),0)</f>
        <v>3.0550000000000002</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3.7930000000000001</v>
      </c>
      <c r="S117" s="1044">
        <f>VLOOKUP($D$3&amp;"_"&amp;S$3,データシート2!$A:$SI,MATCH($R$2&amp;"_"&amp;$B117,データシート2!$A$1:$SI$1,0),0)</f>
        <v>3.4169999999999998</v>
      </c>
      <c r="T117" s="1044">
        <f>VLOOKUP($D$3&amp;"_"&amp;T$3,データシート2!$A:$SI,MATCH($R$2&amp;"_"&amp;$B117,データシート2!$A$1:$SI$1,0),0)</f>
        <v>4.0380000000000003</v>
      </c>
      <c r="U117" s="1044">
        <f>VLOOKUP($D$3&amp;"_"&amp;U$3,データシート2!$A:$SI,MATCH($R$2&amp;"_"&amp;$B117,データシート2!$A$1:$SI$1,0),0)</f>
        <v>4.673</v>
      </c>
      <c r="V117" s="1044">
        <f>VLOOKUP($D$3&amp;"_"&amp;V$3,データシート2!$A:$SI,MATCH($R$2&amp;"_"&amp;$B117,データシート2!$A$1:$SI$1,0),0)</f>
        <v>4.12</v>
      </c>
      <c r="W117" s="1044">
        <f>VLOOKUP($D$3&amp;"_"&amp;W$3,データシート2!$A:$SI,MATCH($R$2&amp;"_"&amp;$B117,データシート2!$A$1:$SI$1,0),0)</f>
        <v>3.6349999999999998</v>
      </c>
      <c r="X117" s="1044">
        <f>VLOOKUP($D$3&amp;"_"&amp;X$3,データシート2!$A:$SI,MATCH($R$2&amp;"_"&amp;$B117,データシート2!$A$1:$SI$1,0),0)</f>
        <v>3.6030000000000002</v>
      </c>
      <c r="Y117" s="1044">
        <f>VLOOKUP($D$3&amp;"_"&amp;Y$3,データシート2!$A:$SI,MATCH($R$2&amp;"_"&amp;$B117,データシート2!$A$1:$SI$1,0),0)</f>
        <v>3.3559999999999999</v>
      </c>
      <c r="Z117" s="1044">
        <f>VLOOKUP($D$3&amp;"_"&amp;Z$3,データシート2!$A:$SI,MATCH($R$2&amp;"_"&amp;$B117,データシート2!$A$1:$SI$1,0),0)</f>
        <v>3.3439999999999999</v>
      </c>
      <c r="AA117" s="1044">
        <f>VLOOKUP($D$3&amp;"_"&amp;AA$3,データシート2!$A:$SI,MATCH($R$2&amp;"_"&amp;$B117,データシート2!$A$1:$SI$1,0),0)</f>
        <v>3.1320000000000001</v>
      </c>
      <c r="AB117" s="1045">
        <f>VLOOKUP($D$3&amp;"_"&amp;AB$3,データシート2!$A:$SI,MATCH($R$2&amp;"_"&amp;$B117,データシート2!$A$1:$SI$1,0),0)</f>
        <v>2.5</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3.7930000000000001</v>
      </c>
      <c r="S118" s="1047">
        <f>VLOOKUP($D$3&amp;"_"&amp;S$3,データシート2!$A:$SI,MATCH($R$2&amp;"_"&amp;$C118,データシート2!$A$1:$SI$1,0),0)</f>
        <v>3.4169999999999998</v>
      </c>
      <c r="T118" s="1047">
        <f>VLOOKUP($D$3&amp;"_"&amp;T$3,データシート2!$A:$SI,MATCH($R$2&amp;"_"&amp;$C118,データシート2!$A$1:$SI$1,0),0)</f>
        <v>4.0380000000000003</v>
      </c>
      <c r="U118" s="1047">
        <f>VLOOKUP($D$3&amp;"_"&amp;U$3,データシート2!$A:$SI,MATCH($R$2&amp;"_"&amp;$C118,データシート2!$A$1:$SI$1,0),0)</f>
        <v>4.673</v>
      </c>
      <c r="V118" s="1047">
        <f>VLOOKUP($D$3&amp;"_"&amp;V$3,データシート2!$A:$SI,MATCH($R$2&amp;"_"&amp;$C118,データシート2!$A$1:$SI$1,0),0)</f>
        <v>4.12</v>
      </c>
      <c r="W118" s="1047">
        <f>VLOOKUP($D$3&amp;"_"&amp;W$3,データシート2!$A:$SI,MATCH($R$2&amp;"_"&amp;$C118,データシート2!$A$1:$SI$1,0),0)</f>
        <v>3.6349999999999998</v>
      </c>
      <c r="X118" s="1047">
        <f>VLOOKUP($D$3&amp;"_"&amp;X$3,データシート2!$A:$SI,MATCH($R$2&amp;"_"&amp;$C118,データシート2!$A$1:$SI$1,0),0)</f>
        <v>3.6030000000000002</v>
      </c>
      <c r="Y118" s="1047">
        <f>VLOOKUP($D$3&amp;"_"&amp;Y$3,データシート2!$A:$SI,MATCH($R$2&amp;"_"&amp;$C118,データシート2!$A$1:$SI$1,0),0)</f>
        <v>3.3559999999999999</v>
      </c>
      <c r="Z118" s="1047">
        <f>VLOOKUP($D$3&amp;"_"&amp;Z$3,データシート2!$A:$SI,MATCH($R$2&amp;"_"&amp;$C118,データシート2!$A$1:$SI$1,0),0)</f>
        <v>3.3439999999999999</v>
      </c>
      <c r="AA118" s="1047">
        <f>VLOOKUP($D$3&amp;"_"&amp;AA$3,データシート2!$A:$SI,MATCH($R$2&amp;"_"&amp;$C118,データシート2!$A$1:$SI$1,0),0)</f>
        <v>3.1320000000000001</v>
      </c>
      <c r="AB118" s="1048">
        <f>VLOOKUP($D$3&amp;"_"&amp;AB$3,データシート2!$A:$SI,MATCH($R$2&amp;"_"&amp;$C118,データシート2!$A$1:$SI$1,0),0)</f>
        <v>2.5</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2024-03-14T13:55:53Z</dcterms:created>
  <dcterms:modified xsi:type="dcterms:W3CDTF">2024-03-14T13:55:54Z</dcterms:modified>
  <cp:category/>
  <cp:contentStatus/>
</cp:coreProperties>
</file>