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A09940CC-813B-493C-9763-0C1DED3D54A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<sst xmlns="http://schemas.openxmlformats.org/spreadsheetml/2006/main" count="24523" uniqueCount="2520">
  <si>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</si>
  <si>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</si>
  <si>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</si>
  <si>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</si>
  <si>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</si>
  <si>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</si>
  <si>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</si>
  <si>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</si>
  <si>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</si>
  <si>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</si>
  <si>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</si>
  <si>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</si>
  <si>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</si>
  <si>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</si>
  <si>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</si>
  <si>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</si>
  <si>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</si>
  <si>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</si>
  <si>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</si>
  <si>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</si>
  <si>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</si>
  <si>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</si>
  <si>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</si>
  <si>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</si>
  <si>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</si>
  <si>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</si>
  <si>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</si>
  <si>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</si>
  <si>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</si>
  <si>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</si>
  <si>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</si>
  <si>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</si>
  <si>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</si>
  <si>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</si>
  <si>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</si>
  <si>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</si>
  <si>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</si>
  <si>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</si>
  <si>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</si>
  <si>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</si>
  <si>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</si>
  <si>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</si>
  <si>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</si>
  <si>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</si>
  <si>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</si>
  <si>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</si>
  <si>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</si>
  <si>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</si>
  <si>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</si>
  <si>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</si>
  <si>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</si>
  <si>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</si>
  <si>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</si>
  <si>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</si>
  <si>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</si>
  <si>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</si>
  <si>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</si>
  <si>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</si>
  <si>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</si>
  <si>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</si>
  <si>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</si>
  <si>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</si>
  <si>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</si>
  <si>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</si>
  <si>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</si>
  <si>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</si>
  <si>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</si>
  <si>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</si>
  <si>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</si>
  <si>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</si>
  <si>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</si>
  <si>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</si>
  <si>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</si>
  <si>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</si>
  <si>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</si>
  <si>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</si>
  <si>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</si>
  <si>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</si>
  <si>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</si>
  <si>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</si>
  <si>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</si>
  <si>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</si>
  <si>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</si>
  <si>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</si>
  <si>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</si>
  <si>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</si>
  <si>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</si>
  <si>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</si>
  <si>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</si>
  <si>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</si>
  <si>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</si>
  <si>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</si>
  <si>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</si>
  <si>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</si>
  <si>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</si>
  <si>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</si>
  <si>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</si>
  <si>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</si>
  <si>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</si>
  <si>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</si>
  <si>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</si>
  <si>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</si>
  <si>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</si>
  <si>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</si>
  <si>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</si>
  <si>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</si>
  <si>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</si>
  <si>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</si>
  <si>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</si>
  <si>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</si>
  <si>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</si>
  <si>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</si>
  <si>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</si>
  <si>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</si>
  <si>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</si>
  <si>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</si>
  <si>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</si>
  <si>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</si>
  <si>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</si>
  <si>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</si>
  <si>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</si>
  <si>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</si>
  <si>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</si>
  <si>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</si>
  <si>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</si>
  <si>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</si>
  <si>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</si>
  <si>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</si>
  <si>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</si>
  <si>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</si>
  <si>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</si>
  <si>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</si>
  <si>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</si>
  <si>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</si>
  <si>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</si>
  <si>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</si>
  <si>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</si>
  <si>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</si>
  <si>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</si>
  <si>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</si>
  <si>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</si>
  <si>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</si>
  <si>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</si>
  <si>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</si>
  <si>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</si>
  <si>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</si>
  <si>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</si>
  <si>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</si>
  <si>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</si>
  <si>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</si>
  <si>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</si>
  <si>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</si>
  <si>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</si>
  <si>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</si>
  <si>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</si>
  <si>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</si>
  <si>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</si>
  <si>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</si>
  <si>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</si>
  <si>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</si>
  <si>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</si>
  <si>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</si>
  <si>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</si>
  <si>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</si>
  <si>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</si>
  <si>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</si>
  <si>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</si>
  <si>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</si>
  <si>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</si>
  <si>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</si>
  <si>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</si>
  <si>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</si>
  <si>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</si>
  <si>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</si>
  <si>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</si>
  <si>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</si>
  <si>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</si>
  <si>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</si>
  <si>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</si>
  <si>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</si>
  <si>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</si>
  <si>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</si>
  <si>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</si>
  <si>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</si>
  <si>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</si>
  <si>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</si>
  <si>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</si>
  <si>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</si>
  <si>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</si>
  <si>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</si>
  <si>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</si>
  <si>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</si>
  <si>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</si>
  <si>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</si>
  <si>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</si>
  <si>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</si>
  <si>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</si>
  <si>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</si>
  <si>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</si>
  <si>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</si>
  <si>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</si>
  <si>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</si>
  <si>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</si>
  <si>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</si>
  <si>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</si>
  <si>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</si>
  <si>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</si>
  <si>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</si>
  <si>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</si>
  <si>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</si>
  <si>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</si>
  <si>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</si>
  <si>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</si>
  <si>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</si>
  <si>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</si>
  <si>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</si>
  <si>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</si>
  <si>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</si>
  <si>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</si>
  <si>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</si>
  <si>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</si>
  <si>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</si>
  <si>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</si>
  <si>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</si>
  <si>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</si>
  <si>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</si>
  <si>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</si>
  <si>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</si>
  <si>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</si>
  <si>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</si>
  <si>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</si>
  <si>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</si>
  <si>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</si>
  <si>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</si>
  <si>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</si>
  <si>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</si>
  <si>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</si>
  <si>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</si>
  <si>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</si>
  <si>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</si>
  <si>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</si>
  <si>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</si>
  <si>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</si>
  <si>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</si>
  <si>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</si>
  <si>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</si>
  <si>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</si>
  <si>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</si>
  <si>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</si>
  <si>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</si>
  <si>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</si>
  <si>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</si>
  <si>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</si>
  <si>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</si>
  <si>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</si>
  <si>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</si>
  <si>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</si>
  <si>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</si>
  <si>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</si>
  <si>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</si>
  <si>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</si>
  <si>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</si>
  <si>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</si>
  <si>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</si>
  <si>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</si>
  <si>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</si>
  <si>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</si>
  <si>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</si>
  <si>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</si>
  <si>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</si>
  <si>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</si>
  <si>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</si>
  <si>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</si>
  <si>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</si>
  <si>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</si>
  <si>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</si>
  <si>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</si>
  <si>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</si>
  <si>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</si>
  <si>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</si>
  <si>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</si>
  <si>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</si>
  <si>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</si>
  <si>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</si>
  <si>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</si>
  <si>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</si>
  <si>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</si>
  <si>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</si>
  <si>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</si>
  <si>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</si>
  <si>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</si>
  <si>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</si>
  <si>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</si>
  <si>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</si>
  <si>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</si>
  <si>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</si>
  <si>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</si>
  <si>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</si>
  <si>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</si>
  <si>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</si>
  <si>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</si>
  <si>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</si>
  <si>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</si>
  <si>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</si>
  <si>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</si>
  <si>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</si>
  <si>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</si>
  <si>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</si>
  <si>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</si>
  <si>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</si>
  <si>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</si>
  <si>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</si>
  <si>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</si>
  <si>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</si>
  <si>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</si>
  <si>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</si>
  <si>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</si>
  <si>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</si>
  <si>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</si>
  <si>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</si>
  <si>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</si>
  <si>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</si>
  <si>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</si>
  <si>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</si>
  <si>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</si>
  <si>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</si>
  <si>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</si>
  <si>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</si>
  <si>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</si>
  <si>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</si>
  <si>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</si>
  <si>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</si>
  <si>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</si>
  <si>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</si>
  <si>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</si>
  <si>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</si>
  <si>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</si>
  <si>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</si>
  <si>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</si>
  <si>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</si>
  <si>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</si>
  <si>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</si>
  <si>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</si>
  <si>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</si>
  <si>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</si>
  <si>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</si>
  <si>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</si>
  <si>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</si>
  <si>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</si>
  <si>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</si>
  <si>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</si>
  <si>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</si>
  <si>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</si>
  <si>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</si>
  <si>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</si>
  <si>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</si>
  <si>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</si>
  <si>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</si>
  <si>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</si>
  <si>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</si>
  <si>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</si>
  <si>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</si>
  <si>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</si>
  <si>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</si>
  <si>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</si>
  <si>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</si>
  <si>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</si>
  <si>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</si>
  <si>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</si>
  <si>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</si>
  <si>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</si>
  <si>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</si>
  <si>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</si>
  <si>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</si>
  <si>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</si>
  <si>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</si>
  <si>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</si>
  <si>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</si>
  <si>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</si>
  <si>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</si>
  <si>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</si>
  <si>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</si>
  <si>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</si>
  <si>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</si>
  <si>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</si>
  <si>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</si>
  <si>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</si>
  <si>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</si>
  <si>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</si>
  <si>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</si>
  <si>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</si>
  <si>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</si>
  <si>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</si>
  <si>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</si>
  <si>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</si>
  <si>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</si>
  <si>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</si>
  <si>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</si>
  <si>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</si>
  <si>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</si>
  <si>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</si>
  <si>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</si>
  <si>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</si>
  <si>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</si>
  <si>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</si>
  <si>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</si>
  <si>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</si>
  <si>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</si>
  <si>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</si>
  <si>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</si>
  <si>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</si>
  <si>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</si>
  <si>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</si>
  <si>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</si>
  <si>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</si>
  <si>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</si>
  <si>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</si>
  <si>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</si>
  <si>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</si>
  <si>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</si>
  <si>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</si>
  <si>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</si>
  <si>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</si>
  <si>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</si>
  <si>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</si>
  <si>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</si>
  <si>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</si>
  <si>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</si>
  <si>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</si>
  <si>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</si>
  <si>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</si>
  <si>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</si>
  <si>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</si>
  <si>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</si>
  <si>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</si>
  <si>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</si>
  <si>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</si>
  <si>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</si>
  <si>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</si>
  <si>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</si>
  <si>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</si>
  <si>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</si>
  <si>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</si>
  <si>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</si>
  <si>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</si>
  <si>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</si>
  <si>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</si>
  <si>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</si>
  <si>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</si>
  <si>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</si>
  <si>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</si>
  <si>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</si>
  <si>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</si>
  <si>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</si>
  <si>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</si>
  <si>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</si>
  <si>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</si>
  <si>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</si>
  <si>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</si>
  <si>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</si>
  <si>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</si>
  <si>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</si>
  <si>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</si>
  <si>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</si>
  <si>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</si>
  <si>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</si>
  <si>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</si>
  <si>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</si>
  <si>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</si>
  <si>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</si>
  <si>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</si>
  <si>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</si>
  <si>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</si>
  <si>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</si>
  <si>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</si>
  <si>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</si>
  <si>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</si>
  <si>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</si>
  <si>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</si>
  <si>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</si>
  <si>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</si>
  <si>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</si>
  <si>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</si>
  <si>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</si>
  <si>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</si>
  <si>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</si>
  <si>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</si>
  <si>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</si>
  <si>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</si>
  <si>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</si>
  <si>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</si>
  <si>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</si>
  <si>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</si>
  <si>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</si>
  <si>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</si>
  <si>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</si>
  <si>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</si>
  <si>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</si>
  <si>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</si>
  <si>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</si>
  <si>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</si>
  <si>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</si>
  <si>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</si>
  <si>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</si>
  <si>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</si>
  <si>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</si>
  <si>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</si>
  <si>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</si>
  <si>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</si>
  <si>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</si>
  <si>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</si>
  <si>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</si>
  <si>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</si>
  <si>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</si>
  <si>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</si>
  <si>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</si>
  <si>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</si>
  <si>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</si>
  <si>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</si>
  <si>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</si>
  <si>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</si>
  <si>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</si>
  <si>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</si>
  <si>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</si>
  <si>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</si>
  <si>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</si>
  <si>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</si>
  <si>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</si>
  <si>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</si>
  <si>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</si>
  <si>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</si>
  <si>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</si>
  <si>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</si>
  <si>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</si>
  <si>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</si>
  <si>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</si>
  <si>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</si>
  <si>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</si>
  <si>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</si>
  <si>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</si>
  <si>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</si>
  <si>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</si>
  <si>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</si>
  <si>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</si>
  <si>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</si>
  <si>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</si>
  <si>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</si>
  <si>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</si>
  <si>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</si>
  <si>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</si>
  <si>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</si>
  <si>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</si>
  <si>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</si>
  <si>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</si>
  <si>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</si>
  <si>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</si>
  <si>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</si>
  <si>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</si>
  <si>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</si>
  <si>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</si>
  <si>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</si>
  <si>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</si>
  <si>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</si>
  <si>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</si>
  <si>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</si>
  <si>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</si>
  <si>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</si>
  <si>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</si>
  <si>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</si>
  <si>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</si>
  <si>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</si>
  <si>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</si>
  <si>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</si>
  <si>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</si>
  <si>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</si>
  <si>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</si>
  <si>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</si>
  <si>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</si>
  <si>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</si>
  <si>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</si>
  <si>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</si>
  <si>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</si>
  <si>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</si>
  <si>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</si>
  <si>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</si>
  <si>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</si>
  <si>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</si>
  <si>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</si>
  <si>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</si>
  <si>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</si>
  <si>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</si>
  <si>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</si>
  <si>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</si>
  <si>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</si>
  <si>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</si>
  <si>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</si>
  <si>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</si>
  <si>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</si>
  <si>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</si>
  <si>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</si>
  <si>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</si>
  <si>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</si>
  <si>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</si>
  <si>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</si>
  <si>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</si>
  <si>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</si>
  <si>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</si>
  <si>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</si>
  <si>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</si>
  <si>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</si>
  <si>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</si>
  <si>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</si>
  <si>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</si>
  <si>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</si>
  <si>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</si>
  <si>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</si>
  <si>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</si>
  <si>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</si>
  <si>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</si>
  <si>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</si>
  <si>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</si>
  <si>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</si>
  <si>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</si>
  <si>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</si>
  <si>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</si>
  <si>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</si>
  <si>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</si>
  <si>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</si>
  <si>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</si>
  <si>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</si>
  <si>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</si>
  <si>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</si>
  <si>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</si>
  <si>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</si>
  <si>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</si>
  <si>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</si>
  <si>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</si>
  <si>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</si>
  <si>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</si>
  <si>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</si>
  <si>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</si>
  <si>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</si>
  <si>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</si>
  <si>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</si>
  <si>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</si>
  <si>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</si>
  <si>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</si>
  <si>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</si>
  <si>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</si>
  <si>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</si>
  <si>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</si>
  <si>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</si>
  <si>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</si>
  <si>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</si>
  <si>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</si>
  <si>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</si>
  <si>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</si>
  <si>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</si>
  <si>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</si>
  <si>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</si>
  <si>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</si>
  <si>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</si>
  <si>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</si>
  <si>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</si>
  <si>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</si>
  <si>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</si>
  <si>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</si>
  <si>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</si>
  <si>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</si>
  <si>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</si>
  <si>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</si>
  <si>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</si>
  <si>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</si>
  <si>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</si>
  <si>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</si>
  <si>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</si>
  <si>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</si>
  <si>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</si>
  <si>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</si>
  <si>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</si>
  <si>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</si>
  <si>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</si>
  <si>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</si>
  <si>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</si>
  <si>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</si>
  <si>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</si>
  <si>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</si>
  <si>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</si>
  <si>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</si>
  <si>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</si>
  <si>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</si>
  <si>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</si>
  <si>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</si>
  <si>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</si>
  <si>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</si>
  <si>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</si>
  <si>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</si>
  <si>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</si>
  <si>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</si>
  <si>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</si>
  <si>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</si>
  <si>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</si>
  <si>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</si>
  <si>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</si>
  <si>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</si>
  <si>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</si>
  <si>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</si>
  <si>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</si>
  <si>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</si>
  <si>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</si>
  <si>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</si>
  <si>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</si>
  <si>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</si>
  <si>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</si>
  <si>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</si>
  <si>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</si>
  <si>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</si>
  <si>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</si>
  <si>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</si>
  <si>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</si>
  <si>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</si>
  <si>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</si>
  <si>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</si>
  <si>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</si>
  <si>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</si>
  <si>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</si>
  <si>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</si>
  <si>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</si>
  <si>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</si>
  <si>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</si>
  <si>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</si>
  <si>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</si>
  <si>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</si>
  <si>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</si>
  <si>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</si>
  <si>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</si>
  <si>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</si>
  <si>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</si>
  <si>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</si>
  <si>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</si>
  <si>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</si>
  <si>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</si>
  <si>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</si>
  <si>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</si>
  <si>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</si>
  <si>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</si>
  <si>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</si>
  <si>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</si>
  <si>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</si>
  <si>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</si>
  <si>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</si>
  <si>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</si>
  <si>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</si>
  <si>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</si>
  <si>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</si>
  <si>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</si>
  <si>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</si>
  <si>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</si>
  <si>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</si>
  <si>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</si>
  <si>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</si>
  <si>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</si>
  <si>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</si>
  <si>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</si>
  <si>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</si>
  <si>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</si>
  <si>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</si>
  <si>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</si>
  <si>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</si>
  <si>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</si>
  <si>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</si>
  <si>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</si>
  <si>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</si>
  <si>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</si>
  <si>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</si>
  <si>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</si>
  <si>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</si>
  <si>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</si>
  <si>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</si>
  <si>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</si>
  <si>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</si>
  <si>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</si>
  <si>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</si>
  <si>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</si>
  <si>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</si>
  <si>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</si>
  <si>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</si>
  <si>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</si>
  <si>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</si>
  <si>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</si>
  <si>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</si>
  <si>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</si>
  <si>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</si>
  <si>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</si>
  <si>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</si>
  <si>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</si>
  <si>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</si>
  <si>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</si>
  <si>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</si>
  <si>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</si>
  <si>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</si>
  <si>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</si>
  <si>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</si>
  <si>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</si>
  <si>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</si>
  <si>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</si>
  <si>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</si>
  <si>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</si>
  <si>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</si>
  <si>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</si>
  <si>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</si>
  <si>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</si>
  <si>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</si>
  <si>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</si>
  <si>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</si>
  <si>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</si>
  <si>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</si>
  <si>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</si>
  <si>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</si>
  <si>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</si>
  <si>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</si>
  <si>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</si>
  <si>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</si>
  <si>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</si>
  <si>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</si>
  <si>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</si>
  <si>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</si>
  <si>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</si>
  <si>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</si>
  <si>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</si>
  <si>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</si>
  <si>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</si>
  <si>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</si>
  <si>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</si>
  <si>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</si>
  <si>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</si>
  <si>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</si>
  <si>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</si>
  <si>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</si>
  <si>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</si>
  <si>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</si>
  <si>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</si>
  <si>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</si>
  <si>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</si>
  <si>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</si>
  <si>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</si>
  <si>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</si>
  <si>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</si>
  <si>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</si>
  <si>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</si>
  <si>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</si>
  <si>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</si>
  <si>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</si>
  <si>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</si>
  <si>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</si>
  <si>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</si>
  <si>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</si>
  <si>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</si>
  <si>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</si>
  <si>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</si>
  <si>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</si>
  <si>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</si>
  <si>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</si>
  <si>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</si>
  <si>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</si>
  <si>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</si>
  <si>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</si>
  <si>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</si>
  <si>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</si>
  <si>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</si>
  <si>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</si>
  <si>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</si>
  <si>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</si>
  <si>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</si>
  <si>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</si>
  <si>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</si>
  <si>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</si>
  <si>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</si>
  <si>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</si>
  <si>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</si>
  <si>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</si>
  <si>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</si>
  <si>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</si>
  <si>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</si>
  <si>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</si>
  <si>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</si>
  <si>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</si>
  <si>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</si>
  <si>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</si>
  <si>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</si>
  <si>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</si>
  <si>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</si>
  <si>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</si>
  <si>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</si>
  <si>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</si>
  <si>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</si>
  <si>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</si>
  <si>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</si>
  <si>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</si>
  <si>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</si>
  <si>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</si>
  <si>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</si>
  <si>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</si>
  <si>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</si>
  <si>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</si>
  <si>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</si>
  <si>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</si>
  <si>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</si>
  <si>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</si>
  <si>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</si>
  <si>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</si>
  <si>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</si>
  <si>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</si>
  <si>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</si>
  <si>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</si>
  <si>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</si>
  <si>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</si>
  <si>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</si>
  <si>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</si>
  <si>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</si>
  <si>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</si>
  <si>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</si>
  <si>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</si>
  <si>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</si>
  <si>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</si>
  <si>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</si>
  <si>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</si>
  <si>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</si>
  <si>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</si>
  <si>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</si>
  <si>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</si>
  <si>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</si>
  <si>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</si>
  <si>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</si>
  <si>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</si>
  <si>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</si>
  <si>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</si>
  <si>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</si>
  <si>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</si>
  <si>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</si>
  <si>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</si>
  <si>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</si>
  <si>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</si>
  <si>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</si>
  <si>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</si>
  <si>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</si>
  <si>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</si>
  <si>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</si>
  <si>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</si>
  <si>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</si>
  <si>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</si>
  <si>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</si>
  <si>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</si>
  <si>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</si>
  <si>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</si>
  <si>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</si>
  <si>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</si>
  <si>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</si>
  <si>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</si>
  <si>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</si>
  <si>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</si>
  <si>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</si>
  <si>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</si>
  <si>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</si>
  <si>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</si>
  <si>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</si>
  <si>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</si>
  <si>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</si>
  <si>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</si>
  <si>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</si>
  <si>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</si>
  <si>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</si>
  <si>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</si>
  <si>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</si>
  <si>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</si>
  <si>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</si>
  <si>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</si>
  <si>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</si>
  <si>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</si>
  <si>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</si>
  <si>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</si>
  <si>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</si>
  <si>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</si>
  <si>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</si>
  <si>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</si>
  <si>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</si>
  <si>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</si>
  <si>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</si>
  <si>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</si>
  <si>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</si>
  <si>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</si>
  <si>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</si>
  <si>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</si>
  <si>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</si>
  <si>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</si>
  <si>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</si>
  <si>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</si>
  <si>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</si>
  <si>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</si>
  <si>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</si>
  <si>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</si>
  <si>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</si>
  <si>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</si>
  <si>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</si>
  <si>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</si>
  <si>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</si>
  <si>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</si>
  <si>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</si>
  <si>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</si>
  <si>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</si>
  <si>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</si>
  <si>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</si>
  <si>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</si>
  <si>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</si>
  <si>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</si>
  <si>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</si>
  <si>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</si>
  <si>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</si>
  <si>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</si>
  <si>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</si>
  <si>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</si>
  <si>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</si>
  <si>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</si>
  <si>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</si>
  <si>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</si>
  <si>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</si>
  <si>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</si>
  <si>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</si>
  <si>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</si>
  <si>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</si>
  <si>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</si>
  <si>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</si>
  <si>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</si>
  <si>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</si>
  <si>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</si>
  <si>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</si>
  <si>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</si>
  <si>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</si>
  <si>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</si>
  <si>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</si>
  <si>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</si>
  <si>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</si>
  <si>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</si>
  <si>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</si>
  <si>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</si>
  <si>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</si>
  <si>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</si>
  <si>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</si>
  <si>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</si>
  <si>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</si>
  <si>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</si>
  <si>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</si>
  <si>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</si>
  <si>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</si>
  <si>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</si>
  <si>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</si>
  <si>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</si>
  <si>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</si>
  <si>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</si>
  <si>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</si>
  <si>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</si>
  <si>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</si>
  <si>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</si>
  <si>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</si>
  <si>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</si>
  <si>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</si>
  <si>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</si>
  <si>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</si>
  <si>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</si>
  <si>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</si>
  <si>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</si>
  <si>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</si>
  <si>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</si>
  <si>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</si>
  <si>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</si>
  <si>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</si>
  <si>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</si>
  <si>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</si>
  <si>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</si>
  <si>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</si>
  <si>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</si>
  <si>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</si>
  <si>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</si>
  <si>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</si>
  <si>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</si>
  <si>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</si>
  <si>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</si>
  <si>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</si>
  <si>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</si>
  <si>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</si>
  <si>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</si>
  <si>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</si>
  <si>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</si>
  <si>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</si>
  <si>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</si>
  <si>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</si>
  <si>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</si>
  <si>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</si>
  <si>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</si>
  <si>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</si>
  <si>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</si>
  <si>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</si>
  <si>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</si>
  <si>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</si>
  <si>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</si>
  <si>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</si>
  <si>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</si>
  <si>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</si>
  <si>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</si>
  <si>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</si>
  <si>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</si>
  <si>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</si>
  <si>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</si>
  <si>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</si>
  <si>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</si>
  <si>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</si>
  <si>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</si>
  <si>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</si>
  <si>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</si>
  <si>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</si>
  <si>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</si>
  <si>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</si>
  <si>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</si>
  <si>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</si>
  <si>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</si>
  <si>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</si>
  <si>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</si>
  <si>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</si>
  <si>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</si>
  <si>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</si>
  <si>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</si>
  <si>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</si>
  <si>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</si>
  <si>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</si>
  <si>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</si>
  <si>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</si>
  <si>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</si>
  <si>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</si>
  <si>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</si>
  <si>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</si>
  <si>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</si>
  <si>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</si>
  <si>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</si>
  <si>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</si>
  <si>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</si>
  <si>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</si>
  <si>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</si>
  <si>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</si>
  <si>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</si>
  <si>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</si>
  <si>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</si>
  <si>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</si>
  <si>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</si>
  <si>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</si>
  <si>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</si>
  <si>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</si>
  <si>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</si>
  <si>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</si>
  <si>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</si>
  <si>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</si>
  <si>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</si>
  <si>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</si>
  <si>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</si>
  <si>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</si>
  <si>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</si>
  <si>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</si>
  <si>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</si>
  <si>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</si>
  <si>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</si>
  <si>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</si>
  <si>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</si>
  <si>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</si>
  <si>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</si>
  <si>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</si>
  <si>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</si>
  <si>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</si>
  <si>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</si>
  <si>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</si>
  <si>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</si>
  <si>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</si>
  <si>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</si>
  <si>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</si>
  <si>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</si>
  <si>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</si>
  <si>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</si>
  <si>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</si>
  <si>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</si>
  <si>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</si>
  <si>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</si>
  <si>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</si>
  <si>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</si>
  <si>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</si>
  <si>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</si>
  <si>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</si>
  <si>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</si>
  <si>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</si>
  <si>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</si>
  <si>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</si>
  <si>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</si>
  <si>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</si>
  <si>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</si>
  <si>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</si>
  <si>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</si>
  <si>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</si>
  <si>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</si>
  <si>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</si>
  <si>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</si>
  <si>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</si>
  <si>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</si>
  <si>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</si>
  <si>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</si>
  <si>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</si>
  <si>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</si>
  <si>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</si>
  <si>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</si>
  <si>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</si>
  <si>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</si>
  <si>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</si>
  <si>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</si>
  <si>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</si>
  <si>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</si>
  <si>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</si>
  <si>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</si>
  <si>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</si>
  <si>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</si>
  <si>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</si>
  <si>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</si>
  <si>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</si>
  <si>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</si>
  <si>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</si>
  <si>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</si>
  <si>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</si>
  <si>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</si>
  <si>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</si>
  <si>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</si>
  <si>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</si>
  <si>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</si>
  <si>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</si>
  <si>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</si>
  <si>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</si>
  <si>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</si>
  <si>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</si>
  <si>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</si>
  <si>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</si>
  <si>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</si>
  <si>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</si>
  <si>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</si>
  <si>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</si>
  <si>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</si>
  <si>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</si>
  <si>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</si>
  <si>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</si>
  <si>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</si>
  <si>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</si>
  <si>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</si>
  <si>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</si>
  <si>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</si>
  <si>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</si>
  <si>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</si>
  <si>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</si>
  <si>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</si>
  <si>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</si>
  <si>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</si>
  <si>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</si>
  <si>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</si>
  <si>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</si>
  <si>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</si>
  <si>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</si>
  <si>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</si>
  <si>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</si>
  <si>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</si>
  <si>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</si>
  <si>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</si>
  <si>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</si>
  <si>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</si>
  <si>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</si>
  <si>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</si>
  <si>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</si>
  <si>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</si>
  <si>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</si>
  <si>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</si>
  <si>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</si>
  <si>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</si>
  <si>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</si>
  <si>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</si>
  <si>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</si>
  <si>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</si>
  <si>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</si>
  <si>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</si>
  <si>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</si>
  <si>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</si>
  <si>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</si>
  <si>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</si>
  <si>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</si>
  <si>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</si>
  <si>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</si>
  <si>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</si>
  <si>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</si>
  <si>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</si>
  <si>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</si>
  <si>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</si>
  <si>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</si>
  <si>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</si>
  <si>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</si>
  <si>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</si>
  <si>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</si>
  <si>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</si>
  <si>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</si>
  <si>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</si>
  <si>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</si>
  <si>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</si>
  <si>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</si>
  <si>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</si>
  <si>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</si>
  <si>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</si>
  <si>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</si>
  <si>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</si>
  <si>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</si>
  <si>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</si>
  <si>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</si>
  <si>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</si>
  <si>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</si>
  <si>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</si>
  <si>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</si>
  <si>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</si>
  <si>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</si>
  <si>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</si>
  <si>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</si>
  <si>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</si>
  <si>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</si>
  <si>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</si>
  <si>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</si>
  <si>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</si>
  <si>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</si>
  <si>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</si>
  <si>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</si>
  <si>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</si>
  <si>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</si>
  <si>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</si>
  <si>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</si>
  <si>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</si>
  <si>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</si>
  <si>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</si>
  <si>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</si>
  <si>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</si>
  <si>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</si>
  <si>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</si>
  <si>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</si>
  <si>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</si>
  <si>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</si>
  <si>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</si>
  <si>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</si>
  <si>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</si>
  <si>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</si>
  <si>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</si>
  <si>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</si>
  <si>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</si>
  <si>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</si>
  <si>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</si>
  <si>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</si>
  <si>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</si>
  <si>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</si>
  <si>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</si>
  <si>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</si>
  <si>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</si>
  <si>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</si>
  <si>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</si>
  <si>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</si>
  <si>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</si>
  <si>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</si>
  <si>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</si>
  <si>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</si>
  <si>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</si>
  <si>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</si>
  <si>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</si>
  <si>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</si>
  <si>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</si>
  <si>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</si>
  <si>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</si>
  <si>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</si>
  <si>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</si>
  <si>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</si>
  <si>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</si>
  <si>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</si>
  <si>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</si>
  <si>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</si>
  <si>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</si>
  <si>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</si>
  <si>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</si>
  <si>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</si>
  <si>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</si>
  <si>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</si>
  <si>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</si>
  <si>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</si>
  <si>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</si>
  <si>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</si>
  <si>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</si>
  <si>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</si>
  <si>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</si>
  <si>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</si>
  <si>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</si>
  <si>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</si>
  <si>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</si>
  <si>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</si>
  <si>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</si>
  <si>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</si>
  <si>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</si>
  <si>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</si>
  <si>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</si>
  <si>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</si>
  <si>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</si>
  <si>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</si>
  <si>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</si>
  <si>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</si>
  <si>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</si>
  <si>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</si>
  <si>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</si>
  <si>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</si>
  <si>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</si>
  <si>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</si>
  <si>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</si>
  <si>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</si>
  <si>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</si>
  <si>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</si>
  <si>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</si>
  <si>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</si>
  <si>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</si>
  <si>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</si>
  <si>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</si>
  <si>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</si>
  <si>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</si>
  <si>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</si>
  <si>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</si>
  <si>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</si>
  <si>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</si>
  <si>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</si>
  <si>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</si>
  <si>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</si>
  <si>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</si>
  <si>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</si>
  <si>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</si>
  <si>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</si>
  <si>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</si>
  <si>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</si>
  <si>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</si>
  <si>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</si>
  <si>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</si>
  <si>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</si>
  <si>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</si>
  <si>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</si>
  <si>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</si>
  <si>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</si>
  <si>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</si>
  <si>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</si>
  <si>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</si>
  <si>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</si>
  <si>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</si>
  <si>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</si>
  <si>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</si>
  <si>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</si>
  <si>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</si>
  <si>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</si>
  <si>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</si>
  <si>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</si>
  <si>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</si>
  <si>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</si>
  <si>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</si>
  <si>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</si>
  <si>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</si>
  <si>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</si>
  <si>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</si>
  <si>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</si>
  <si>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</si>
  <si>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</si>
  <si>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</si>
  <si>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</si>
  <si>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</si>
  <si>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</si>
  <si>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</si>
  <si>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</si>
  <si>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</si>
  <si>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</si>
  <si>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</si>
  <si>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</si>
  <si>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</si>
  <si>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</si>
  <si>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</si>
  <si>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</si>
  <si>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</si>
  <si>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</si>
  <si>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</si>
  <si>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</si>
  <si>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</si>
  <si>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</si>
  <si>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</si>
  <si>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</si>
  <si>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</si>
  <si>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</si>
  <si>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</si>
  <si>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</si>
  <si>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</si>
  <si>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</si>
  <si>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</si>
  <si>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</si>
  <si>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</si>
  <si>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</si>
  <si>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</si>
  <si>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</si>
  <si>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</si>
  <si>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</si>
  <si>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</si>
  <si>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</si>
  <si>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</si>
  <si>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</si>
  <si>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</si>
  <si>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</si>
  <si>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</si>
  <si>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</si>
  <si>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</si>
  <si>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</si>
  <si>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</si>
  <si>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</si>
  <si>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</si>
  <si>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</si>
  <si>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</si>
  <si>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</si>
  <si>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</si>
  <si>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</si>
  <si>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</si>
  <si>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</si>
  <si>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</si>
  <si>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</si>
  <si>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</si>
  <si>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</si>
  <si>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</si>
  <si>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</si>
  <si>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</si>
  <si>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</si>
  <si>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</si>
  <si>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</si>
  <si>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</si>
  <si>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</si>
  <si>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</si>
  <si>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</si>
  <si>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</si>
  <si>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</si>
  <si>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</si>
  <si>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</si>
  <si>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</si>
  <si>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</si>
  <si>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</si>
  <si>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</si>
  <si>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</si>
  <si>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</si>
  <si>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</si>
  <si>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</si>
  <si>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</si>
  <si>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</si>
  <si>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</si>
  <si>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</si>
  <si>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</si>
  <si>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</si>
  <si>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</si>
  <si>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</si>
  <si>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</si>
  <si>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</si>
  <si>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</si>
  <si>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</si>
  <si>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</si>
  <si>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</si>
  <si>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</si>
  <si>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</si>
  <si>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</si>
  <si>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</si>
  <si>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</si>
  <si>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</si>
  <si>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</si>
  <si>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</si>
  <si>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</si>
  <si>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</si>
  <si>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</si>
  <si>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</si>
  <si>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</si>
  <si>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</si>
  <si>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</si>
  <si>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</si>
  <si>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</si>
  <si>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</si>
  <si>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</si>
  <si>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</si>
  <si>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</si>
  <si>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</si>
  <si>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</si>
  <si>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</si>
  <si>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</si>
  <si>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</si>
  <si>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</si>
  <si>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</si>
  <si>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</si>
  <si>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</si>
  <si>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</si>
  <si>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</si>
  <si>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</si>
  <si>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</si>
  <si>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</si>
  <si>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</si>
  <si>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</si>
  <si>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</si>
  <si>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</si>
  <si>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</si>
  <si>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</si>
  <si>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</si>
  <si>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</si>
  <si>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</si>
  <si>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</si>
  <si>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</si>
  <si>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</si>
  <si>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</si>
  <si>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</si>
  <si>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</si>
  <si>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</si>
  <si>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</si>
  <si>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</si>
  <si>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</si>
  <si>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</si>
  <si>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</si>
  <si>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</si>
  <si>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</si>
  <si>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</si>
  <si>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</si>
  <si>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</si>
  <si>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</si>
  <si>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</si>
  <si>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</si>
  <si>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</si>
  <si>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</si>
  <si>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</si>
  <si>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</si>
  <si>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</si>
  <si>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</si>
  <si>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</si>
  <si>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</si>
  <si>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</si>
  <si>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</si>
  <si>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</si>
  <si>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</si>
  <si>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</si>
  <si>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</si>
  <si>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</si>
  <si>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</si>
  <si>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</si>
  <si>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</si>
  <si>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</si>
  <si>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</si>
  <si>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40130</t>
  </si>
  <si>
    <t>福岡市</t>
  </si>
  <si>
    <t>40130_令和3年度</t>
  </si>
  <si>
    <t>40130_令和4年度</t>
  </si>
  <si>
    <t>40100</t>
  </si>
  <si>
    <t>北九州市</t>
  </si>
  <si>
    <t>40100_令和3年度</t>
  </si>
  <si>
    <t>40100_令和4年度</t>
  </si>
  <si>
    <t>01235_令和4年度</t>
  </si>
  <si>
    <t>01235</t>
  </si>
  <si>
    <t>石狩市</t>
  </si>
  <si>
    <t>01234_令和4年度</t>
  </si>
  <si>
    <t>01234</t>
  </si>
  <si>
    <t>北広島市</t>
  </si>
  <si>
    <t>01235_令和3年度</t>
  </si>
  <si>
    <t>01234_令和3年度</t>
  </si>
  <si>
    <t>伊達市</t>
  </si>
  <si>
    <t>40202</t>
  </si>
  <si>
    <t>大牟田市</t>
  </si>
  <si>
    <t>40202_令和3年度</t>
  </si>
  <si>
    <t>40202_令和4年度</t>
  </si>
  <si>
    <t>40217</t>
  </si>
  <si>
    <t>筑紫野市</t>
  </si>
  <si>
    <t>40217_令和3年度</t>
  </si>
  <si>
    <t>40217_令和4年度</t>
  </si>
  <si>
    <t>40230</t>
  </si>
  <si>
    <t>糸島市</t>
  </si>
  <si>
    <t>40230_令和3年度</t>
  </si>
  <si>
    <t>40230_令和4年度</t>
  </si>
  <si>
    <t>40219</t>
  </si>
  <si>
    <t>大野城市</t>
  </si>
  <si>
    <t>40219_令和3年度</t>
  </si>
  <si>
    <t>40219_令和4年度</t>
  </si>
  <si>
    <t>40203</t>
  </si>
  <si>
    <t>久留米市</t>
  </si>
  <si>
    <t>40203_令和3年度</t>
  </si>
  <si>
    <t>40203_令和4年度</t>
  </si>
  <si>
    <t>40218</t>
  </si>
  <si>
    <t>春日市</t>
  </si>
  <si>
    <t>40218_令和3年度</t>
  </si>
  <si>
    <t>40218_令和4年度</t>
  </si>
  <si>
    <t>広川町</t>
  </si>
  <si>
    <t>40642</t>
  </si>
  <si>
    <t>吉富町</t>
  </si>
  <si>
    <t>40642_令和3年度</t>
  </si>
  <si>
    <t>40642_令和4年度</t>
  </si>
  <si>
    <t>40345</t>
  </si>
  <si>
    <t>新宮町</t>
  </si>
  <si>
    <t>40345_令和3年度</t>
  </si>
  <si>
    <t>40345_令和4年度</t>
  </si>
  <si>
    <t>40212</t>
  </si>
  <si>
    <t>大川市</t>
  </si>
  <si>
    <t>40212_令和3年度</t>
  </si>
  <si>
    <t>40212_令和4年度</t>
  </si>
  <si>
    <t>40544</t>
  </si>
  <si>
    <t>40544_令和3年度</t>
  </si>
  <si>
    <t>40544_令和4年度</t>
  </si>
  <si>
    <t>40384</t>
  </si>
  <si>
    <t>遠賀町</t>
  </si>
  <si>
    <t>40384_令和3年度</t>
  </si>
  <si>
    <t>40384_令和4年度</t>
  </si>
  <si>
    <t>40383</t>
  </si>
  <si>
    <t>岡垣町</t>
  </si>
  <si>
    <t>40383_令和3年度</t>
  </si>
  <si>
    <t>40383_令和4年度</t>
  </si>
  <si>
    <t>40342</t>
  </si>
  <si>
    <t>篠栗町</t>
  </si>
  <si>
    <t>40342_令和3年度</t>
  </si>
  <si>
    <t>40342_令和4年度</t>
  </si>
  <si>
    <t>40205</t>
  </si>
  <si>
    <t>飯塚市</t>
  </si>
  <si>
    <t>40205_令和3年度</t>
  </si>
  <si>
    <t>40205_令和4年度</t>
  </si>
  <si>
    <t>40348</t>
  </si>
  <si>
    <t>久山町</t>
  </si>
  <si>
    <t>40348_令和3年度</t>
  </si>
  <si>
    <t>40348_令和4年度</t>
  </si>
  <si>
    <t>40625</t>
  </si>
  <si>
    <t>みやこ町</t>
  </si>
  <si>
    <t>40625_令和3年度</t>
  </si>
  <si>
    <t>40625_令和4年度</t>
  </si>
  <si>
    <t>40647</t>
  </si>
  <si>
    <t>築上町</t>
  </si>
  <si>
    <t>40647_令和3年度</t>
  </si>
  <si>
    <t>40647_令和4年度</t>
  </si>
  <si>
    <t>40226</t>
  </si>
  <si>
    <t>宮若市</t>
  </si>
  <si>
    <t>40226_令和3年度</t>
  </si>
  <si>
    <t>40226_令和4年度</t>
  </si>
  <si>
    <t>40214</t>
  </si>
  <si>
    <t>豊前市</t>
  </si>
  <si>
    <t>40214_令和3年度</t>
  </si>
  <si>
    <t>40214_令和4年度</t>
  </si>
  <si>
    <t>40621</t>
  </si>
  <si>
    <t>苅田町</t>
  </si>
  <si>
    <t>40621_令和3年度</t>
  </si>
  <si>
    <t>40621_令和4年度</t>
  </si>
  <si>
    <t>40341</t>
  </si>
  <si>
    <t>宇美町</t>
  </si>
  <si>
    <t>40341_令和3年度</t>
  </si>
  <si>
    <t>40341_令和4年度</t>
  </si>
  <si>
    <t>40605</t>
  </si>
  <si>
    <t>川崎町</t>
  </si>
  <si>
    <t>40605_令和3年度</t>
  </si>
  <si>
    <t>40605_令和4年度</t>
  </si>
  <si>
    <t>40402</t>
  </si>
  <si>
    <t>鞍手町</t>
  </si>
  <si>
    <t>40402_令和3年度</t>
  </si>
  <si>
    <t>40402_令和4年度</t>
  </si>
  <si>
    <t>40609</t>
  </si>
  <si>
    <t>赤村</t>
  </si>
  <si>
    <t>40609_令和3年度</t>
  </si>
  <si>
    <t>40609_令和4年度</t>
  </si>
  <si>
    <t>40343</t>
  </si>
  <si>
    <t>志免町</t>
  </si>
  <si>
    <t>40343_令和3年度</t>
  </si>
  <si>
    <t>40343_令和4年度</t>
  </si>
  <si>
    <t>40206</t>
  </si>
  <si>
    <t>田川市</t>
  </si>
  <si>
    <t>40206_令和3年度</t>
  </si>
  <si>
    <t>40206_令和4年度</t>
  </si>
  <si>
    <t>40213</t>
  </si>
  <si>
    <t>行橋市</t>
  </si>
  <si>
    <t>40213_令和3年度</t>
  </si>
  <si>
    <t>40213_令和4年度</t>
  </si>
  <si>
    <t>40221</t>
  </si>
  <si>
    <t>太宰府市</t>
  </si>
  <si>
    <t>40221_令和3年度</t>
  </si>
  <si>
    <t>40221_令和4年度</t>
  </si>
  <si>
    <t>40224</t>
  </si>
  <si>
    <t>福津市</t>
  </si>
  <si>
    <t>40224_令和3年度</t>
  </si>
  <si>
    <t>40224_令和4年度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</si>
  <si>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</si>
  <si>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</si>
  <si>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</si>
  <si>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</si>
  <si>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</si>
  <si>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</si>
  <si>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</si>
  <si>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</si>
  <si>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</si>
  <si>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</si>
  <si>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</si>
  <si>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</si>
  <si>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</si>
  <si>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</si>
  <si>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</si>
  <si>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</si>
  <si>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</si>
  <si>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</si>
  <si>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</si>
  <si>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</si>
  <si>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</si>
  <si>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</si>
  <si>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</si>
  <si>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</si>
  <si>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</si>
  <si>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</si>
  <si>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</si>
  <si>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</si>
  <si>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</si>
  <si>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</si>
  <si>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</si>
  <si>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</si>
  <si>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</si>
  <si>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</si>
  <si>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</si>
  <si>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</si>
  <si>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</si>
  <si>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</si>
  <si>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</si>
  <si>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</si>
  <si>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</si>
  <si>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</si>
  <si>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</si>
  <si>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</si>
  <si>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</si>
  <si>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</si>
  <si>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</si>
  <si>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</si>
  <si>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</si>
  <si>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</si>
  <si>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</si>
  <si>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</si>
  <si>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</si>
  <si>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</si>
  <si>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</si>
  <si>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</si>
  <si>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</si>
  <si>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</si>
  <si>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</si>
  <si>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</si>
  <si>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</si>
  <si>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</si>
  <si>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</si>
  <si>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</si>
  <si>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</si>
  <si>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</si>
  <si>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</si>
  <si>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</si>
  <si>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</si>
  <si>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</si>
  <si>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</si>
  <si>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</si>
  <si>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</si>
  <si>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</si>
  <si>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</si>
  <si>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</si>
  <si>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</si>
  <si>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</si>
  <si>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</si>
  <si>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</si>
  <si>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</si>
  <si>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</si>
  <si>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</si>
  <si>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</si>
  <si>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</si>
  <si>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</si>
  <si>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</si>
  <si>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</si>
  <si>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</si>
  <si>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</si>
  <si>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</si>
  <si>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</si>
  <si>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</si>
  <si>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</si>
  <si>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</si>
  <si>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</si>
  <si>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</si>
  <si>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</si>
  <si>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</si>
  <si>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</si>
  <si>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</si>
  <si>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</si>
  <si>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</si>
  <si>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</si>
  <si>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</si>
  <si>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</si>
  <si>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</si>
  <si>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</si>
  <si>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</si>
  <si>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</si>
  <si>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</si>
  <si>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</si>
  <si>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</si>
  <si>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</si>
  <si>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</si>
  <si>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</si>
  <si>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</si>
  <si>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</si>
  <si>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</si>
  <si>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</si>
  <si>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</si>
  <si>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</si>
  <si>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</si>
  <si>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</si>
  <si>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</si>
  <si>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</si>
  <si>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</si>
  <si>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</si>
  <si>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</si>
  <si>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</si>
  <si>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</si>
  <si>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</si>
  <si>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</si>
  <si>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</si>
  <si>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</si>
  <si>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</si>
  <si>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</si>
  <si>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</si>
  <si>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</si>
  <si>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</si>
  <si>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</si>
  <si>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</si>
  <si>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</si>
  <si>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</si>
  <si>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</si>
  <si>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</si>
  <si>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</si>
  <si>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</si>
  <si>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</si>
  <si>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</si>
  <si>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</si>
  <si>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</si>
  <si>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</si>
  <si>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</si>
  <si>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</si>
  <si>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</si>
  <si>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</si>
  <si>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</si>
  <si>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</si>
  <si>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</si>
  <si>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</si>
  <si>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</si>
  <si>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</si>
  <si>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</si>
  <si>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</si>
  <si>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</si>
  <si>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</si>
  <si>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</si>
  <si>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</si>
  <si>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</si>
  <si>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</si>
  <si>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</si>
  <si>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</si>
  <si>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</si>
  <si>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</si>
  <si>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</si>
  <si>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</si>
  <si>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</si>
  <si>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</si>
  <si>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</si>
  <si>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</si>
  <si>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</si>
  <si>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</si>
  <si>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</si>
  <si>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</si>
  <si>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</si>
  <si>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</si>
  <si>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</si>
  <si>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</si>
  <si>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</si>
  <si>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</si>
  <si>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</si>
  <si>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</si>
  <si>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</si>
  <si>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</si>
  <si>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</si>
  <si>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</si>
  <si>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</si>
  <si>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</si>
  <si>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</si>
  <si>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</si>
  <si>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</si>
  <si>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</si>
  <si>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</si>
  <si>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</si>
  <si>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</si>
  <si>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</si>
  <si>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</si>
  <si>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</si>
  <si>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</si>
  <si>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</si>
  <si>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</si>
  <si>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</si>
  <si>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</si>
  <si>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</si>
  <si>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</si>
  <si>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</si>
  <si>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</si>
  <si>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</si>
  <si>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</si>
  <si>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</si>
  <si>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</si>
  <si>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</si>
  <si>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</si>
  <si>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</si>
  <si>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</si>
  <si>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</si>
  <si>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</si>
  <si>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</si>
  <si>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</si>
  <si>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</si>
  <si>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</si>
  <si>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</si>
  <si>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</si>
  <si>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</si>
  <si>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</si>
  <si>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</si>
  <si>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</si>
  <si>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</si>
  <si>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</si>
  <si>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</si>
  <si>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</si>
  <si>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</si>
  <si>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</si>
  <si>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</si>
  <si>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</si>
  <si>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</si>
  <si>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</si>
  <si>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</si>
  <si>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</si>
  <si>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</si>
  <si>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</si>
  <si>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</si>
  <si>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</si>
  <si>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</si>
  <si>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</si>
  <si>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</si>
  <si>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</si>
  <si>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</si>
  <si>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</si>
  <si>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</si>
  <si>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</si>
  <si>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</si>
  <si>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</si>
  <si>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</si>
  <si>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</si>
  <si>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</si>
  <si>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</si>
  <si>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</si>
  <si>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</si>
  <si>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</si>
  <si>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</si>
  <si>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</si>
  <si>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</si>
  <si>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</si>
  <si>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</si>
  <si>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</si>
  <si>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</si>
  <si>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</si>
  <si>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</si>
  <si>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</si>
  <si>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</si>
  <si>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</si>
  <si>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</si>
  <si>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</si>
  <si>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</si>
  <si>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</si>
  <si>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</si>
  <si>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</si>
  <si>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</si>
  <si>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</si>
  <si>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</si>
  <si>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</si>
  <si>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</si>
  <si>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</si>
  <si>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</si>
  <si>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</si>
  <si>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</si>
  <si>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</si>
  <si>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</si>
  <si>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</si>
  <si>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</si>
  <si>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</si>
  <si>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</si>
  <si>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</si>
  <si>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</si>
  <si>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</si>
  <si>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</si>
  <si>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</si>
  <si>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</si>
  <si>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</si>
  <si>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</si>
  <si>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</si>
  <si>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</si>
  <si>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</si>
  <si>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</si>
  <si>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</si>
  <si>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</si>
  <si>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</si>
  <si>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</si>
  <si>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</si>
  <si>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</si>
  <si>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</si>
  <si>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</si>
  <si>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</si>
  <si>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</si>
  <si>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</si>
  <si>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</si>
  <si>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</si>
  <si>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</si>
  <si>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</si>
  <si>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</si>
  <si>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</si>
  <si>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</si>
  <si>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</si>
  <si>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</si>
  <si>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</si>
  <si>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</si>
  <si>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</si>
  <si>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</si>
  <si>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</si>
  <si>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</si>
  <si>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</si>
  <si>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</si>
  <si>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</si>
  <si>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</si>
  <si>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</si>
  <si>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</si>
  <si>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</si>
  <si>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</si>
  <si>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</si>
  <si>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</si>
  <si>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</si>
  <si>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</si>
  <si>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</si>
  <si>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</si>
  <si>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</si>
  <si>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</si>
  <si>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</si>
  <si>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</si>
  <si>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</si>
  <si>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</si>
  <si>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</si>
  <si>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</si>
  <si>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</si>
  <si>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</si>
  <si>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</si>
  <si>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</si>
  <si>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</si>
  <si>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</si>
  <si>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</si>
  <si>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</si>
  <si>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</si>
  <si>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</si>
  <si>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</si>
  <si>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</si>
  <si>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</si>
  <si>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</si>
  <si>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</si>
  <si>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</si>
  <si>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</si>
  <si>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</si>
  <si>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</si>
  <si>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</si>
  <si>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</si>
  <si>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</si>
  <si>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</si>
  <si>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</si>
  <si>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</si>
  <si>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</si>
  <si>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</si>
  <si>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</si>
  <si>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</si>
  <si>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</si>
  <si>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</si>
  <si>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</si>
  <si>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</si>
  <si>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</si>
  <si>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</si>
  <si>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</si>
  <si>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</si>
  <si>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</si>
  <si>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</si>
  <si>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</si>
  <si>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</si>
  <si>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</si>
  <si>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</si>
  <si>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</si>
  <si>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</si>
  <si>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</si>
  <si>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</si>
  <si>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</si>
  <si>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</si>
  <si>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</si>
  <si>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</si>
  <si>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</si>
  <si>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</si>
  <si>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</si>
  <si>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</si>
  <si>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</si>
  <si>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</si>
  <si>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</si>
  <si>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</si>
  <si>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</si>
  <si>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</si>
  <si>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</si>
  <si>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</si>
  <si>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</si>
  <si>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</si>
  <si>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</si>
  <si>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</si>
  <si>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</si>
  <si>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</si>
  <si>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</si>
  <si>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</si>
  <si>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</si>
  <si>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</si>
  <si>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</si>
  <si>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</si>
  <si>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</si>
  <si>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</si>
  <si>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</si>
  <si>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</si>
  <si>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</si>
  <si>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</si>
  <si>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</si>
  <si>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</si>
  <si>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</si>
  <si>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</si>
  <si>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</si>
  <si>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</si>
  <si>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</si>
  <si>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</si>
  <si>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</si>
  <si>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</si>
  <si>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</si>
  <si>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</si>
  <si>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</si>
  <si>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</si>
  <si>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</si>
  <si>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</si>
  <si>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</si>
  <si>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</si>
  <si>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</si>
  <si>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</si>
  <si>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</si>
  <si>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</si>
  <si>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</si>
  <si>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</si>
  <si>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</si>
  <si>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</si>
  <si>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</si>
  <si>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</si>
  <si>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</si>
  <si>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</si>
  <si>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</si>
  <si>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</si>
  <si>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</si>
  <si>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</si>
  <si>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</si>
  <si>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</si>
  <si>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</si>
  <si>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</si>
  <si>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</si>
  <si>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</si>
  <si>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</si>
  <si>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</si>
  <si>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</si>
  <si>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</si>
  <si>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</si>
  <si>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</si>
  <si>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</si>
  <si>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</si>
  <si>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</si>
  <si>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</si>
  <si>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</si>
  <si>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</si>
  <si>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</si>
  <si>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</si>
  <si>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</si>
  <si>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</si>
  <si>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</si>
  <si>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</si>
  <si>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</si>
  <si>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</si>
  <si>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</si>
  <si>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</si>
  <si>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</si>
  <si>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</si>
  <si>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</si>
  <si>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</si>
  <si>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</si>
  <si>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</si>
  <si>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</si>
  <si>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</si>
  <si>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</si>
  <si>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</si>
  <si>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</si>
  <si>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</si>
  <si>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</si>
  <si>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</si>
  <si>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</si>
  <si>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</si>
  <si>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</si>
  <si>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</si>
  <si>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</si>
  <si>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</si>
  <si>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</si>
  <si>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</si>
  <si>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</si>
  <si>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</si>
  <si>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</si>
  <si>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</si>
  <si>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</si>
  <si>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</si>
  <si>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</si>
  <si>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</si>
  <si>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</si>
  <si>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</si>
  <si>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</si>
  <si>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</si>
  <si>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</si>
  <si>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</si>
  <si>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</si>
  <si>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</si>
  <si>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</si>
  <si>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</si>
  <si>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</si>
  <si>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</si>
  <si>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</si>
  <si>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</si>
  <si>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</si>
  <si>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</si>
  <si>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</si>
  <si>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</si>
  <si>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</si>
  <si>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</si>
  <si>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</si>
  <si>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</si>
  <si>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</si>
  <si>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</si>
  <si>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</si>
  <si>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</si>
  <si>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</si>
  <si>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</si>
  <si>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</si>
  <si>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</si>
  <si>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</si>
  <si>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</si>
  <si>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</si>
  <si>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</si>
  <si>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</si>
  <si>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</si>
  <si>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</si>
  <si>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</si>
  <si>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</si>
  <si>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</si>
  <si>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</si>
  <si>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</si>
  <si>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</si>
  <si>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</si>
  <si>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</si>
  <si>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</si>
  <si>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</si>
  <si>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</si>
  <si>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</si>
  <si>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</si>
  <si>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</si>
  <si>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</si>
  <si>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</si>
  <si>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</si>
  <si>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</si>
  <si>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</si>
  <si>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</si>
  <si>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</si>
  <si>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</si>
  <si>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</si>
  <si>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</si>
  <si>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</si>
  <si>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</si>
  <si>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40225</t>
  </si>
  <si>
    <t>うきは市</t>
  </si>
  <si>
    <t>40225_令和3年度</t>
  </si>
  <si>
    <t>40225_令和4年度</t>
  </si>
  <si>
    <t>40382</t>
  </si>
  <si>
    <t>水巻町</t>
  </si>
  <si>
    <t>40382_令和3年度</t>
  </si>
  <si>
    <t>40382_令和4年度</t>
  </si>
  <si>
    <t>40522</t>
  </si>
  <si>
    <t>大木町</t>
  </si>
  <si>
    <t>40522_令和3年度</t>
  </si>
  <si>
    <t>40522_令和4年度</t>
  </si>
  <si>
    <t>40448</t>
  </si>
  <si>
    <t>東峰村</t>
  </si>
  <si>
    <t>40448_令和3年度</t>
  </si>
  <si>
    <t>40448_令和4年度</t>
  </si>
  <si>
    <t>40646</t>
  </si>
  <si>
    <t>上毛町</t>
  </si>
  <si>
    <t>40646_令和3年度</t>
  </si>
  <si>
    <t>40646_令和4年度</t>
  </si>
  <si>
    <t>40401</t>
  </si>
  <si>
    <t>小竹町</t>
  </si>
  <si>
    <t>40401_令和3年度</t>
  </si>
  <si>
    <t>40401_令和4年度</t>
  </si>
  <si>
    <t>40608</t>
  </si>
  <si>
    <t>大任町</t>
  </si>
  <si>
    <t>40608_令和3年度</t>
  </si>
  <si>
    <t>40608_令和4年度</t>
  </si>
  <si>
    <t>40601</t>
  </si>
  <si>
    <t>香春町</t>
  </si>
  <si>
    <t>40601_令和3年度</t>
  </si>
  <si>
    <t>40601_令和4年度</t>
  </si>
  <si>
    <t>40602</t>
  </si>
  <si>
    <t>添田町</t>
  </si>
  <si>
    <t>40602_令和3年度</t>
  </si>
  <si>
    <t>40602_令和4年度</t>
  </si>
  <si>
    <t>40604</t>
  </si>
  <si>
    <t>糸田町</t>
  </si>
  <si>
    <t>40604_令和3年度</t>
  </si>
  <si>
    <t>40604_令和4年度</t>
  </si>
  <si>
    <t>40610</t>
  </si>
  <si>
    <t>福智町</t>
  </si>
  <si>
    <t>40610_令和3年度</t>
  </si>
  <si>
    <t>40610_令和4年度</t>
  </si>
  <si>
    <t>40228</t>
  </si>
  <si>
    <t>朝倉市</t>
  </si>
  <si>
    <t>40228_令和3年度</t>
  </si>
  <si>
    <t>40228_令和4年度</t>
  </si>
  <si>
    <t>40231</t>
  </si>
  <si>
    <t>那珂川市</t>
  </si>
  <si>
    <t>40231_令和3年度</t>
  </si>
  <si>
    <t>40231_令和4年度</t>
  </si>
  <si>
    <t>40210</t>
  </si>
  <si>
    <t>八女市</t>
  </si>
  <si>
    <t>40210_令和3年度</t>
  </si>
  <si>
    <t>40210_令和4年度</t>
  </si>
  <si>
    <t>40216</t>
  </si>
  <si>
    <t>小郡市</t>
  </si>
  <si>
    <t>40216_令和3年度</t>
  </si>
  <si>
    <t>40216_令和4年度</t>
  </si>
  <si>
    <t>40223</t>
  </si>
  <si>
    <t>古賀市</t>
  </si>
  <si>
    <t>40223_令和3年度</t>
  </si>
  <si>
    <t>40223_令和4年度</t>
  </si>
  <si>
    <t>40447</t>
  </si>
  <si>
    <t>筑前町</t>
  </si>
  <si>
    <t>40447_令和3年度</t>
  </si>
  <si>
    <t>40447_令和4年度</t>
  </si>
  <si>
    <t>40344</t>
  </si>
  <si>
    <t>須恵町</t>
  </si>
  <si>
    <t>40344_令和3年度</t>
  </si>
  <si>
    <t>40344_令和4年度</t>
  </si>
  <si>
    <t>40381</t>
  </si>
  <si>
    <t>芦屋町</t>
  </si>
  <si>
    <t>40381_令和3年度</t>
  </si>
  <si>
    <t>40381_令和4年度</t>
  </si>
  <si>
    <t>40421</t>
  </si>
  <si>
    <t>桂川町</t>
  </si>
  <si>
    <t>40421_令和3年度</t>
  </si>
  <si>
    <t>40421_令和4年度</t>
  </si>
  <si>
    <t>40503</t>
  </si>
  <si>
    <t>大刀洗町</t>
  </si>
  <si>
    <t>40503_令和3年度</t>
  </si>
  <si>
    <t>40503_令和4年度</t>
  </si>
  <si>
    <t>40211</t>
  </si>
  <si>
    <t>筑後市</t>
  </si>
  <si>
    <t>40211_令和3年度</t>
  </si>
  <si>
    <t>40211_令和4年度</t>
  </si>
  <si>
    <t>40349</t>
  </si>
  <si>
    <t>粕屋町</t>
  </si>
  <si>
    <t>40349_令和3年度</t>
  </si>
  <si>
    <t>40349_令和4年度</t>
  </si>
  <si>
    <t>40227</t>
  </si>
  <si>
    <t>嘉麻市</t>
  </si>
  <si>
    <t>40227_令和3年度</t>
  </si>
  <si>
    <t>40227_令和4年度</t>
  </si>
  <si>
    <t>40229</t>
  </si>
  <si>
    <t>みやま市</t>
  </si>
  <si>
    <t>40229_令和3年度</t>
  </si>
  <si>
    <t>40229_令和4年度</t>
  </si>
  <si>
    <t>40220</t>
  </si>
  <si>
    <t>宗像市</t>
  </si>
  <si>
    <t>40220_令和3年度</t>
  </si>
  <si>
    <t>40220_令和4年度</t>
  </si>
  <si>
    <t>40207</t>
  </si>
  <si>
    <t>柳川市</t>
  </si>
  <si>
    <t>40207_令和3年度</t>
  </si>
  <si>
    <t>40207_令和4年度</t>
  </si>
  <si>
    <t>40215</t>
  </si>
  <si>
    <t>中間市</t>
  </si>
  <si>
    <t>40215_令和3年度</t>
  </si>
  <si>
    <t>40215_令和4年度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</si>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</sst>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114.1647465193565</c:v>
                </c:pt>
                <c:pt idx="1">
                  <c:v>113.46106064740461</c:v>
                </c:pt>
                <c:pt idx="2">
                  <c:v>113.95104259861235</c:v>
                </c:pt>
                <c:pt idx="3">
                  <c:v>111.96455259284743</c:v>
                </c:pt>
                <c:pt idx="4">
                  <c:v>112.41523201335814</c:v>
                </c:pt>
                <c:pt idx="5">
                  <c:v>109.80148424778325</c:v>
                </c:pt>
                <c:pt idx="6">
                  <c:v>106.39665721873149</c:v>
                </c:pt>
                <c:pt idx="7">
                  <c:v>105.93646133233555</c:v>
                </c:pt>
                <c:pt idx="8">
                  <c:v>104.72302926349229</c:v>
                </c:pt>
                <c:pt idx="9">
                  <c:v>103.54294399005126</c:v>
                </c:pt>
                <c:pt idx="10">
                  <c:v>102.58311536794601</c:v>
                </c:pt>
                <c:pt idx="11">
                  <c:v>100.9136384367339</c:v>
                </c:pt>
                <c:pt idx="12">
                  <c:v>91.136371657204961</c:v>
                </c:pt>
                <c:pt idx="13">
                  <c:v>90.637373544481221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64.793391595403264</c:v>
                </c:pt>
                <c:pt idx="1">
                  <c:v>63.374118462467216</c:v>
                </c:pt>
                <c:pt idx="2">
                  <c:v>64.592571606974943</c:v>
                </c:pt>
                <c:pt idx="3">
                  <c:v>79.330050159860377</c:v>
                </c:pt>
                <c:pt idx="4">
                  <c:v>93.142765439068086</c:v>
                </c:pt>
                <c:pt idx="5">
                  <c:v>89.1240004503628</c:v>
                </c:pt>
                <c:pt idx="6">
                  <c:v>78.399375378111472</c:v>
                </c:pt>
                <c:pt idx="7">
                  <c:v>69.992327851891829</c:v>
                </c:pt>
                <c:pt idx="8">
                  <c:v>69.611557051326486</c:v>
                </c:pt>
                <c:pt idx="9">
                  <c:v>64.723540353864237</c:v>
                </c:pt>
                <c:pt idx="10">
                  <c:v>44.98857603166087</c:v>
                </c:pt>
                <c:pt idx="11">
                  <c:v>44.382764450262165</c:v>
                </c:pt>
                <c:pt idx="12">
                  <c:v>51.602870673495005</c:v>
                </c:pt>
                <c:pt idx="13">
                  <c:v>46.799297443166523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74.357101618938913</c:v>
                </c:pt>
                <c:pt idx="1">
                  <c:v>75.516562686999237</c:v>
                </c:pt>
                <c:pt idx="2">
                  <c:v>79.430631639203654</c:v>
                </c:pt>
                <c:pt idx="3">
                  <c:v>96.119923719661728</c:v>
                </c:pt>
                <c:pt idx="4">
                  <c:v>106.63450932179904</c:v>
                </c:pt>
                <c:pt idx="5">
                  <c:v>105.64776020167331</c:v>
                </c:pt>
                <c:pt idx="6">
                  <c:v>107.38840739181663</c:v>
                </c:pt>
                <c:pt idx="7">
                  <c:v>102.77247690676798</c:v>
                </c:pt>
                <c:pt idx="8">
                  <c:v>83.577189943942273</c:v>
                </c:pt>
                <c:pt idx="9">
                  <c:v>77.815788019402163</c:v>
                </c:pt>
                <c:pt idx="10">
                  <c:v>70.998309709960608</c:v>
                </c:pt>
                <c:pt idx="11">
                  <c:v>74.559161187073855</c:v>
                </c:pt>
                <c:pt idx="12">
                  <c:v>64.675090215427431</c:v>
                </c:pt>
                <c:pt idx="13">
                  <c:v>59.201437168944814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338.58601641878658</c:v>
                </c:pt>
                <c:pt idx="1">
                  <c:v>298.86046248520694</c:v>
                </c:pt>
                <c:pt idx="2">
                  <c:v>331.99155318103647</c:v>
                </c:pt>
                <c:pt idx="3">
                  <c:v>312.5227273009333</c:v>
                </c:pt>
                <c:pt idx="4">
                  <c:v>341.17852300605591</c:v>
                </c:pt>
                <c:pt idx="5">
                  <c:v>336.44490098819381</c:v>
                </c:pt>
                <c:pt idx="6">
                  <c:v>352.51250484735982</c:v>
                </c:pt>
                <c:pt idx="7">
                  <c:v>316.84489538802126</c:v>
                </c:pt>
                <c:pt idx="8">
                  <c:v>329.16016287063843</c:v>
                </c:pt>
                <c:pt idx="9">
                  <c:v>334.1502123442441</c:v>
                </c:pt>
                <c:pt idx="10">
                  <c:v>311.39800010046241</c:v>
                </c:pt>
                <c:pt idx="11">
                  <c:v>304.21777504092864</c:v>
                </c:pt>
                <c:pt idx="12">
                  <c:v>284.53032827139253</c:v>
                </c:pt>
                <c:pt idx="13">
                  <c:v>293.51893547528357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33451</c:v>
                </c:pt>
                <c:pt idx="1">
                  <c:v>33767</c:v>
                </c:pt>
                <c:pt idx="2">
                  <c:v>34022</c:v>
                </c:pt>
                <c:pt idx="3">
                  <c:v>34350</c:v>
                </c:pt>
                <c:pt idx="4">
                  <c:v>34908</c:v>
                </c:pt>
                <c:pt idx="5">
                  <c:v>35244</c:v>
                </c:pt>
                <c:pt idx="6">
                  <c:v>35520</c:v>
                </c:pt>
                <c:pt idx="7">
                  <c:v>35888</c:v>
                </c:pt>
                <c:pt idx="8">
                  <c:v>36158</c:v>
                </c:pt>
                <c:pt idx="9">
                  <c:v>36299</c:v>
                </c:pt>
                <c:pt idx="10">
                  <c:v>36499</c:v>
                </c:pt>
                <c:pt idx="11">
                  <c:v>36493</c:v>
                </c:pt>
                <c:pt idx="12">
                  <c:v>36680</c:v>
                </c:pt>
                <c:pt idx="13">
                  <c:v>36636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8871</c:v>
                </c:pt>
                <c:pt idx="1">
                  <c:v>8702</c:v>
                </c:pt>
                <c:pt idx="2">
                  <c:v>8517</c:v>
                </c:pt>
                <c:pt idx="3">
                  <c:v>8422</c:v>
                </c:pt>
                <c:pt idx="4">
                  <c:v>8280</c:v>
                </c:pt>
                <c:pt idx="5">
                  <c:v>8165</c:v>
                </c:pt>
                <c:pt idx="6">
                  <c:v>8038</c:v>
                </c:pt>
                <c:pt idx="7">
                  <c:v>7953</c:v>
                </c:pt>
                <c:pt idx="8">
                  <c:v>8066</c:v>
                </c:pt>
                <c:pt idx="9">
                  <c:v>8063</c:v>
                </c:pt>
                <c:pt idx="10">
                  <c:v>8177</c:v>
                </c:pt>
                <c:pt idx="11">
                  <c:v>8125</c:v>
                </c:pt>
                <c:pt idx="12">
                  <c:v>8232</c:v>
                </c:pt>
                <c:pt idx="13">
                  <c:v>8252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25492</c:v>
                </c:pt>
                <c:pt idx="1">
                  <c:v>25633</c:v>
                </c:pt>
                <c:pt idx="2">
                  <c:v>25768</c:v>
                </c:pt>
                <c:pt idx="3">
                  <c:v>25937</c:v>
                </c:pt>
                <c:pt idx="4">
                  <c:v>26347</c:v>
                </c:pt>
                <c:pt idx="5">
                  <c:v>26455</c:v>
                </c:pt>
                <c:pt idx="6">
                  <c:v>26615</c:v>
                </c:pt>
                <c:pt idx="7">
                  <c:v>26807</c:v>
                </c:pt>
                <c:pt idx="8">
                  <c:v>26812</c:v>
                </c:pt>
                <c:pt idx="9">
                  <c:v>26935</c:v>
                </c:pt>
                <c:pt idx="10">
                  <c:v>27084</c:v>
                </c:pt>
                <c:pt idx="11">
                  <c:v>27224</c:v>
                </c:pt>
                <c:pt idx="12">
                  <c:v>27288</c:v>
                </c:pt>
                <c:pt idx="13">
                  <c:v>27383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22</c:v>
                </c:pt>
                <c:pt idx="1">
                  <c:v>8</c:v>
                </c:pt>
                <c:pt idx="2">
                  <c:v>8</c:v>
                </c:pt>
                <c:pt idx="3">
                  <c:v>8</c:v>
                </c:pt>
                <c:pt idx="4">
                  <c:v>8</c:v>
                </c:pt>
                <c:pt idx="5">
                  <c:v>8</c:v>
                </c:pt>
                <c:pt idx="6">
                  <c:v>26</c:v>
                </c:pt>
                <c:pt idx="7">
                  <c:v>26</c:v>
                </c:pt>
                <c:pt idx="8">
                  <c:v>26</c:v>
                </c:pt>
                <c:pt idx="9">
                  <c:v>26</c:v>
                </c:pt>
                <c:pt idx="10">
                  <c:v>26</c:v>
                </c:pt>
                <c:pt idx="11">
                  <c:v>26</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1630</c:v>
                </c:pt>
                <c:pt idx="1">
                  <c:v>1568</c:v>
                </c:pt>
                <c:pt idx="2">
                  <c:v>1568</c:v>
                </c:pt>
                <c:pt idx="3">
                  <c:v>1568</c:v>
                </c:pt>
                <c:pt idx="4">
                  <c:v>1568</c:v>
                </c:pt>
                <c:pt idx="5">
                  <c:v>1568</c:v>
                </c:pt>
                <c:pt idx="6">
                  <c:v>1282</c:v>
                </c:pt>
                <c:pt idx="7">
                  <c:v>1282</c:v>
                </c:pt>
                <c:pt idx="8">
                  <c:v>1282</c:v>
                </c:pt>
                <c:pt idx="9">
                  <c:v>1282</c:v>
                </c:pt>
                <c:pt idx="10">
                  <c:v>1282</c:v>
                </c:pt>
                <c:pt idx="11">
                  <c:v>1282</c:v>
                </c:pt>
                <c:pt idx="12">
                  <c:v>1445</c:v>
                </c:pt>
                <c:pt idx="13">
                  <c:v>1445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1475.6429000000001</c:v>
                </c:pt>
                <c:pt idx="1">
                  <c:v>1338.338</c:v>
                </c:pt>
                <c:pt idx="2">
                  <c:v>1372.5805</c:v>
                </c:pt>
                <c:pt idx="3">
                  <c:v>1213.329</c:v>
                </c:pt>
                <c:pt idx="4">
                  <c:v>1276.6980000000001</c:v>
                </c:pt>
                <c:pt idx="5">
                  <c:v>1266.7661000000001</c:v>
                </c:pt>
                <c:pt idx="6">
                  <c:v>1350.8294000000001</c:v>
                </c:pt>
                <c:pt idx="7">
                  <c:v>1385.4672</c:v>
                </c:pt>
                <c:pt idx="8">
                  <c:v>1523.8063</c:v>
                </c:pt>
                <c:pt idx="9">
                  <c:v>1663.6593</c:v>
                </c:pt>
                <c:pt idx="10">
                  <c:v>1712.5435</c:v>
                </c:pt>
                <c:pt idx="11">
                  <c:v>1669.7085</c:v>
                </c:pt>
                <c:pt idx="12">
                  <c:v>1578.7125000000001</c:v>
                </c:pt>
                <c:pt idx="13">
                  <c:v>1776.3489999999999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7.6959999999999997</c:v>
                </c:pt>
                <c:pt idx="1">
                  <c:v>8.4359999999999999</c:v>
                </c:pt>
                <c:pt idx="2">
                  <c:v>10.507999999999999</c:v>
                </c:pt>
                <c:pt idx="3">
                  <c:v>9.9160000000000004</c:v>
                </c:pt>
                <c:pt idx="4">
                  <c:v>4.5880000000000001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55.615000000000002</c:v>
                </c:pt>
                <c:pt idx="1">
                  <c:v>52.807000000000002</c:v>
                </c:pt>
                <c:pt idx="2">
                  <c:v>61.076999999999998</c:v>
                </c:pt>
                <c:pt idx="3">
                  <c:v>68.19</c:v>
                </c:pt>
                <c:pt idx="4">
                  <c:v>68.123000000000005</c:v>
                </c:pt>
                <c:pt idx="5">
                  <c:v>63.890999999999998</c:v>
                </c:pt>
                <c:pt idx="6">
                  <c:v>60.320999999999998</c:v>
                </c:pt>
                <c:pt idx="7">
                  <c:v>56.33</c:v>
                </c:pt>
                <c:pt idx="8">
                  <c:v>53.317999999999998</c:v>
                </c:pt>
                <c:pt idx="9">
                  <c:v>39.447000000000003</c:v>
                </c:pt>
                <c:pt idx="10">
                  <c:v>43.5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7.4250000000000007</c:v>
                </c:pt>
                <c:pt idx="1">
                  <c:v>6.4039999999999999</c:v>
                </c:pt>
                <c:pt idx="2">
                  <c:v>7.577</c:v>
                </c:pt>
                <c:pt idx="3">
                  <c:v>8.847999999999999</c:v>
                </c:pt>
                <c:pt idx="4">
                  <c:v>8.2769999999999992</c:v>
                </c:pt>
                <c:pt idx="5">
                  <c:v>7.9659999999999993</c:v>
                </c:pt>
                <c:pt idx="6">
                  <c:v>7.4450000000000003</c:v>
                </c:pt>
                <c:pt idx="7">
                  <c:v>6.5750000000000002</c:v>
                </c:pt>
                <c:pt idx="8">
                  <c:v>5.9809999999999999</c:v>
                </c:pt>
                <c:pt idx="9">
                  <c:v>4.4710000000000001</c:v>
                </c:pt>
                <c:pt idx="10">
                  <c:v>4.7889999999999997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55.886000000000003</c:v>
                </c:pt>
                <c:pt idx="1">
                  <c:v>54.838999999999999</c:v>
                </c:pt>
                <c:pt idx="2">
                  <c:v>64.007999999999996</c:v>
                </c:pt>
                <c:pt idx="3">
                  <c:v>69.257999999999996</c:v>
                </c:pt>
                <c:pt idx="4">
                  <c:v>64.433999999999997</c:v>
                </c:pt>
                <c:pt idx="5">
                  <c:v>55.924999999999997</c:v>
                </c:pt>
                <c:pt idx="6">
                  <c:v>52.875999999999998</c:v>
                </c:pt>
                <c:pt idx="7">
                  <c:v>49.755000000000003</c:v>
                </c:pt>
                <c:pt idx="8">
                  <c:v>47.337000000000003</c:v>
                </c:pt>
                <c:pt idx="9">
                  <c:v>34.975999999999999</c:v>
                </c:pt>
                <c:pt idx="10">
                  <c:v>38.710999999999999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79.430631639203654</c:v>
                </c:pt>
                <c:pt idx="1">
                  <c:v>96.119923719661728</c:v>
                </c:pt>
                <c:pt idx="2">
                  <c:v>106.63450932179904</c:v>
                </c:pt>
                <c:pt idx="3">
                  <c:v>105.64776020167331</c:v>
                </c:pt>
                <c:pt idx="4">
                  <c:v>107.38840739181663</c:v>
                </c:pt>
                <c:pt idx="5">
                  <c:v>102.77247690676798</c:v>
                </c:pt>
                <c:pt idx="6">
                  <c:v>83.577189943942273</c:v>
                </c:pt>
                <c:pt idx="7">
                  <c:v>77.815788019402163</c:v>
                </c:pt>
                <c:pt idx="8">
                  <c:v>70.998309709960608</c:v>
                </c:pt>
                <c:pt idx="9">
                  <c:v>74.559161187073855</c:v>
                </c:pt>
                <c:pt idx="10">
                  <c:v>64.675090215427431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331.99155318103647</c:v>
                </c:pt>
                <c:pt idx="1">
                  <c:v>312.5227273009333</c:v>
                </c:pt>
                <c:pt idx="2">
                  <c:v>341.17852300605591</c:v>
                </c:pt>
                <c:pt idx="3">
                  <c:v>336.44490098819381</c:v>
                </c:pt>
                <c:pt idx="4">
                  <c:v>352.51250484735982</c:v>
                </c:pt>
                <c:pt idx="5">
                  <c:v>316.84489538802126</c:v>
                </c:pt>
                <c:pt idx="6">
                  <c:v>329.16016287063843</c:v>
                </c:pt>
                <c:pt idx="7">
                  <c:v>334.1502123442441</c:v>
                </c:pt>
                <c:pt idx="8">
                  <c:v>311.39800010046241</c:v>
                </c:pt>
                <c:pt idx="9">
                  <c:v>304.21777504092864</c:v>
                </c:pt>
                <c:pt idx="10">
                  <c:v>284.53032827139253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0.16833560813375609</c:v>
                </c:pt>
                <c:pt idx="1">
                  <c:v>0.17547203838137065</c:v>
                </c:pt>
                <c:pt idx="2">
                  <c:v>0.18760852657441118</c:v>
                </c:pt>
                <c:pt idx="3">
                  <c:v>0.20585242872333004</c:v>
                </c:pt>
                <c:pt idx="4">
                  <c:v>0.18278500511038703</c:v>
                </c:pt>
                <c:pt idx="5">
                  <c:v>0.17650592076451777</c:v>
                </c:pt>
                <c:pt idx="6">
                  <c:v>0.16063912333395133</c:v>
                </c:pt>
                <c:pt idx="7">
                  <c:v>0.14890009990100506</c:v>
                </c:pt>
                <c:pt idx="8">
                  <c:v>0.15201446375612002</c:v>
                </c:pt>
                <c:pt idx="9">
                  <c:v>0.11497027087024886</c:v>
                </c:pt>
                <c:pt idx="10">
                  <c:v>0.13605228038494521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9.3477791209396977E-2</c:v>
                </c:pt>
                <c:pt idx="1">
                  <c:v>6.6625104891651465E-2</c:v>
                </c:pt>
                <c:pt idx="2">
                  <c:v>7.1055796553949641E-2</c:v>
                </c:pt>
                <c:pt idx="3">
                  <c:v>8.3750000786669387E-2</c:v>
                </c:pt>
                <c:pt idx="4">
                  <c:v>7.7075358514263018E-2</c:v>
                </c:pt>
                <c:pt idx="5">
                  <c:v>7.7511024738914372E-2</c:v>
                </c:pt>
                <c:pt idx="6">
                  <c:v>8.9079329001053822E-2</c:v>
                </c:pt>
                <c:pt idx="7">
                  <c:v>8.4494421599388359E-2</c:v>
                </c:pt>
                <c:pt idx="8">
                  <c:v>8.4241442147472756E-2</c:v>
                </c:pt>
                <c:pt idx="9">
                  <c:v>5.9965803381048857E-2</c:v>
                </c:pt>
                <c:pt idx="10">
                  <c:v>7.4047055582732585E-2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38.710999999999999</c:v>
                </c:pt>
                <c:pt idx="2">
                  <c:v>0</c:v>
                </c:pt>
                <c:pt idx="3">
                  <c:v>0</c:v>
                </c:pt>
                <c:pt idx="4">
                  <c:v>4.7889999999999997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38.710999999999999</c:v>
                </c:pt>
                <c:pt idx="4" formatCode="#,##0">
                  <c:v>4.7889999999999997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24：金属製品製造業(N=1)</c:v>
                </c:pt>
                <c:pt idx="15">
                  <c:v>25：はん用機械器具製造業(N=0)</c:v>
                </c:pt>
                <c:pt idx="16">
                  <c:v>26：生産用機械器具製造業(N=0)</c:v>
                </c:pt>
                <c:pt idx="17">
                  <c:v>27：業務用機械器具製造業(N=0)</c:v>
                </c:pt>
                <c:pt idx="18">
                  <c:v>28：電子部品等製造業(N=1)</c:v>
                </c:pt>
                <c:pt idx="19">
                  <c:v>29：電気機械器具製造業(N=2)</c:v>
                </c:pt>
                <c:pt idx="20">
                  <c:v>30：情報通信機械器具製造業(N=0)</c:v>
                </c:pt>
                <c:pt idx="21">
                  <c:v>31：輸送用機械器具製造業(N=1)</c:v>
                </c:pt>
                <c:pt idx="22">
                  <c:v>32：その他の製造業(N=0)</c:v>
                </c:pt>
                <c:pt idx="23">
                  <c:v>F：電気・ガス・熱供給・水道業(N=0)</c:v>
                </c:pt>
                <c:pt idx="24">
                  <c:v>G：情報通信業(N=0)</c:v>
                </c:pt>
                <c:pt idx="25">
                  <c:v>H：運輸業，郵便業(N=0)</c:v>
                </c:pt>
                <c:pt idx="26">
                  <c:v>I：卸売業，小売業(N=1)</c:v>
                </c:pt>
                <c:pt idx="27">
                  <c:v>J：金融業，保険業(N=0)</c:v>
                </c:pt>
                <c:pt idx="28">
                  <c:v>K：不動産業，物品賃貸業(N=1)</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8.9619999999999997</c:v>
                </c:pt>
                <c:pt idx="6">
                  <c:v>0</c:v>
                </c:pt>
                <c:pt idx="7">
                  <c:v>0</c:v>
                </c:pt>
                <c:pt idx="8">
                  <c:v>0</c:v>
                </c:pt>
                <c:pt idx="9">
                  <c:v>0</c:v>
                </c:pt>
                <c:pt idx="10">
                  <c:v>4.79</c:v>
                </c:pt>
                <c:pt idx="11">
                  <c:v>0</c:v>
                </c:pt>
                <c:pt idx="12">
                  <c:v>0</c:v>
                </c:pt>
                <c:pt idx="13">
                  <c:v>0</c:v>
                </c:pt>
                <c:pt idx="14">
                  <c:v>2.7949999999999999</c:v>
                </c:pt>
                <c:pt idx="15">
                  <c:v>0</c:v>
                </c:pt>
                <c:pt idx="16">
                  <c:v>0</c:v>
                </c:pt>
                <c:pt idx="17">
                  <c:v>0</c:v>
                </c:pt>
                <c:pt idx="18">
                  <c:v>4.5780000000000003</c:v>
                </c:pt>
                <c:pt idx="19">
                  <c:v>14.377000000000001</c:v>
                </c:pt>
                <c:pt idx="20">
                  <c:v>0</c:v>
                </c:pt>
                <c:pt idx="21">
                  <c:v>3.2090000000000001</c:v>
                </c:pt>
                <c:pt idx="22">
                  <c:v>0</c:v>
                </c:pt>
                <c:pt idx="23">
                  <c:v>0</c:v>
                </c:pt>
                <c:pt idx="24">
                  <c:v>0</c:v>
                </c:pt>
                <c:pt idx="25">
                  <c:v>0</c:v>
                </c:pt>
                <c:pt idx="26">
                  <c:v>2.0529999999999999</c:v>
                </c:pt>
                <c:pt idx="27">
                  <c:v>0</c:v>
                </c:pt>
                <c:pt idx="28">
                  <c:v>2.7360000000000002</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317.08332216409917</c:v>
                </c:pt>
                <c:pt idx="2">
                  <c:v>3.3845604816526773</c:v>
                </c:pt>
                <c:pt idx="3">
                  <c:v>1.0749933498943542</c:v>
                </c:pt>
                <c:pt idx="4">
                  <c:v>65.499405484773121</c:v>
                </c:pt>
                <c:pt idx="5">
                  <c:v>67.710101135377457</c:v>
                </c:pt>
                <c:pt idx="7">
                  <c:v>116.63997042713773</c:v>
                </c:pt>
                <c:pt idx="8">
                  <c:v>3.4866369500440988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321.54287599564617</c:v>
                </c:pt>
                <c:pt idx="4" formatCode="#,##0">
                  <c:v>65.499405484773121</c:v>
                </c:pt>
                <c:pt idx="5" formatCode="#,##0">
                  <c:v>67.710101135377457</c:v>
                </c:pt>
                <c:pt idx="6" formatCode="#,##0">
                  <c:v>120.12660737718183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26：生産用機械器具製造業(N=0)</c:v>
                </c:pt>
                <c:pt idx="12">
                  <c:v>27：業務用機械器具製造業(N=0)</c:v>
                </c:pt>
                <c:pt idx="13">
                  <c:v>28：電子部品等製造業(N=1)</c:v>
                </c:pt>
                <c:pt idx="14">
                  <c:v>29：電気機械器具製造業(N=2)</c:v>
                </c:pt>
                <c:pt idx="15">
                  <c:v>30：情報通信機械器具製造業(N=0)</c:v>
                </c:pt>
                <c:pt idx="16">
                  <c:v>31：輸送用機械器具製造業(N=1)</c:v>
                </c:pt>
                <c:pt idx="17">
                  <c:v>32：その他の製造業(N=0)</c:v>
                </c:pt>
              </c:strCache>
            </c:strRef>
          </c:cat>
          <c:val>
            <c:numRef>
              <c:f>③特定事業所の現状把握!$BG$21:$BG$38</c:f>
              <c:numCache>
                <c:formatCode>[=0]#,##0;[&lt;1]0.00;#,##0</c:formatCode>
                <c:ptCount val="18"/>
                <c:pt idx="0">
                  <c:v>8.9619999999999997</c:v>
                </c:pt>
                <c:pt idx="1">
                  <c:v>0</c:v>
                </c:pt>
                <c:pt idx="2">
                  <c:v>0</c:v>
                </c:pt>
                <c:pt idx="3">
                  <c:v>0</c:v>
                </c:pt>
                <c:pt idx="4">
                  <c:v>0</c:v>
                </c:pt>
                <c:pt idx="5">
                  <c:v>4.79</c:v>
                </c:pt>
                <c:pt idx="6">
                  <c:v>0</c:v>
                </c:pt>
                <c:pt idx="7">
                  <c:v>0</c:v>
                </c:pt>
                <c:pt idx="8">
                  <c:v>0</c:v>
                </c:pt>
                <c:pt idx="9">
                  <c:v>2.7949999999999999</c:v>
                </c:pt>
                <c:pt idx="10">
                  <c:v>0</c:v>
                </c:pt>
                <c:pt idx="11">
                  <c:v>0</c:v>
                </c:pt>
                <c:pt idx="12">
                  <c:v>0</c:v>
                </c:pt>
                <c:pt idx="13">
                  <c:v>4.5780000000000003</c:v>
                </c:pt>
                <c:pt idx="14">
                  <c:v>7.1885000000000003</c:v>
                </c:pt>
                <c:pt idx="15">
                  <c:v>0</c:v>
                </c:pt>
                <c:pt idx="16">
                  <c:v>3.2090000000000001</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26：生産用機械器具製造業(N=0)</c:v>
                </c:pt>
                <c:pt idx="12">
                  <c:v>27：業務用機械器具製造業(N=0)</c:v>
                </c:pt>
                <c:pt idx="13">
                  <c:v>28：電子部品等製造業(N=1)</c:v>
                </c:pt>
                <c:pt idx="14">
                  <c:v>29：電気機械器具製造業(N=2)</c:v>
                </c:pt>
                <c:pt idx="15">
                  <c:v>30：情報通信機械器具製造業(N=0)</c:v>
                </c:pt>
                <c:pt idx="16">
                  <c:v>31：輸送用機械器具製造業(N=1)</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2.0529999999999999</c:v>
                </c:pt>
                <c:pt idx="4">
                  <c:v>0</c:v>
                </c:pt>
                <c:pt idx="5">
                  <c:v>2.7360000000000002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42,760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9287.0099999999911</c:v>
                </c:pt>
                <c:pt idx="1">
                  <c:v>33473.050000000047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55,422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11145.526441199989</c:v>
                </c:pt>
                <c:pt idx="1">
                  <c:v>44276.811618000065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直方市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18.041902884000002</c:v>
                </c:pt>
                <c:pt idx="1">
                  <c:v>0.6326496359999999</c:v>
                </c:pt>
                <c:pt idx="2">
                  <c:v>0</c:v>
                </c:pt>
                <c:pt idx="3">
                  <c:v>0</c:v>
                </c:pt>
                <c:pt idx="4">
                  <c:v>5.3476611699999994</c:v>
                </c:pt>
                <c:pt idx="5">
                  <c:v>26.621882979999999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404,880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直方市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397680</c:v>
                </c:pt>
                <c:pt idx="1">
                  <c:v>7200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15214.85</c:v>
                </c:pt>
                <c:pt idx="1">
                  <c:v>19660.95</c:v>
                </c:pt>
                <c:pt idx="2">
                  <c:v>21546.95</c:v>
                </c:pt>
                <c:pt idx="3">
                  <c:v>30567.650000000009</c:v>
                </c:pt>
                <c:pt idx="4">
                  <c:v>31020.15</c:v>
                </c:pt>
                <c:pt idx="5">
                  <c:v>32439.350000000009</c:v>
                </c:pt>
                <c:pt idx="6">
                  <c:v>32662.050000000039</c:v>
                </c:pt>
                <c:pt idx="7">
                  <c:v>33309.350000000042</c:v>
                </c:pt>
                <c:pt idx="8">
                  <c:v>33473.050000000047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5314.02</c:v>
                </c:pt>
                <c:pt idx="1">
                  <c:v>5892.96</c:v>
                </c:pt>
                <c:pt idx="2">
                  <c:v>6393.99</c:v>
                </c:pt>
                <c:pt idx="3">
                  <c:v>6844.3700000000008</c:v>
                </c:pt>
                <c:pt idx="4">
                  <c:v>7307.3200000000006</c:v>
                </c:pt>
                <c:pt idx="5">
                  <c:v>7867.7700000000023</c:v>
                </c:pt>
                <c:pt idx="6">
                  <c:v>8228.239999999998</c:v>
                </c:pt>
                <c:pt idx="7">
                  <c:v>8683.5599999999977</c:v>
                </c:pt>
                <c:pt idx="8">
                  <c:v>9287.0099999999911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6.2519819015896205E-2</c:v>
                </c:pt>
                <c:pt idx="1">
                  <c:v>8.2063588926081857E-2</c:v>
                </c:pt>
                <c:pt idx="2">
                  <c:v>8.4537704007024095E-2</c:v>
                </c:pt>
                <c:pt idx="3">
                  <c:v>0.11364461101640795</c:v>
                </c:pt>
                <c:pt idx="4">
                  <c:v>0.12579940183878799</c:v>
                </c:pt>
                <c:pt idx="5">
                  <c:v>0.13404211489949813</c:v>
                </c:pt>
                <c:pt idx="6">
                  <c:v>0.14039672975738868</c:v>
                </c:pt>
                <c:pt idx="7">
                  <c:v>0.13593496367096547</c:v>
                </c:pt>
                <c:pt idx="8">
                  <c:v>0.13828218915238688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333.01608814142492</c:v>
                </c:pt>
                <c:pt idx="2">
                  <c:v>3.0740974175791007</c:v>
                </c:pt>
                <c:pt idx="3">
                  <c:v>0.35471542918979937</c:v>
                </c:pt>
                <c:pt idx="4">
                  <c:v>105.64776020167331</c:v>
                </c:pt>
                <c:pt idx="5">
                  <c:v>89.1240004503628</c:v>
                </c:pt>
                <c:pt idx="7">
                  <c:v>105.29231308244641</c:v>
                </c:pt>
                <c:pt idx="8">
                  <c:v>4.5091711653368369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336.44490098819381</c:v>
                </c:pt>
                <c:pt idx="4" formatCode="#,##0">
                  <c:v>105.64776020167331</c:v>
                </c:pt>
                <c:pt idx="5" formatCode="#,##0">
                  <c:v>89.1240004503628</c:v>
                </c:pt>
                <c:pt idx="6" formatCode="#,##0">
                  <c:v>109.80148424778325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1239</c:v>
                </c:pt>
                <c:pt idx="1">
                  <c:v>1350</c:v>
                </c:pt>
                <c:pt idx="2">
                  <c:v>1450</c:v>
                </c:pt>
                <c:pt idx="3">
                  <c:v>1538</c:v>
                </c:pt>
                <c:pt idx="4">
                  <c:v>1622</c:v>
                </c:pt>
                <c:pt idx="5">
                  <c:v>1726</c:v>
                </c:pt>
                <c:pt idx="6">
                  <c:v>1788</c:v>
                </c:pt>
                <c:pt idx="7">
                  <c:v>1863</c:v>
                </c:pt>
                <c:pt idx="8">
                  <c:v>1962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400791.58710833453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55422.338059200054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518737.57000000007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501163.96900000004</c:v>
                </c:pt>
                <c:pt idx="1">
                  <c:v>17573.600999999999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55422.338059200054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排出量比較シート!$DN$21:$DN$50</c:f>
              <c:numCache>
                <c:formatCode>0.0%;;</c:formatCode>
                <c:ptCount val="30"/>
                <c:pt idx="0">
                  <c:v>0.49</c:v>
                </c:pt>
                <c:pt idx="1">
                  <c:v>0.1</c:v>
                </c:pt>
                <c:pt idx="2">
                  <c:v>0.81</c:v>
                </c:pt>
                <c:pt idx="3">
                  <c:v>1</c:v>
                </c:pt>
                <c:pt idx="4">
                  <c:v>0.87</c:v>
                </c:pt>
                <c:pt idx="5">
                  <c:v>0.27</c:v>
                </c:pt>
                <c:pt idx="6">
                  <c:v>0.45</c:v>
                </c:pt>
                <c:pt idx="7">
                  <c:v>0.56000000000000005</c:v>
                </c:pt>
                <c:pt idx="8">
                  <c:v>1</c:v>
                </c:pt>
                <c:pt idx="9">
                  <c:v>0.93</c:v>
                </c:pt>
                <c:pt idx="10">
                  <c:v>0.94</c:v>
                </c:pt>
                <c:pt idx="11">
                  <c:v>0</c:v>
                </c:pt>
                <c:pt idx="12">
                  <c:v>0.94</c:v>
                </c:pt>
                <c:pt idx="13">
                  <c:v>0.45</c:v>
                </c:pt>
                <c:pt idx="14">
                  <c:v>0.95</c:v>
                </c:pt>
                <c:pt idx="15">
                  <c:v>0.83</c:v>
                </c:pt>
                <c:pt idx="16">
                  <c:v>0.75</c:v>
                </c:pt>
                <c:pt idx="17">
                  <c:v>0.96</c:v>
                </c:pt>
                <c:pt idx="18">
                  <c:v>0.89</c:v>
                </c:pt>
                <c:pt idx="19">
                  <c:v>0</c:v>
                </c:pt>
                <c:pt idx="20">
                  <c:v>0</c:v>
                </c:pt>
                <c:pt idx="21">
                  <c:v>0.31</c:v>
                </c:pt>
                <c:pt idx="22">
                  <c:v>0.97</c:v>
                </c:pt>
                <c:pt idx="23">
                  <c:v>0</c:v>
                </c:pt>
                <c:pt idx="24">
                  <c:v>0.93</c:v>
                </c:pt>
                <c:pt idx="25">
                  <c:v>0.84</c:v>
                </c:pt>
                <c:pt idx="26">
                  <c:v>0.98</c:v>
                </c:pt>
                <c:pt idx="27">
                  <c:v>1</c:v>
                </c:pt>
                <c:pt idx="28">
                  <c:v>0.62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排出量比較シート!$DQ$21:$DQ$50</c:f>
              <c:numCache>
                <c:formatCode>0.0%;;</c:formatCode>
                <c:ptCount val="30"/>
                <c:pt idx="0">
                  <c:v>0.51</c:v>
                </c:pt>
                <c:pt idx="1">
                  <c:v>0.28999999999999998</c:v>
                </c:pt>
                <c:pt idx="2">
                  <c:v>0.19</c:v>
                </c:pt>
                <c:pt idx="3">
                  <c:v>0</c:v>
                </c:pt>
                <c:pt idx="4">
                  <c:v>0.13</c:v>
                </c:pt>
                <c:pt idx="5">
                  <c:v>0</c:v>
                </c:pt>
                <c:pt idx="6">
                  <c:v>0.55000000000000004</c:v>
                </c:pt>
                <c:pt idx="7">
                  <c:v>0.44</c:v>
                </c:pt>
                <c:pt idx="8">
                  <c:v>0</c:v>
                </c:pt>
                <c:pt idx="9">
                  <c:v>7.0000000000000007E-2</c:v>
                </c:pt>
                <c:pt idx="10">
                  <c:v>0</c:v>
                </c:pt>
                <c:pt idx="11">
                  <c:v>0</c:v>
                </c:pt>
                <c:pt idx="12">
                  <c:v>0.06</c:v>
                </c:pt>
                <c:pt idx="13">
                  <c:v>0.55000000000000004</c:v>
                </c:pt>
                <c:pt idx="14">
                  <c:v>0.05</c:v>
                </c:pt>
                <c:pt idx="15">
                  <c:v>0.17</c:v>
                </c:pt>
                <c:pt idx="16">
                  <c:v>0.25</c:v>
                </c:pt>
                <c:pt idx="17">
                  <c:v>0.04</c:v>
                </c:pt>
                <c:pt idx="18">
                  <c:v>0.11</c:v>
                </c:pt>
                <c:pt idx="19">
                  <c:v>0.4</c:v>
                </c:pt>
                <c:pt idx="20">
                  <c:v>1</c:v>
                </c:pt>
                <c:pt idx="21">
                  <c:v>0.69</c:v>
                </c:pt>
                <c:pt idx="22">
                  <c:v>0.03</c:v>
                </c:pt>
                <c:pt idx="23">
                  <c:v>1</c:v>
                </c:pt>
                <c:pt idx="24">
                  <c:v>7.0000000000000007E-2</c:v>
                </c:pt>
                <c:pt idx="25">
                  <c:v>0.16</c:v>
                </c:pt>
                <c:pt idx="26">
                  <c:v>0.02</c:v>
                </c:pt>
                <c:pt idx="27">
                  <c:v>0</c:v>
                </c:pt>
                <c:pt idx="28">
                  <c:v>0.38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排出量比較シート!$DR$21:$DR$50</c:f>
              <c:numCache>
                <c:formatCode>0.0%;;</c:formatCode>
                <c:ptCount val="30"/>
                <c:pt idx="0">
                  <c:v>0</c:v>
                </c:pt>
                <c:pt idx="1">
                  <c:v>0.6</c:v>
                </c:pt>
                <c:pt idx="2">
                  <c:v>0</c:v>
                </c:pt>
                <c:pt idx="3">
                  <c:v>0</c:v>
                </c:pt>
                <c:pt idx="4">
                  <c:v>0</c:v>
                </c:pt>
                <c:pt idx="5">
                  <c:v>0.73</c:v>
                </c:pt>
                <c:pt idx="6">
                  <c:v>0</c:v>
                </c:pt>
                <c:pt idx="7">
                  <c:v>0</c:v>
                </c:pt>
                <c:pt idx="8">
                  <c:v>0</c:v>
                </c:pt>
                <c:pt idx="9">
                  <c:v>0</c:v>
                </c:pt>
                <c:pt idx="10">
                  <c:v>0.06</c:v>
                </c:pt>
                <c:pt idx="11">
                  <c:v>0</c:v>
                </c:pt>
                <c:pt idx="12">
                  <c:v>0</c:v>
                </c:pt>
                <c:pt idx="13">
                  <c:v>0</c:v>
                </c:pt>
                <c:pt idx="14">
                  <c:v>0</c:v>
                </c:pt>
                <c:pt idx="15">
                  <c:v>0</c:v>
                </c:pt>
                <c:pt idx="16">
                  <c:v>0</c:v>
                </c:pt>
                <c:pt idx="17">
                  <c:v>0</c:v>
                </c:pt>
                <c:pt idx="18">
                  <c:v>0</c:v>
                </c:pt>
                <c:pt idx="19">
                  <c:v>0.6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排出量比較シート!$DF$21:$DF$50</c:f>
              <c:numCache>
                <c:formatCode>#,##0;;</c:formatCode>
                <c:ptCount val="30"/>
                <c:pt idx="0">
                  <c:v>2</c:v>
                </c:pt>
                <c:pt idx="1">
                  <c:v>2</c:v>
                </c:pt>
                <c:pt idx="2">
                  <c:v>11</c:v>
                </c:pt>
                <c:pt idx="3">
                  <c:v>5</c:v>
                </c:pt>
                <c:pt idx="4">
                  <c:v>4</c:v>
                </c:pt>
                <c:pt idx="5">
                  <c:v>5</c:v>
                </c:pt>
                <c:pt idx="6">
                  <c:v>5</c:v>
                </c:pt>
                <c:pt idx="7">
                  <c:v>1</c:v>
                </c:pt>
                <c:pt idx="8">
                  <c:v>10</c:v>
                </c:pt>
                <c:pt idx="9">
                  <c:v>5</c:v>
                </c:pt>
                <c:pt idx="10">
                  <c:v>7</c:v>
                </c:pt>
                <c:pt idx="11">
                  <c:v>0</c:v>
                </c:pt>
                <c:pt idx="12">
                  <c:v>3</c:v>
                </c:pt>
                <c:pt idx="13">
                  <c:v>1</c:v>
                </c:pt>
                <c:pt idx="14">
                  <c:v>10</c:v>
                </c:pt>
                <c:pt idx="15">
                  <c:v>2</c:v>
                </c:pt>
                <c:pt idx="16">
                  <c:v>20</c:v>
                </c:pt>
                <c:pt idx="17">
                  <c:v>9</c:v>
                </c:pt>
                <c:pt idx="18">
                  <c:v>7</c:v>
                </c:pt>
                <c:pt idx="19">
                  <c:v>0</c:v>
                </c:pt>
                <c:pt idx="20">
                  <c:v>0</c:v>
                </c:pt>
                <c:pt idx="21">
                  <c:v>2</c:v>
                </c:pt>
                <c:pt idx="22">
                  <c:v>9</c:v>
                </c:pt>
                <c:pt idx="23">
                  <c:v>0</c:v>
                </c:pt>
                <c:pt idx="24">
                  <c:v>9</c:v>
                </c:pt>
                <c:pt idx="25">
                  <c:v>10</c:v>
                </c:pt>
                <c:pt idx="26">
                  <c:v>8</c:v>
                </c:pt>
                <c:pt idx="27">
                  <c:v>25</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排出量比較シート!$DI$21:$DI$50</c:f>
              <c:numCache>
                <c:formatCode>#,##0;;</c:formatCode>
                <c:ptCount val="30"/>
                <c:pt idx="0">
                  <c:v>3</c:v>
                </c:pt>
                <c:pt idx="1">
                  <c:v>3</c:v>
                </c:pt>
                <c:pt idx="2">
                  <c:v>5</c:v>
                </c:pt>
                <c:pt idx="3">
                  <c:v>0</c:v>
                </c:pt>
                <c:pt idx="4">
                  <c:v>1</c:v>
                </c:pt>
                <c:pt idx="5">
                  <c:v>0</c:v>
                </c:pt>
                <c:pt idx="6">
                  <c:v>5</c:v>
                </c:pt>
                <c:pt idx="7">
                  <c:v>2</c:v>
                </c:pt>
                <c:pt idx="8">
                  <c:v>0</c:v>
                </c:pt>
                <c:pt idx="9">
                  <c:v>2</c:v>
                </c:pt>
                <c:pt idx="10">
                  <c:v>0</c:v>
                </c:pt>
                <c:pt idx="11">
                  <c:v>0</c:v>
                </c:pt>
                <c:pt idx="12">
                  <c:v>1</c:v>
                </c:pt>
                <c:pt idx="13">
                  <c:v>2</c:v>
                </c:pt>
                <c:pt idx="14">
                  <c:v>1</c:v>
                </c:pt>
                <c:pt idx="15">
                  <c:v>1</c:v>
                </c:pt>
                <c:pt idx="16">
                  <c:v>4</c:v>
                </c:pt>
                <c:pt idx="17">
                  <c:v>1</c:v>
                </c:pt>
                <c:pt idx="18">
                  <c:v>2</c:v>
                </c:pt>
                <c:pt idx="19">
                  <c:v>1</c:v>
                </c:pt>
                <c:pt idx="20">
                  <c:v>1</c:v>
                </c:pt>
                <c:pt idx="21">
                  <c:v>3</c:v>
                </c:pt>
                <c:pt idx="22">
                  <c:v>1</c:v>
                </c:pt>
                <c:pt idx="23">
                  <c:v>2</c:v>
                </c:pt>
                <c:pt idx="24">
                  <c:v>4</c:v>
                </c:pt>
                <c:pt idx="25">
                  <c:v>3</c:v>
                </c:pt>
                <c:pt idx="26">
                  <c:v>3</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排出量比較シート!$DJ$21:$DJ$50</c:f>
              <c:numCache>
                <c:formatCode>#,##0;;</c:formatCode>
                <c:ptCount val="30"/>
                <c:pt idx="0">
                  <c:v>0</c:v>
                </c:pt>
                <c:pt idx="1">
                  <c:v>1</c:v>
                </c:pt>
                <c:pt idx="2">
                  <c:v>0</c:v>
                </c:pt>
                <c:pt idx="3">
                  <c:v>0</c:v>
                </c:pt>
                <c:pt idx="4">
                  <c:v>0</c:v>
                </c:pt>
                <c:pt idx="5">
                  <c:v>1</c:v>
                </c:pt>
                <c:pt idx="6">
                  <c:v>0</c:v>
                </c:pt>
                <c:pt idx="7">
                  <c:v>0</c:v>
                </c:pt>
                <c:pt idx="8">
                  <c:v>0</c:v>
                </c:pt>
                <c:pt idx="9">
                  <c:v>1</c:v>
                </c:pt>
                <c:pt idx="10">
                  <c:v>2</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排出量比較シート!$DL$21:$DL$50</c:f>
              <c:numCache>
                <c:formatCode>#,##0;;</c:formatCode>
                <c:ptCount val="30"/>
                <c:pt idx="0">
                  <c:v>5</c:v>
                </c:pt>
                <c:pt idx="1">
                  <c:v>6</c:v>
                </c:pt>
                <c:pt idx="2">
                  <c:v>16</c:v>
                </c:pt>
                <c:pt idx="3">
                  <c:v>5</c:v>
                </c:pt>
                <c:pt idx="4">
                  <c:v>5</c:v>
                </c:pt>
                <c:pt idx="5">
                  <c:v>6</c:v>
                </c:pt>
                <c:pt idx="6">
                  <c:v>10</c:v>
                </c:pt>
                <c:pt idx="7">
                  <c:v>3</c:v>
                </c:pt>
                <c:pt idx="8">
                  <c:v>10</c:v>
                </c:pt>
                <c:pt idx="9">
                  <c:v>8</c:v>
                </c:pt>
                <c:pt idx="10">
                  <c:v>9</c:v>
                </c:pt>
                <c:pt idx="11">
                  <c:v>0</c:v>
                </c:pt>
                <c:pt idx="12">
                  <c:v>4</c:v>
                </c:pt>
                <c:pt idx="13">
                  <c:v>3</c:v>
                </c:pt>
                <c:pt idx="14">
                  <c:v>11</c:v>
                </c:pt>
                <c:pt idx="15">
                  <c:v>3</c:v>
                </c:pt>
                <c:pt idx="16">
                  <c:v>24</c:v>
                </c:pt>
                <c:pt idx="17">
                  <c:v>10</c:v>
                </c:pt>
                <c:pt idx="18">
                  <c:v>9</c:v>
                </c:pt>
                <c:pt idx="19">
                  <c:v>2</c:v>
                </c:pt>
                <c:pt idx="20">
                  <c:v>1</c:v>
                </c:pt>
                <c:pt idx="21">
                  <c:v>5</c:v>
                </c:pt>
                <c:pt idx="22">
                  <c:v>10</c:v>
                </c:pt>
                <c:pt idx="23">
                  <c:v>2</c:v>
                </c:pt>
                <c:pt idx="24">
                  <c:v>13</c:v>
                </c:pt>
                <c:pt idx="25">
                  <c:v>13</c:v>
                </c:pt>
                <c:pt idx="26">
                  <c:v>11</c:v>
                </c:pt>
                <c:pt idx="27">
                  <c:v>25</c:v>
                </c:pt>
                <c:pt idx="28">
                  <c:v>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排出量比較シート!$CX$21:$CX$50</c:f>
              <c:numCache>
                <c:formatCode>[=0]#;[&lt;1]0.00;#,##0</c:formatCode>
                <c:ptCount val="30"/>
                <c:pt idx="0">
                  <c:v>22.46</c:v>
                </c:pt>
                <c:pt idx="1">
                  <c:v>8.7970000000000006</c:v>
                </c:pt>
                <c:pt idx="2">
                  <c:v>108.089</c:v>
                </c:pt>
                <c:pt idx="3">
                  <c:v>29.045000000000002</c:v>
                </c:pt>
                <c:pt idx="4">
                  <c:v>20.545000000000002</c:v>
                </c:pt>
                <c:pt idx="5">
                  <c:v>194.33600000000001</c:v>
                </c:pt>
                <c:pt idx="6">
                  <c:v>26.469000000000001</c:v>
                </c:pt>
                <c:pt idx="7">
                  <c:v>8.2780000000000005</c:v>
                </c:pt>
                <c:pt idx="8">
                  <c:v>98.506</c:v>
                </c:pt>
                <c:pt idx="9">
                  <c:v>248.11600000000001</c:v>
                </c:pt>
                <c:pt idx="10">
                  <c:v>1592.0360000000001</c:v>
                </c:pt>
                <c:pt idx="11">
                  <c:v>0</c:v>
                </c:pt>
                <c:pt idx="12">
                  <c:v>39.201000000000001</c:v>
                </c:pt>
                <c:pt idx="13">
                  <c:v>5.5220000000000002</c:v>
                </c:pt>
                <c:pt idx="14">
                  <c:v>72.114000000000004</c:v>
                </c:pt>
                <c:pt idx="15">
                  <c:v>47.558</c:v>
                </c:pt>
                <c:pt idx="16">
                  <c:v>130.339</c:v>
                </c:pt>
                <c:pt idx="17">
                  <c:v>437.608</c:v>
                </c:pt>
                <c:pt idx="18">
                  <c:v>38.710999999999999</c:v>
                </c:pt>
                <c:pt idx="19">
                  <c:v>0</c:v>
                </c:pt>
                <c:pt idx="20">
                  <c:v>0</c:v>
                </c:pt>
                <c:pt idx="21">
                  <c:v>7.57</c:v>
                </c:pt>
                <c:pt idx="22">
                  <c:v>264.92399999999998</c:v>
                </c:pt>
                <c:pt idx="23">
                  <c:v>0</c:v>
                </c:pt>
                <c:pt idx="24">
                  <c:v>203.14</c:v>
                </c:pt>
                <c:pt idx="25">
                  <c:v>60.171999999999997</c:v>
                </c:pt>
                <c:pt idx="26">
                  <c:v>1228.2570000000001</c:v>
                </c:pt>
                <c:pt idx="27">
                  <c:v>356.98</c:v>
                </c:pt>
                <c:pt idx="28">
                  <c:v>73.777000000000001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排出量比較シート!$DA$21:$DA$50</c:f>
              <c:numCache>
                <c:formatCode>[=0]#;[&lt;1]0.00;#,##0</c:formatCode>
                <c:ptCount val="30"/>
                <c:pt idx="0">
                  <c:v>23.795999999999999</c:v>
                </c:pt>
                <c:pt idx="1">
                  <c:v>24.658999999999999</c:v>
                </c:pt>
                <c:pt idx="2">
                  <c:v>25.151</c:v>
                </c:pt>
                <c:pt idx="3">
                  <c:v>0</c:v>
                </c:pt>
                <c:pt idx="4">
                  <c:v>2.9609999999999999</c:v>
                </c:pt>
                <c:pt idx="5">
                  <c:v>0</c:v>
                </c:pt>
                <c:pt idx="6">
                  <c:v>32.581000000000003</c:v>
                </c:pt>
                <c:pt idx="7">
                  <c:v>6.5169999999999995</c:v>
                </c:pt>
                <c:pt idx="8">
                  <c:v>0</c:v>
                </c:pt>
                <c:pt idx="9">
                  <c:v>18.507000000000001</c:v>
                </c:pt>
                <c:pt idx="10">
                  <c:v>0</c:v>
                </c:pt>
                <c:pt idx="11">
                  <c:v>0</c:v>
                </c:pt>
                <c:pt idx="12">
                  <c:v>2.5819999999999999</c:v>
                </c:pt>
                <c:pt idx="13">
                  <c:v>6.78</c:v>
                </c:pt>
                <c:pt idx="14">
                  <c:v>4.0330000000000004</c:v>
                </c:pt>
                <c:pt idx="15">
                  <c:v>9.5299999999999994</c:v>
                </c:pt>
                <c:pt idx="16">
                  <c:v>44.474000000000004</c:v>
                </c:pt>
                <c:pt idx="17">
                  <c:v>17.135000000000002</c:v>
                </c:pt>
                <c:pt idx="18">
                  <c:v>4.7889999999999997</c:v>
                </c:pt>
                <c:pt idx="19">
                  <c:v>5.0949999999999998</c:v>
                </c:pt>
                <c:pt idx="20">
                  <c:v>12.428000000000001</c:v>
                </c:pt>
                <c:pt idx="21">
                  <c:v>16.930999999999997</c:v>
                </c:pt>
                <c:pt idx="22">
                  <c:v>8.0519999999999996</c:v>
                </c:pt>
                <c:pt idx="23">
                  <c:v>3.7160000000000002</c:v>
                </c:pt>
                <c:pt idx="24">
                  <c:v>15.016999999999999</c:v>
                </c:pt>
                <c:pt idx="25">
                  <c:v>11.824999999999999</c:v>
                </c:pt>
                <c:pt idx="26">
                  <c:v>21.32</c:v>
                </c:pt>
                <c:pt idx="27">
                  <c:v>0</c:v>
                </c:pt>
                <c:pt idx="28">
                  <c:v>45.898000000000003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排出量比較シート!$DB$21:$DB$50</c:f>
              <c:numCache>
                <c:formatCode>[=0]#;[&lt;1]0.00;#,##0</c:formatCode>
                <c:ptCount val="30"/>
                <c:pt idx="0">
                  <c:v>0</c:v>
                </c:pt>
                <c:pt idx="1">
                  <c:v>51.197000000000003</c:v>
                </c:pt>
                <c:pt idx="2">
                  <c:v>0</c:v>
                </c:pt>
                <c:pt idx="3">
                  <c:v>0</c:v>
                </c:pt>
                <c:pt idx="4">
                  <c:v>0</c:v>
                </c:pt>
                <c:pt idx="5">
                  <c:v>537.46500000000003</c:v>
                </c:pt>
                <c:pt idx="6">
                  <c:v>0</c:v>
                </c:pt>
                <c:pt idx="7">
                  <c:v>0</c:v>
                </c:pt>
                <c:pt idx="8">
                  <c:v>0</c:v>
                </c:pt>
                <c:pt idx="9">
                  <c:v>1.32</c:v>
                </c:pt>
                <c:pt idx="10">
                  <c:v>96.385000000000005</c:v>
                </c:pt>
                <c:pt idx="11">
                  <c:v>0</c:v>
                </c:pt>
                <c:pt idx="12">
                  <c:v>0</c:v>
                </c:pt>
                <c:pt idx="13">
                  <c:v>0</c:v>
                </c:pt>
                <c:pt idx="14">
                  <c:v>0</c:v>
                </c:pt>
                <c:pt idx="15">
                  <c:v>0</c:v>
                </c:pt>
                <c:pt idx="16">
                  <c:v>0</c:v>
                </c:pt>
                <c:pt idx="17">
                  <c:v>0</c:v>
                </c:pt>
                <c:pt idx="18">
                  <c:v>0</c:v>
                </c:pt>
                <c:pt idx="19">
                  <c:v>7.6429999999999998</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排出量比較シート!$DD$21:$DD$50</c:f>
              <c:numCache>
                <c:formatCode>[=0]#;[&lt;1]0.00;#,##0</c:formatCode>
                <c:ptCount val="30"/>
                <c:pt idx="0">
                  <c:v>46.256</c:v>
                </c:pt>
                <c:pt idx="1">
                  <c:v>84.653000000000006</c:v>
                </c:pt>
                <c:pt idx="2">
                  <c:v>133.24</c:v>
                </c:pt>
                <c:pt idx="3">
                  <c:v>29.045000000000002</c:v>
                </c:pt>
                <c:pt idx="4">
                  <c:v>23.506</c:v>
                </c:pt>
                <c:pt idx="5">
                  <c:v>731.80100000000004</c:v>
                </c:pt>
                <c:pt idx="6">
                  <c:v>59.050000000000004</c:v>
                </c:pt>
                <c:pt idx="7">
                  <c:v>14.795</c:v>
                </c:pt>
                <c:pt idx="8">
                  <c:v>98.506</c:v>
                </c:pt>
                <c:pt idx="9">
                  <c:v>267.94299999999998</c:v>
                </c:pt>
                <c:pt idx="10">
                  <c:v>1688.421</c:v>
                </c:pt>
                <c:pt idx="11">
                  <c:v>0</c:v>
                </c:pt>
                <c:pt idx="12">
                  <c:v>41.783000000000001</c:v>
                </c:pt>
                <c:pt idx="13">
                  <c:v>12.302</c:v>
                </c:pt>
                <c:pt idx="14">
                  <c:v>76.147000000000006</c:v>
                </c:pt>
                <c:pt idx="15">
                  <c:v>57.088000000000001</c:v>
                </c:pt>
                <c:pt idx="16">
                  <c:v>174.81299999999999</c:v>
                </c:pt>
                <c:pt idx="17">
                  <c:v>454.74299999999999</c:v>
                </c:pt>
                <c:pt idx="18">
                  <c:v>43.5</c:v>
                </c:pt>
                <c:pt idx="19">
                  <c:v>12.738</c:v>
                </c:pt>
                <c:pt idx="20">
                  <c:v>12.428000000000001</c:v>
                </c:pt>
                <c:pt idx="21">
                  <c:v>24.500999999999998</c:v>
                </c:pt>
                <c:pt idx="22">
                  <c:v>272.976</c:v>
                </c:pt>
                <c:pt idx="23">
                  <c:v>3.7160000000000002</c:v>
                </c:pt>
                <c:pt idx="24">
                  <c:v>218.15699999999998</c:v>
                </c:pt>
                <c:pt idx="25">
                  <c:v>71.997</c:v>
                </c:pt>
                <c:pt idx="26">
                  <c:v>1249.577</c:v>
                </c:pt>
                <c:pt idx="27">
                  <c:v>356.98</c:v>
                </c:pt>
                <c:pt idx="28">
                  <c:v>119.67500000000001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排出量比較シート!$CU$21:$CU$50</c:f>
              <c:numCache>
                <c:formatCode>\(0%\);;</c:formatCode>
                <c:ptCount val="30"/>
                <c:pt idx="0">
                  <c:v>0.46475206074346104</c:v>
                </c:pt>
                <c:pt idx="1">
                  <c:v>0.25063779888251458</c:v>
                </c:pt>
                <c:pt idx="2">
                  <c:v>0.31886071111911801</c:v>
                </c:pt>
                <c:pt idx="3">
                  <c:v>0</c:v>
                </c:pt>
                <c:pt idx="4">
                  <c:v>5.5869332989561801E-2</c:v>
                </c:pt>
                <c:pt idx="5">
                  <c:v>0</c:v>
                </c:pt>
                <c:pt idx="6">
                  <c:v>0.35800096803829839</c:v>
                </c:pt>
                <c:pt idx="7">
                  <c:v>7.7133601737986376E-2</c:v>
                </c:pt>
                <c:pt idx="8">
                  <c:v>0</c:v>
                </c:pt>
                <c:pt idx="9">
                  <c:v>0.27862724646617343</c:v>
                </c:pt>
                <c:pt idx="10">
                  <c:v>0</c:v>
                </c:pt>
                <c:pt idx="11">
                  <c:v>0</c:v>
                </c:pt>
                <c:pt idx="12">
                  <c:v>3.3481919210721356E-2</c:v>
                </c:pt>
                <c:pt idx="13">
                  <c:v>0.13217197494308672</c:v>
                </c:pt>
                <c:pt idx="14">
                  <c:v>8.6630018658777619E-2</c:v>
                </c:pt>
                <c:pt idx="15">
                  <c:v>0.14359254750313083</c:v>
                </c:pt>
                <c:pt idx="16">
                  <c:v>0.72510075317898104</c:v>
                </c:pt>
                <c:pt idx="17">
                  <c:v>0.31991487488958187</c:v>
                </c:pt>
                <c:pt idx="18">
                  <c:v>7.4047055582732585E-2</c:v>
                </c:pt>
                <c:pt idx="19">
                  <c:v>4.8561171490099114E-2</c:v>
                </c:pt>
                <c:pt idx="20">
                  <c:v>0.28309992426047142</c:v>
                </c:pt>
                <c:pt idx="21">
                  <c:v>0.34894741586003863</c:v>
                </c:pt>
                <c:pt idx="22">
                  <c:v>0.16223334125059846</c:v>
                </c:pt>
                <c:pt idx="23">
                  <c:v>8.8209389196775873E-2</c:v>
                </c:pt>
                <c:pt idx="24">
                  <c:v>0.21709571503732891</c:v>
                </c:pt>
                <c:pt idx="25">
                  <c:v>0.22177171752549338</c:v>
                </c:pt>
                <c:pt idx="26">
                  <c:v>0.36709614773813071</c:v>
                </c:pt>
                <c:pt idx="27">
                  <c:v>0</c:v>
                </c:pt>
                <c:pt idx="28">
                  <c:v>0.86196129794408416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排出量比較シート!$CM$21:$CM$50</c:f>
              <c:numCache>
                <c:formatCode>\(0%\);;</c:formatCode>
                <c:ptCount val="30"/>
                <c:pt idx="0">
                  <c:v>0.59972219649040281</c:v>
                </c:pt>
                <c:pt idx="1">
                  <c:v>2.7815943718645375E-2</c:v>
                </c:pt>
                <c:pt idx="2">
                  <c:v>0.38744109113169006</c:v>
                </c:pt>
                <c:pt idx="3">
                  <c:v>0.20090775701675209</c:v>
                </c:pt>
                <c:pt idx="4">
                  <c:v>0.16492740191235988</c:v>
                </c:pt>
                <c:pt idx="5">
                  <c:v>1</c:v>
                </c:pt>
                <c:pt idx="6">
                  <c:v>0.14130790417570216</c:v>
                </c:pt>
                <c:pt idx="7">
                  <c:v>2.9557447155086628E-2</c:v>
                </c:pt>
                <c:pt idx="8">
                  <c:v>0.64203471197977979</c:v>
                </c:pt>
                <c:pt idx="9">
                  <c:v>0.2352175800858288</c:v>
                </c:pt>
                <c:pt idx="10">
                  <c:v>1</c:v>
                </c:pt>
                <c:pt idx="11">
                  <c:v>0</c:v>
                </c:pt>
                <c:pt idx="12">
                  <c:v>7.3175071730475438E-2</c:v>
                </c:pt>
                <c:pt idx="13">
                  <c:v>0.38539261483261111</c:v>
                </c:pt>
                <c:pt idx="14">
                  <c:v>0.97363983495827267</c:v>
                </c:pt>
                <c:pt idx="15">
                  <c:v>0.32073315720786372</c:v>
                </c:pt>
                <c:pt idx="16">
                  <c:v>0.88248386347336993</c:v>
                </c:pt>
                <c:pt idx="17">
                  <c:v>0.40124478480563441</c:v>
                </c:pt>
                <c:pt idx="18">
                  <c:v>0.13605228038494521</c:v>
                </c:pt>
                <c:pt idx="19">
                  <c:v>0</c:v>
                </c:pt>
                <c:pt idx="20">
                  <c:v>0</c:v>
                </c:pt>
                <c:pt idx="21">
                  <c:v>0.13604331671967554</c:v>
                </c:pt>
                <c:pt idx="22">
                  <c:v>1</c:v>
                </c:pt>
                <c:pt idx="23">
                  <c:v>0</c:v>
                </c:pt>
                <c:pt idx="24">
                  <c:v>0.93747600976647816</c:v>
                </c:pt>
                <c:pt idx="25">
                  <c:v>0.61275351748724405</c:v>
                </c:pt>
                <c:pt idx="26">
                  <c:v>1</c:v>
                </c:pt>
                <c:pt idx="27">
                  <c:v>1</c:v>
                </c:pt>
                <c:pt idx="28">
                  <c:v>0.24482329092310789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排出量比較シート!$BV$21:$BV$50</c:f>
              <c:numCache>
                <c:formatCode>0%</c:formatCode>
                <c:ptCount val="30"/>
                <c:pt idx="0">
                  <c:v>0.17600765865370913</c:v>
                </c:pt>
                <c:pt idx="1">
                  <c:v>0.46732214570060393</c:v>
                </c:pt>
                <c:pt idx="2">
                  <c:v>0.4918825874725119</c:v>
                </c:pt>
                <c:pt idx="3">
                  <c:v>0.37922674444251692</c:v>
                </c:pt>
                <c:pt idx="4">
                  <c:v>0.32479257639460812</c:v>
                </c:pt>
                <c:pt idx="5">
                  <c:v>0.23155793194314109</c:v>
                </c:pt>
                <c:pt idx="6">
                  <c:v>0.36999737706441155</c:v>
                </c:pt>
                <c:pt idx="7">
                  <c:v>0.50508451900126206</c:v>
                </c:pt>
                <c:pt idx="8">
                  <c:v>0.38616676654863352</c:v>
                </c:pt>
                <c:pt idx="9">
                  <c:v>0.7821191984099134</c:v>
                </c:pt>
                <c:pt idx="10">
                  <c:v>0.4382533757698544</c:v>
                </c:pt>
                <c:pt idx="11">
                  <c:v>8.7511159667710225E-2</c:v>
                </c:pt>
                <c:pt idx="12">
                  <c:v>0.66491434214456491</c:v>
                </c:pt>
                <c:pt idx="13">
                  <c:v>7.1460888438810252E-2</c:v>
                </c:pt>
                <c:pt idx="14">
                  <c:v>0.26737207616534975</c:v>
                </c:pt>
                <c:pt idx="15">
                  <c:v>0.34779307636675083</c:v>
                </c:pt>
                <c:pt idx="16">
                  <c:v>0.37849698521953423</c:v>
                </c:pt>
                <c:pt idx="17">
                  <c:v>0.77509586047951595</c:v>
                </c:pt>
                <c:pt idx="18">
                  <c:v>0.57837873023879638</c:v>
                </c:pt>
                <c:pt idx="19">
                  <c:v>0.13027677715798894</c:v>
                </c:pt>
                <c:pt idx="20">
                  <c:v>9.6426828367990852E-2</c:v>
                </c:pt>
                <c:pt idx="21">
                  <c:v>0.19003009079271346</c:v>
                </c:pt>
                <c:pt idx="22">
                  <c:v>0.42835536306809568</c:v>
                </c:pt>
                <c:pt idx="23">
                  <c:v>9.5552436935452997E-2</c:v>
                </c:pt>
                <c:pt idx="24">
                  <c:v>0.44235152361453234</c:v>
                </c:pt>
                <c:pt idx="25">
                  <c:v>0.27801489580379851</c:v>
                </c:pt>
                <c:pt idx="26">
                  <c:v>0.35543635133361517</c:v>
                </c:pt>
                <c:pt idx="27">
                  <c:v>0.52933518201392071</c:v>
                </c:pt>
                <c:pt idx="28">
                  <c:v>0.62860723459371215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排出量比較シート!$BZ$21:$BZ$50</c:f>
              <c:numCache>
                <c:formatCode>0%</c:formatCode>
                <c:ptCount val="30"/>
                <c:pt idx="0">
                  <c:v>0.24063266056489876</c:v>
                </c:pt>
                <c:pt idx="1">
                  <c:v>0.14537993213201575</c:v>
                </c:pt>
                <c:pt idx="2">
                  <c:v>0.1390720562633557</c:v>
                </c:pt>
                <c:pt idx="3">
                  <c:v>0.15214544901840193</c:v>
                </c:pt>
                <c:pt idx="4">
                  <c:v>0.1381839768368206</c:v>
                </c:pt>
                <c:pt idx="5">
                  <c:v>0.16948253689695822</c:v>
                </c:pt>
                <c:pt idx="6">
                  <c:v>0.17976609124721479</c:v>
                </c:pt>
                <c:pt idx="7">
                  <c:v>0.15237357848554964</c:v>
                </c:pt>
                <c:pt idx="8">
                  <c:v>0.17809371508236452</c:v>
                </c:pt>
                <c:pt idx="9">
                  <c:v>4.9249337751092609E-2</c:v>
                </c:pt>
                <c:pt idx="10">
                  <c:v>0.10556503369034027</c:v>
                </c:pt>
                <c:pt idx="11">
                  <c:v>0.25104430730336413</c:v>
                </c:pt>
                <c:pt idx="12">
                  <c:v>9.5714471470684265E-2</c:v>
                </c:pt>
                <c:pt idx="13">
                  <c:v>0.25583838895455063</c:v>
                </c:pt>
                <c:pt idx="14">
                  <c:v>0.16805622774559764</c:v>
                </c:pt>
                <c:pt idx="15">
                  <c:v>0.1556690263517384</c:v>
                </c:pt>
                <c:pt idx="16">
                  <c:v>0.15718194133919902</c:v>
                </c:pt>
                <c:pt idx="17">
                  <c:v>3.8065298556121827E-2</c:v>
                </c:pt>
                <c:pt idx="18">
                  <c:v>0.13146822268169256</c:v>
                </c:pt>
                <c:pt idx="19">
                  <c:v>0.2650014658696413</c:v>
                </c:pt>
                <c:pt idx="20">
                  <c:v>0.20302223768991634</c:v>
                </c:pt>
                <c:pt idx="21">
                  <c:v>0.1657014584699435</c:v>
                </c:pt>
                <c:pt idx="22">
                  <c:v>0.11953519861933784</c:v>
                </c:pt>
                <c:pt idx="23">
                  <c:v>0.23580367856210563</c:v>
                </c:pt>
                <c:pt idx="24">
                  <c:v>0.14120958327788125</c:v>
                </c:pt>
                <c:pt idx="25">
                  <c:v>0.1509574049105159</c:v>
                </c:pt>
                <c:pt idx="26">
                  <c:v>0.18179988655897855</c:v>
                </c:pt>
                <c:pt idx="27">
                  <c:v>0.11728987367657472</c:v>
                </c:pt>
                <c:pt idx="28">
                  <c:v>0.11107520158382293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排出量比較シート!$CA$21:$CA$50</c:f>
              <c:numCache>
                <c:formatCode>0%</c:formatCode>
                <c:ptCount val="30"/>
                <c:pt idx="0">
                  <c:v>0.28833713774783926</c:v>
                </c:pt>
                <c:pt idx="1">
                  <c:v>0.18507066086683766</c:v>
                </c:pt>
                <c:pt idx="2">
                  <c:v>0.15928581541335451</c:v>
                </c:pt>
                <c:pt idx="3">
                  <c:v>0.14542441856569874</c:v>
                </c:pt>
                <c:pt idx="4">
                  <c:v>0.20358300581483901</c:v>
                </c:pt>
                <c:pt idx="5">
                  <c:v>0.21204034723802453</c:v>
                </c:pt>
                <c:pt idx="6">
                  <c:v>0.24565560762602859</c:v>
                </c:pt>
                <c:pt idx="7">
                  <c:v>0.11367457666364379</c:v>
                </c:pt>
                <c:pt idx="8">
                  <c:v>0.17443137842885473</c:v>
                </c:pt>
                <c:pt idx="9">
                  <c:v>6.3524761574520819E-2</c:v>
                </c:pt>
                <c:pt idx="10">
                  <c:v>0.147664411212861</c:v>
                </c:pt>
                <c:pt idx="11">
                  <c:v>0.35154742186421922</c:v>
                </c:pt>
                <c:pt idx="12">
                  <c:v>7.8977212794955481E-2</c:v>
                </c:pt>
                <c:pt idx="13">
                  <c:v>0.34618834940483323</c:v>
                </c:pt>
                <c:pt idx="14">
                  <c:v>0.2388148835428836</c:v>
                </c:pt>
                <c:pt idx="15">
                  <c:v>0.19896353852151255</c:v>
                </c:pt>
                <c:pt idx="16">
                  <c:v>0.18959089109704866</c:v>
                </c:pt>
                <c:pt idx="17">
                  <c:v>6.0530779828112516E-2</c:v>
                </c:pt>
                <c:pt idx="18">
                  <c:v>0.1048956819406083</c:v>
                </c:pt>
                <c:pt idx="19">
                  <c:v>0.22506427502034265</c:v>
                </c:pt>
                <c:pt idx="20">
                  <c:v>0.27311655889908237</c:v>
                </c:pt>
                <c:pt idx="21">
                  <c:v>0.31039598493753856</c:v>
                </c:pt>
                <c:pt idx="22">
                  <c:v>0.15566881995777584</c:v>
                </c:pt>
                <c:pt idx="23">
                  <c:v>0.32540722810657557</c:v>
                </c:pt>
                <c:pt idx="24">
                  <c:v>0.20262812473858993</c:v>
                </c:pt>
                <c:pt idx="25">
                  <c:v>0.24015056670746132</c:v>
                </c:pt>
                <c:pt idx="26">
                  <c:v>0.19240762876494119</c:v>
                </c:pt>
                <c:pt idx="27">
                  <c:v>0.12872644231549343</c:v>
                </c:pt>
                <c:pt idx="28">
                  <c:v>0.12331649054359943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排出量比較シート!$CB$21:$CB$50</c:f>
              <c:numCache>
                <c:formatCode>0%</c:formatCode>
                <c:ptCount val="30"/>
                <c:pt idx="0">
                  <c:v>0.26507145533466997</c:v>
                </c:pt>
                <c:pt idx="1">
                  <c:v>0.191199836986266</c:v>
                </c:pt>
                <c:pt idx="2">
                  <c:v>0.20975954085077778</c:v>
                </c:pt>
                <c:pt idx="3">
                  <c:v>0.3052869578131891</c:v>
                </c:pt>
                <c:pt idx="4">
                  <c:v>0.30518792919455107</c:v>
                </c:pt>
                <c:pt idx="5">
                  <c:v>0.35991312303215367</c:v>
                </c:pt>
                <c:pt idx="6">
                  <c:v>0.20458092406234499</c:v>
                </c:pt>
                <c:pt idx="7">
                  <c:v>0.21331516215202131</c:v>
                </c:pt>
                <c:pt idx="8">
                  <c:v>0.24445226251774746</c:v>
                </c:pt>
                <c:pt idx="9">
                  <c:v>0.1026559462628466</c:v>
                </c:pt>
                <c:pt idx="10">
                  <c:v>0.29198483005266801</c:v>
                </c:pt>
                <c:pt idx="11">
                  <c:v>0.26372772101486042</c:v>
                </c:pt>
                <c:pt idx="12">
                  <c:v>0.14689868682299675</c:v>
                </c:pt>
                <c:pt idx="13">
                  <c:v>0.29871949370272721</c:v>
                </c:pt>
                <c:pt idx="14">
                  <c:v>0.29942298674465329</c:v>
                </c:pt>
                <c:pt idx="15">
                  <c:v>0.27778067354818387</c:v>
                </c:pt>
                <c:pt idx="16">
                  <c:v>0.25311437489409705</c:v>
                </c:pt>
                <c:pt idx="17">
                  <c:v>0.12061145158029822</c:v>
                </c:pt>
                <c:pt idx="18">
                  <c:v>0.18525736513890276</c:v>
                </c:pt>
                <c:pt idx="19">
                  <c:v>0.34834127356910333</c:v>
                </c:pt>
                <c:pt idx="20">
                  <c:v>0.38513710447067517</c:v>
                </c:pt>
                <c:pt idx="21">
                  <c:v>0.29138021000333753</c:v>
                </c:pt>
                <c:pt idx="22">
                  <c:v>0.27133563748549966</c:v>
                </c:pt>
                <c:pt idx="23">
                  <c:v>0.2970710087779459</c:v>
                </c:pt>
                <c:pt idx="24">
                  <c:v>0.20044730029859237</c:v>
                </c:pt>
                <c:pt idx="25">
                  <c:v>0.31615134483810581</c:v>
                </c:pt>
                <c:pt idx="26">
                  <c:v>0.270356133342465</c:v>
                </c:pt>
                <c:pt idx="27">
                  <c:v>0.21029091350258902</c:v>
                </c:pt>
                <c:pt idx="28">
                  <c:v>0.12571204661760543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排出量比較シート!$CH$21:$CH$50</c:f>
              <c:numCache>
                <c:formatCode>0%</c:formatCode>
                <c:ptCount val="30"/>
                <c:pt idx="0">
                  <c:v>2.9951087698882925E-2</c:v>
                </c:pt>
                <c:pt idx="1">
                  <c:v>1.1027424314276627E-2</c:v>
                </c:pt>
                <c:pt idx="2">
                  <c:v>0</c:v>
                </c:pt>
                <c:pt idx="3">
                  <c:v>1.7916430160193283E-2</c:v>
                </c:pt>
                <c:pt idx="4">
                  <c:v>2.8252511759181084E-2</c:v>
                </c:pt>
                <c:pt idx="5">
                  <c:v>2.7006060889722325E-2</c:v>
                </c:pt>
                <c:pt idx="6">
                  <c:v>0</c:v>
                </c:pt>
                <c:pt idx="7">
                  <c:v>1.5552163697523045E-2</c:v>
                </c:pt>
                <c:pt idx="8">
                  <c:v>1.685587742239977E-2</c:v>
                </c:pt>
                <c:pt idx="9">
                  <c:v>2.4507560016264374E-3</c:v>
                </c:pt>
                <c:pt idx="10">
                  <c:v>1.6532349274276242E-2</c:v>
                </c:pt>
                <c:pt idx="11">
                  <c:v>4.6169390149845869E-2</c:v>
                </c:pt>
                <c:pt idx="12">
                  <c:v>1.3495286766798642E-2</c:v>
                </c:pt>
                <c:pt idx="13">
                  <c:v>2.7792879499078608E-2</c:v>
                </c:pt>
                <c:pt idx="14">
                  <c:v>2.6333825801515751E-2</c:v>
                </c:pt>
                <c:pt idx="15">
                  <c:v>1.9793685211814373E-2</c:v>
                </c:pt>
                <c:pt idx="16">
                  <c:v>2.1615807450120927E-2</c:v>
                </c:pt>
                <c:pt idx="17">
                  <c:v>5.6966095559514134E-3</c:v>
                </c:pt>
                <c:pt idx="18">
                  <c:v>0</c:v>
                </c:pt>
                <c:pt idx="19">
                  <c:v>3.1316208382923719E-2</c:v>
                </c:pt>
                <c:pt idx="20">
                  <c:v>4.2297270572335344E-2</c:v>
                </c:pt>
                <c:pt idx="21">
                  <c:v>4.2492255796466906E-2</c:v>
                </c:pt>
                <c:pt idx="22">
                  <c:v>2.5104980869290958E-2</c:v>
                </c:pt>
                <c:pt idx="23">
                  <c:v>4.6165647617920087E-2</c:v>
                </c:pt>
                <c:pt idx="24">
                  <c:v>1.3363468070404054E-2</c:v>
                </c:pt>
                <c:pt idx="25">
                  <c:v>1.4725787740118401E-2</c:v>
                </c:pt>
                <c:pt idx="26">
                  <c:v>0</c:v>
                </c:pt>
                <c:pt idx="27">
                  <c:v>1.4357588491421993E-2</c:v>
                </c:pt>
                <c:pt idx="28">
                  <c:v>1.1289026661259943E-2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c:ext uri="{02D57815-91ED-43cb-92C2-25804820EDAC}">
                        <c15:formulaRef>
                          <c15:sqref>排出量比較シート!$BW$21:$BW$50</c15:sqref>
                        </c15:formulaRef>
                      </c:ext>
                    </c:extLst>
                    <c:numCache>
                      <c:formatCode>0%</c:formatCode>
                      <c:ptCount val="30"/>
                      <c:pt idx="0">
                        <c:v>0.14208997666128084</c:v>
                      </c:pt>
                      <c:pt idx="1">
                        <c:v>0.43742563308392046</c:v>
                      </c:pt>
                      <c:pt idx="2">
                        <c:v>0.43380284219478282</c:v>
                      </c:pt>
                      <c:pt idx="3">
                        <c:v>0.32899866813119349</c:v>
                      </c:pt>
                      <c:pt idx="4">
                        <c:v>0.28765378984574869</c:v>
                      </c:pt>
                      <c:pt idx="5">
                        <c:v>0.16703371679716214</c:v>
                      </c:pt>
                      <c:pt idx="6">
                        <c:v>0.34661519653813039</c:v>
                      </c:pt>
                      <c:pt idx="7">
                        <c:v>0.45730565720415556</c:v>
                      </c:pt>
                      <c:pt idx="8">
                        <c:v>0.37164679721298677</c:v>
                      </c:pt>
                      <c:pt idx="9">
                        <c:v>0.77562292715510472</c:v>
                      </c:pt>
                      <c:pt idx="10">
                        <c:v>0.43367299195236098</c:v>
                      </c:pt>
                      <c:pt idx="11">
                        <c:v>7.9756145792914998E-2</c:v>
                      </c:pt>
                      <c:pt idx="12">
                        <c:v>0.62675602964586041</c:v>
                      </c:pt>
                      <c:pt idx="13">
                        <c:v>5.0106509034225831E-2</c:v>
                      </c:pt>
                      <c:pt idx="14">
                        <c:v>0.24920723226944633</c:v>
                      </c:pt>
                      <c:pt idx="15">
                        <c:v>0.23802100259396419</c:v>
                      </c:pt>
                      <c:pt idx="16">
                        <c:v>0.36744393805164366</c:v>
                      </c:pt>
                      <c:pt idx="17">
                        <c:v>0.77167413626867265</c:v>
                      </c:pt>
                      <c:pt idx="18">
                        <c:v>0.56847452050070701</c:v>
                      </c:pt>
                      <c:pt idx="19">
                        <c:v>5.2913498590229965E-2</c:v>
                      </c:pt>
                      <c:pt idx="20">
                        <c:v>7.9113104975707213E-2</c:v>
                      </c:pt>
                      <c:pt idx="21">
                        <c:v>0.15174196014991606</c:v>
                      </c:pt>
                      <c:pt idx="22">
                        <c:v>0.40616652198375758</c:v>
                      </c:pt>
                      <c:pt idx="23">
                        <c:v>8.4328138385285092E-2</c:v>
                      </c:pt>
                      <c:pt idx="24">
                        <c:v>0.41675673214041614</c:v>
                      </c:pt>
                      <c:pt idx="25">
                        <c:v>0.26075855104923124</c:v>
                      </c:pt>
                      <c:pt idx="26">
                        <c:v>0.3330343909461852</c:v>
                      </c:pt>
                      <c:pt idx="27">
                        <c:v>0.49205725887721774</c:v>
                      </c:pt>
                      <c:pt idx="28">
                        <c:v>0.62364348425350136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5.0134033231175748E-3</c:v>
                      </c:pt>
                      <c:pt idx="1">
                        <c:v>1.0655066917774529E-2</c:v>
                      </c:pt>
                      <c:pt idx="2">
                        <c:v>5.5573533216549485E-3</c:v>
                      </c:pt>
                      <c:pt idx="3">
                        <c:v>8.1381810486612759E-3</c:v>
                      </c:pt>
                      <c:pt idx="4">
                        <c:v>1.0326366485108268E-2</c:v>
                      </c:pt>
                      <c:pt idx="5">
                        <c:v>2.0589196921061148E-2</c:v>
                      </c:pt>
                      <c:pt idx="6">
                        <c:v>7.8343457264141558E-3</c:v>
                      </c:pt>
                      <c:pt idx="7">
                        <c:v>6.2600962626346048E-3</c:v>
                      </c:pt>
                      <c:pt idx="8">
                        <c:v>8.5345027544297038E-3</c:v>
                      </c:pt>
                      <c:pt idx="9">
                        <c:v>4.2972746831151905E-3</c:v>
                      </c:pt>
                      <c:pt idx="10">
                        <c:v>4.580383817493457E-3</c:v>
                      </c:pt>
                      <c:pt idx="11">
                        <c:v>7.7550138747952265E-3</c:v>
                      </c:pt>
                      <c:pt idx="12">
                        <c:v>3.2188539375267973E-3</c:v>
                      </c:pt>
                      <c:pt idx="13">
                        <c:v>8.7083284299373353E-3</c:v>
                      </c:pt>
                      <c:pt idx="14">
                        <c:v>9.2916445881818001E-3</c:v>
                      </c:pt>
                      <c:pt idx="15">
                        <c:v>2.5248349048364798E-2</c:v>
                      </c:pt>
                      <c:pt idx="16">
                        <c:v>8.338789891195986E-3</c:v>
                      </c:pt>
                      <c:pt idx="17">
                        <c:v>2.082759282053578E-3</c:v>
                      </c:pt>
                      <c:pt idx="18">
                        <c:v>5.4667112008257831E-3</c:v>
                      </c:pt>
                      <c:pt idx="19">
                        <c:v>1.2601160801036624E-2</c:v>
                      </c:pt>
                      <c:pt idx="20">
                        <c:v>1.0034401629615474E-2</c:v>
                      </c:pt>
                      <c:pt idx="21">
                        <c:v>2.0214828020403915E-2</c:v>
                      </c:pt>
                      <c:pt idx="22">
                        <c:v>6.9145557093406099E-3</c:v>
                      </c:pt>
                      <c:pt idx="23">
                        <c:v>8.1298742377743163E-3</c:v>
                      </c:pt>
                      <c:pt idx="24">
                        <c:v>6.0112033752118986E-3</c:v>
                      </c:pt>
                      <c:pt idx="25">
                        <c:v>8.5042383643002158E-3</c:v>
                      </c:pt>
                      <c:pt idx="26">
                        <c:v>7.3838513703494979E-3</c:v>
                      </c:pt>
                      <c:pt idx="27">
                        <c:v>4.3513151306751735E-3</c:v>
                      </c:pt>
                      <c:pt idx="28">
                        <c:v>3.1455850913392125E-3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2.8904278669310713E-2</c:v>
                      </c:pt>
                      <c:pt idx="1">
                        <c:v>1.9241445698908968E-2</c:v>
                      </c:pt>
                      <c:pt idx="2">
                        <c:v>5.2522391956074096E-2</c:v>
                      </c:pt>
                      <c:pt idx="3">
                        <c:v>4.2089895262662151E-2</c:v>
                      </c:pt>
                      <c:pt idx="4">
                        <c:v>2.6812420063751157E-2</c:v>
                      </c:pt>
                      <c:pt idx="5">
                        <c:v>4.3935018224917771E-2</c:v>
                      </c:pt>
                      <c:pt idx="6">
                        <c:v>1.5547834799866938E-2</c:v>
                      </c:pt>
                      <c:pt idx="7">
                        <c:v>4.1518765534471841E-2</c:v>
                      </c:pt>
                      <c:pt idx="8">
                        <c:v>5.9854665812170155E-3</c:v>
                      </c:pt>
                      <c:pt idx="9">
                        <c:v>2.1989965716935817E-3</c:v>
                      </c:pt>
                      <c:pt idx="10">
                        <c:v>0</c:v>
                      </c:pt>
                      <c:pt idx="11">
                        <c:v>0</c:v>
                      </c:pt>
                      <c:pt idx="12">
                        <c:v>3.4939458561177743E-2</c:v>
                      </c:pt>
                      <c:pt idx="13">
                        <c:v>1.2646050974647088E-2</c:v>
                      </c:pt>
                      <c:pt idx="14">
                        <c:v>8.8731993077215809E-3</c:v>
                      </c:pt>
                      <c:pt idx="15">
                        <c:v>8.452372472442185E-2</c:v>
                      </c:pt>
                      <c:pt idx="16">
                        <c:v>2.7142572766946493E-3</c:v>
                      </c:pt>
                      <c:pt idx="17">
                        <c:v>1.3389649287898872E-3</c:v>
                      </c:pt>
                      <c:pt idx="18">
                        <c:v>4.4374985372635468E-3</c:v>
                      </c:pt>
                      <c:pt idx="19">
                        <c:v>6.4762117766722346E-2</c:v>
                      </c:pt>
                      <c:pt idx="20">
                        <c:v>7.2793217626681613E-3</c:v>
                      </c:pt>
                      <c:pt idx="21">
                        <c:v>1.8073302622393501E-2</c:v>
                      </c:pt>
                      <c:pt idx="22">
                        <c:v>1.5274285374997497E-2</c:v>
                      </c:pt>
                      <c:pt idx="23">
                        <c:v>3.0944243123935738E-3</c:v>
                      </c:pt>
                      <c:pt idx="24">
                        <c:v>1.9583588098904339E-2</c:v>
                      </c:pt>
                      <c:pt idx="25">
                        <c:v>8.7521063902670435E-3</c:v>
                      </c:pt>
                      <c:pt idx="26">
                        <c:v>1.5018109017080457E-2</c:v>
                      </c:pt>
                      <c:pt idx="27">
                        <c:v>3.2926608006027779E-2</c:v>
                      </c:pt>
                      <c:pt idx="28">
                        <c:v>1.8181652488715825E-3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0.24880369142029288</c:v>
                      </c:pt>
                      <c:pt idx="1">
                        <c:v>0.17900831807532691</c:v>
                      </c:pt>
                      <c:pt idx="2">
                        <c:v>0.20053531294477803</c:v>
                      </c:pt>
                      <c:pt idx="3">
                        <c:v>0.29332662213834804</c:v>
                      </c:pt>
                      <c:pt idx="4">
                        <c:v>0.29608480090629247</c:v>
                      </c:pt>
                      <c:pt idx="5">
                        <c:v>0.35102019556495945</c:v>
                      </c:pt>
                      <c:pt idx="6">
                        <c:v>0.19781061146289783</c:v>
                      </c:pt>
                      <c:pt idx="7">
                        <c:v>0.20717491669112736</c:v>
                      </c:pt>
                      <c:pt idx="8">
                        <c:v>0.23594800327435672</c:v>
                      </c:pt>
                      <c:pt idx="9">
                        <c:v>7.348059856818058E-2</c:v>
                      </c:pt>
                      <c:pt idx="10">
                        <c:v>0.13521764730902308</c:v>
                      </c:pt>
                      <c:pt idx="11">
                        <c:v>0.2447269218332209</c:v>
                      </c:pt>
                      <c:pt idx="12">
                        <c:v>0.14257288961745501</c:v>
                      </c:pt>
                      <c:pt idx="13">
                        <c:v>0.28195023336533365</c:v>
                      </c:pt>
                      <c:pt idx="14">
                        <c:v>0.28764700696053647</c:v>
                      </c:pt>
                      <c:pt idx="15">
                        <c:v>0.25700503584853562</c:v>
                      </c:pt>
                      <c:pt idx="16">
                        <c:v>0.24445702862183022</c:v>
                      </c:pt>
                      <c:pt idx="17">
                        <c:v>6.1814303612693217E-2</c:v>
                      </c:pt>
                      <c:pt idx="18">
                        <c:v>0.17851658918563823</c:v>
                      </c:pt>
                      <c:pt idx="19">
                        <c:v>0.30829467656485665</c:v>
                      </c:pt>
                      <c:pt idx="20">
                        <c:v>0.36977397136131523</c:v>
                      </c:pt>
                      <c:pt idx="21">
                        <c:v>0.28018329491373706</c:v>
                      </c:pt>
                      <c:pt idx="22">
                        <c:v>0.26328292859360752</c:v>
                      </c:pt>
                      <c:pt idx="23">
                        <c:v>0.2787810162170537</c:v>
                      </c:pt>
                      <c:pt idx="24">
                        <c:v>0.18740554511334684</c:v>
                      </c:pt>
                      <c:pt idx="25">
                        <c:v>0.30691464922627093</c:v>
                      </c:pt>
                      <c:pt idx="26">
                        <c:v>0.26015037983864225</c:v>
                      </c:pt>
                      <c:pt idx="27">
                        <c:v>0.202848513095267</c:v>
                      </c:pt>
                      <c:pt idx="28">
                        <c:v>0.11898107565391482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0.16982991710751652</c:v>
                      </c:pt>
                      <c:pt idx="1">
                        <c:v>7.4524776957390473E-2</c:v>
                      </c:pt>
                      <c:pt idx="2">
                        <c:v>9.7030159318901577E-2</c:v>
                      </c:pt>
                      <c:pt idx="3">
                        <c:v>0.13781056178187009</c:v>
                      </c:pt>
                      <c:pt idx="4">
                        <c:v>0.14830379969526658</c:v>
                      </c:pt>
                      <c:pt idx="5">
                        <c:v>0.15505330287721564</c:v>
                      </c:pt>
                      <c:pt idx="6">
                        <c:v>9.5624279846870927E-2</c:v>
                      </c:pt>
                      <c:pt idx="7">
                        <c:v>0.10819353087718851</c:v>
                      </c:pt>
                      <c:pt idx="8">
                        <c:v>0.13769272497350959</c:v>
                      </c:pt>
                      <c:pt idx="9">
                        <c:v>3.6864733383334014E-2</c:v>
                      </c:pt>
                      <c:pt idx="10">
                        <c:v>7.2754159077170921E-2</c:v>
                      </c:pt>
                      <c:pt idx="11">
                        <c:v>0.16064213774005814</c:v>
                      </c:pt>
                      <c:pt idx="12">
                        <c:v>7.1888353402152952E-2</c:v>
                      </c:pt>
                      <c:pt idx="13">
                        <c:v>0.18072163728527288</c:v>
                      </c:pt>
                      <c:pt idx="14">
                        <c:v>0.17970305679133317</c:v>
                      </c:pt>
                      <c:pt idx="15">
                        <c:v>0.12674392085896097</c:v>
                      </c:pt>
                      <c:pt idx="16">
                        <c:v>0.13738416412020502</c:v>
                      </c:pt>
                      <c:pt idx="17">
                        <c:v>3.7460185288450902E-2</c:v>
                      </c:pt>
                      <c:pt idx="18">
                        <c:v>0.10434351427972037</c:v>
                      </c:pt>
                      <c:pt idx="19">
                        <c:v>0.12045358374554786</c:v>
                      </c:pt>
                      <c:pt idx="20">
                        <c:v>0.20655844679416951</c:v>
                      </c:pt>
                      <c:pt idx="21">
                        <c:v>0.16648377187100688</c:v>
                      </c:pt>
                      <c:pt idx="22">
                        <c:v>0.14176340368048895</c:v>
                      </c:pt>
                      <c:pt idx="23">
                        <c:v>0.16460011335010247</c:v>
                      </c:pt>
                      <c:pt idx="24">
                        <c:v>0.10556849452699155</c:v>
                      </c:pt>
                      <c:pt idx="25">
                        <c:v>0.15489344296680438</c:v>
                      </c:pt>
                      <c:pt idx="26">
                        <c:v>0.15039649757763024</c:v>
                      </c:pt>
                      <c:pt idx="27">
                        <c:v>0.12074485731455799</c:v>
                      </c:pt>
                      <c:pt idx="28">
                        <c:v>7.5948764952766701E-2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7.8973774312776385E-2</c:v>
                      </c:pt>
                      <c:pt idx="1">
                        <c:v>0.10448354111793644</c:v>
                      </c:pt>
                      <c:pt idx="2">
                        <c:v>0.10350515362587644</c:v>
                      </c:pt>
                      <c:pt idx="3">
                        <c:v>0.15551606035647794</c:v>
                      </c:pt>
                      <c:pt idx="4">
                        <c:v>0.14778100121102591</c:v>
                      </c:pt>
                      <c:pt idx="5">
                        <c:v>0.19596689268774384</c:v>
                      </c:pt>
                      <c:pt idx="6">
                        <c:v>0.10218633161602689</c:v>
                      </c:pt>
                      <c:pt idx="7">
                        <c:v>9.8981385813938866E-2</c:v>
                      </c:pt>
                      <c:pt idx="8">
                        <c:v>9.8255278300847113E-2</c:v>
                      </c:pt>
                      <c:pt idx="9">
                        <c:v>3.6615865184846573E-2</c:v>
                      </c:pt>
                      <c:pt idx="10">
                        <c:v>6.246348823185216E-2</c:v>
                      </c:pt>
                      <c:pt idx="11">
                        <c:v>8.4084784093162737E-2</c:v>
                      </c:pt>
                      <c:pt idx="12">
                        <c:v>7.068453621530206E-2</c:v>
                      </c:pt>
                      <c:pt idx="13">
                        <c:v>0.10122859608006077</c:v>
                      </c:pt>
                      <c:pt idx="14">
                        <c:v>0.10794395016920327</c:v>
                      </c:pt>
                      <c:pt idx="15">
                        <c:v>0.13026111498957463</c:v>
                      </c:pt>
                      <c:pt idx="16">
                        <c:v>0.10707286450162519</c:v>
                      </c:pt>
                      <c:pt idx="17">
                        <c:v>2.4354118324242318E-2</c:v>
                      </c:pt>
                      <c:pt idx="18">
                        <c:v>7.4173074905917874E-2</c:v>
                      </c:pt>
                      <c:pt idx="19">
                        <c:v>0.18784109281930877</c:v>
                      </c:pt>
                      <c:pt idx="20">
                        <c:v>0.16321552456714575</c:v>
                      </c:pt>
                      <c:pt idx="21">
                        <c:v>0.11369952304273016</c:v>
                      </c:pt>
                      <c:pt idx="22">
                        <c:v>0.12151952491311861</c:v>
                      </c:pt>
                      <c:pt idx="23">
                        <c:v>0.11418090286695125</c:v>
                      </c:pt>
                      <c:pt idx="24">
                        <c:v>8.1837050586355278E-2</c:v>
                      </c:pt>
                      <c:pt idx="25">
                        <c:v>0.15202120625946658</c:v>
                      </c:pt>
                      <c:pt idx="26">
                        <c:v>0.10975388226101197</c:v>
                      </c:pt>
                      <c:pt idx="27">
                        <c:v>8.2103655780708981E-2</c:v>
                      </c:pt>
                      <c:pt idx="28">
                        <c:v>4.3032310701148116E-2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1.6267763914377082E-2</c:v>
                      </c:pt>
                      <c:pt idx="1">
                        <c:v>5.0779783807413754E-3</c:v>
                      </c:pt>
                      <c:pt idx="2">
                        <c:v>6.1594247776362403E-3</c:v>
                      </c:pt>
                      <c:pt idx="3">
                        <c:v>9.025128980438276E-3</c:v>
                      </c:pt>
                      <c:pt idx="4">
                        <c:v>9.1031282882585596E-3</c:v>
                      </c:pt>
                      <c:pt idx="5">
                        <c:v>8.8929274671941932E-3</c:v>
                      </c:pt>
                      <c:pt idx="6">
                        <c:v>6.7703125994471747E-3</c:v>
                      </c:pt>
                      <c:pt idx="7">
                        <c:v>6.1402454608939705E-3</c:v>
                      </c:pt>
                      <c:pt idx="8">
                        <c:v>8.5042592433907382E-3</c:v>
                      </c:pt>
                      <c:pt idx="9">
                        <c:v>2.5076261184393419E-3</c:v>
                      </c:pt>
                      <c:pt idx="10">
                        <c:v>8.1950824070578712E-3</c:v>
                      </c:pt>
                      <c:pt idx="11">
                        <c:v>1.9000799181639487E-2</c:v>
                      </c:pt>
                      <c:pt idx="12">
                        <c:v>4.3257972055417253E-3</c:v>
                      </c:pt>
                      <c:pt idx="13">
                        <c:v>1.6769260337393538E-2</c:v>
                      </c:pt>
                      <c:pt idx="14">
                        <c:v>1.1775979784116819E-2</c:v>
                      </c:pt>
                      <c:pt idx="15">
                        <c:v>8.054312817349335E-3</c:v>
                      </c:pt>
                      <c:pt idx="16">
                        <c:v>8.6573462722668304E-3</c:v>
                      </c:pt>
                      <c:pt idx="17">
                        <c:v>2.4271490590692967E-3</c:v>
                      </c:pt>
                      <c:pt idx="18">
                        <c:v>6.7407759532645386E-3</c:v>
                      </c:pt>
                      <c:pt idx="19">
                        <c:v>8.2769279590866641E-3</c:v>
                      </c:pt>
                      <c:pt idx="20">
                        <c:v>1.5363133109359942E-2</c:v>
                      </c:pt>
                      <c:pt idx="21">
                        <c:v>1.1196915089600449E-2</c:v>
                      </c:pt>
                      <c:pt idx="22">
                        <c:v>8.0527088918921214E-3</c:v>
                      </c:pt>
                      <c:pt idx="23">
                        <c:v>1.8289992560892181E-2</c:v>
                      </c:pt>
                      <c:pt idx="24">
                        <c:v>6.7691668513326616E-3</c:v>
                      </c:pt>
                      <c:pt idx="25">
                        <c:v>9.2366956118348307E-3</c:v>
                      </c:pt>
                      <c:pt idx="26">
                        <c:v>1.0205753503822754E-2</c:v>
                      </c:pt>
                      <c:pt idx="27">
                        <c:v>7.4424004073220243E-3</c:v>
                      </c:pt>
                      <c:pt idx="28">
                        <c:v>6.7309709636906188E-3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7.1135405301977223E-3</c:v>
                      </c:pt>
                      <c:pt idx="2">
                        <c:v>3.0648031283635069E-3</c:v>
                      </c:pt>
                      <c:pt idx="3">
                        <c:v>2.9352066944027719E-3</c:v>
                      </c:pt>
                      <c:pt idx="4">
                        <c:v>0</c:v>
                      </c:pt>
                      <c:pt idx="5">
                        <c:v>0</c:v>
                      </c:pt>
                      <c:pt idx="6">
                        <c:v>0</c:v>
                      </c:pt>
                      <c:pt idx="7">
                        <c:v>0</c:v>
                      </c:pt>
                      <c:pt idx="8">
                        <c:v>0</c:v>
                      </c:pt>
                      <c:pt idx="9">
                        <c:v>2.6667721576226672E-2</c:v>
                      </c:pt>
                      <c:pt idx="10">
                        <c:v>0.1485721003365871</c:v>
                      </c:pt>
                      <c:pt idx="11">
                        <c:v>0</c:v>
                      </c:pt>
                      <c:pt idx="12">
                        <c:v>0</c:v>
                      </c:pt>
                      <c:pt idx="13">
                        <c:v>0</c:v>
                      </c:pt>
                      <c:pt idx="14">
                        <c:v>0</c:v>
                      </c:pt>
                      <c:pt idx="15">
                        <c:v>1.2721324882298927E-2</c:v>
                      </c:pt>
                      <c:pt idx="16">
                        <c:v>0</c:v>
                      </c:pt>
                      <c:pt idx="17">
                        <c:v>5.6369998908535703E-2</c:v>
                      </c:pt>
                      <c:pt idx="18">
                        <c:v>0</c:v>
                      </c:pt>
                      <c:pt idx="19">
                        <c:v>3.1769669045160015E-2</c:v>
                      </c:pt>
                      <c:pt idx="20">
                        <c:v>0</c:v>
                      </c:pt>
                      <c:pt idx="21">
                        <c:v>0</c:v>
                      </c:pt>
                      <c:pt idx="22">
                        <c:v>0</c:v>
                      </c:pt>
                      <c:pt idx="23">
                        <c:v>0</c:v>
                      </c:pt>
                      <c:pt idx="24">
                        <c:v>6.2725883339128912E-3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排出量比較シート!$BE$21:$BE$50</c:f>
              <c:numCache>
                <c:formatCode>#,##0_);[Red]\(#,##0\)</c:formatCode>
                <c:ptCount val="30"/>
                <c:pt idx="0">
                  <c:v>37.450673214092753</c:v>
                </c:pt>
                <c:pt idx="1">
                  <c:v>316.25747049895205</c:v>
                </c:pt>
                <c:pt idx="2">
                  <c:v>278.98176645197623</c:v>
                </c:pt>
                <c:pt idx="3">
                  <c:v>144.56883313658304</c:v>
                </c:pt>
                <c:pt idx="4">
                  <c:v>124.56996085415405</c:v>
                </c:pt>
                <c:pt idx="5">
                  <c:v>90.610855763908916</c:v>
                </c:pt>
                <c:pt idx="6">
                  <c:v>187.31436259282754</c:v>
                </c:pt>
                <c:pt idx="7">
                  <c:v>280.06478220414971</c:v>
                </c:pt>
                <c:pt idx="8">
                  <c:v>153.4278414577409</c:v>
                </c:pt>
                <c:pt idx="9">
                  <c:v>1054.8361219831643</c:v>
                </c:pt>
                <c:pt idx="10">
                  <c:v>181.43565399095999</c:v>
                </c:pt>
                <c:pt idx="11">
                  <c:v>15.564969606897261</c:v>
                </c:pt>
                <c:pt idx="12">
                  <c:v>535.71522477474855</c:v>
                </c:pt>
                <c:pt idx="13">
                  <c:v>14.328245502053507</c:v>
                </c:pt>
                <c:pt idx="14">
                  <c:v>74.066402596490519</c:v>
                </c:pt>
                <c:pt idx="15">
                  <c:v>148.27902551147267</c:v>
                </c:pt>
                <c:pt idx="16">
                  <c:v>147.69561846377391</c:v>
                </c:pt>
                <c:pt idx="17">
                  <c:v>1090.6260132751138</c:v>
                </c:pt>
                <c:pt idx="18">
                  <c:v>284.53032827139253</c:v>
                </c:pt>
                <c:pt idx="19">
                  <c:v>51.579100395381808</c:v>
                </c:pt>
                <c:pt idx="20">
                  <c:v>20.850465895202397</c:v>
                </c:pt>
                <c:pt idx="21">
                  <c:v>55.644041784120759</c:v>
                </c:pt>
                <c:pt idx="22">
                  <c:v>177.85744725153242</c:v>
                </c:pt>
                <c:pt idx="23">
                  <c:v>17.070729563990167</c:v>
                </c:pt>
                <c:pt idx="24">
                  <c:v>216.68821162751826</c:v>
                </c:pt>
                <c:pt idx="25">
                  <c:v>98.199354687919239</c:v>
                </c:pt>
                <c:pt idx="26">
                  <c:v>113.54698513501465</c:v>
                </c:pt>
                <c:pt idx="27">
                  <c:v>230.7925301944291</c:v>
                </c:pt>
                <c:pt idx="28">
                  <c:v>301.34796294022237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排出量比較シート!$BI$21:$BI$50</c:f>
              <c:numCache>
                <c:formatCode>#,##0_);[Red]\(#,##0\)</c:formatCode>
                <c:ptCount val="30"/>
                <c:pt idx="0">
                  <c:v>51.20149432351883</c:v>
                </c:pt>
                <c:pt idx="1">
                  <c:v>98.3850006261777</c:v>
                </c:pt>
                <c:pt idx="2">
                  <c:v>78.877701525931315</c:v>
                </c:pt>
                <c:pt idx="3">
                  <c:v>58.000893539210601</c:v>
                </c:pt>
                <c:pt idx="4">
                  <c:v>52.998663874387233</c:v>
                </c:pt>
                <c:pt idx="5">
                  <c:v>66.320153995167587</c:v>
                </c:pt>
                <c:pt idx="6">
                  <c:v>91.008133800673235</c:v>
                </c:pt>
                <c:pt idx="7">
                  <c:v>84.489766498101162</c:v>
                </c:pt>
                <c:pt idx="8">
                  <c:v>70.758378631310507</c:v>
                </c:pt>
                <c:pt idx="9">
                  <c:v>66.422075495932631</c:v>
                </c:pt>
                <c:pt idx="10">
                  <c:v>43.703624398874702</c:v>
                </c:pt>
                <c:pt idx="11">
                  <c:v>44.651413922505967</c:v>
                </c:pt>
                <c:pt idx="12">
                  <c:v>77.116248436953668</c:v>
                </c:pt>
                <c:pt idx="13">
                  <c:v>51.296804809941513</c:v>
                </c:pt>
                <c:pt idx="14">
                  <c:v>46.55430141237035</c:v>
                </c:pt>
                <c:pt idx="15">
                  <c:v>66.368346865579582</c:v>
                </c:pt>
                <c:pt idx="16">
                  <c:v>61.334924567403135</c:v>
                </c:pt>
                <c:pt idx="17">
                  <c:v>53.56112311412253</c:v>
                </c:pt>
                <c:pt idx="18">
                  <c:v>64.675090215427431</c:v>
                </c:pt>
                <c:pt idx="19">
                  <c:v>104.91921516017777</c:v>
                </c:pt>
                <c:pt idx="20">
                  <c:v>43.899693835895853</c:v>
                </c:pt>
                <c:pt idx="21">
                  <c:v>48.520204565122647</c:v>
                </c:pt>
                <c:pt idx="22">
                  <c:v>49.63221454930305</c:v>
                </c:pt>
                <c:pt idx="23">
                  <c:v>42.127034705006473</c:v>
                </c:pt>
                <c:pt idx="24">
                  <c:v>69.172254263138612</c:v>
                </c:pt>
                <c:pt idx="25">
                  <c:v>53.320595303775278</c:v>
                </c:pt>
                <c:pt idx="26">
                  <c:v>58.077427756634201</c:v>
                </c:pt>
                <c:pt idx="27">
                  <c:v>51.138914683531759</c:v>
                </c:pt>
                <c:pt idx="28">
                  <c:v>53.248330417472445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排出量比較シート!$BJ$21:$BJ$50</c:f>
              <c:numCache>
                <c:formatCode>#,##0_);[Red]\(#,##0\)</c:formatCode>
                <c:ptCount val="30"/>
                <c:pt idx="0">
                  <c:v>61.351988907066875</c:v>
                </c:pt>
                <c:pt idx="1">
                  <c:v>125.24546420022104</c:v>
                </c:pt>
                <c:pt idx="2">
                  <c:v>90.342368863066142</c:v>
                </c:pt>
                <c:pt idx="3">
                  <c:v>55.438702068640346</c:v>
                </c:pt>
                <c:pt idx="4">
                  <c:v>78.081609334918653</c:v>
                </c:pt>
                <c:pt idx="5">
                  <c:v>82.973436316712238</c:v>
                </c:pt>
                <c:pt idx="6">
                  <c:v>124.36526962679719</c:v>
                </c:pt>
                <c:pt idx="7">
                  <c:v>63.031521176701844</c:v>
                </c:pt>
                <c:pt idx="8">
                  <c:v>69.303296381583024</c:v>
                </c:pt>
                <c:pt idx="9">
                  <c:v>85.675192841965313</c:v>
                </c:pt>
                <c:pt idx="10">
                  <c:v>61.132647232967102</c:v>
                </c:pt>
                <c:pt idx="11">
                  <c:v>62.527167477574288</c:v>
                </c:pt>
                <c:pt idx="12">
                  <c:v>63.631196716364236</c:v>
                </c:pt>
                <c:pt idx="13">
                  <c:v>69.412398426454729</c:v>
                </c:pt>
                <c:pt idx="14">
                  <c:v>66.155596965116146</c:v>
                </c:pt>
                <c:pt idx="15">
                  <c:v>84.826644372799393</c:v>
                </c:pt>
                <c:pt idx="16">
                  <c:v>73.981418635171309</c:v>
                </c:pt>
                <c:pt idx="17">
                  <c:v>85.171972204220921</c:v>
                </c:pt>
                <c:pt idx="18">
                  <c:v>51.602870673495005</c:v>
                </c:pt>
                <c:pt idx="19">
                  <c:v>89.107307456724286</c:v>
                </c:pt>
                <c:pt idx="20">
                  <c:v>59.0562563668297</c:v>
                </c:pt>
                <c:pt idx="21">
                  <c:v>90.889222246006426</c:v>
                </c:pt>
                <c:pt idx="22">
                  <c:v>64.635256895212564</c:v>
                </c:pt>
                <c:pt idx="23">
                  <c:v>58.134977686936963</c:v>
                </c:pt>
                <c:pt idx="24">
                  <c:v>99.258448611796041</c:v>
                </c:pt>
                <c:pt idx="25">
                  <c:v>84.825061658759495</c:v>
                </c:pt>
                <c:pt idx="26">
                  <c:v>61.466155842709945</c:v>
                </c:pt>
                <c:pt idx="27">
                  <c:v>56.125310265393722</c:v>
                </c:pt>
                <c:pt idx="28">
                  <c:v>59.116680778052562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排出量比較シート!$BK$21:$BK$50</c:f>
              <c:numCache>
                <c:formatCode>#,##0_);[Red]\(#,##0\)</c:formatCode>
                <c:ptCount val="30"/>
                <c:pt idx="0">
                  <c:v>56.401548251113603</c:v>
                </c:pt>
                <c:pt idx="1">
                  <c:v>129.39334752568803</c:v>
                </c:pt>
                <c:pt idx="2">
                  <c:v>118.9696255307588</c:v>
                </c:pt>
                <c:pt idx="3">
                  <c:v>116.381505022149</c:v>
                </c:pt>
                <c:pt idx="4">
                  <c:v>117.05085385552761</c:v>
                </c:pt>
                <c:pt idx="5">
                  <c:v>140.8374820285247</c:v>
                </c:pt>
                <c:pt idx="6">
                  <c:v>103.57085688939532</c:v>
                </c:pt>
                <c:pt idx="7">
                  <c:v>118.28132160352246</c:v>
                </c:pt>
                <c:pt idx="8">
                  <c:v>97.123279956913564</c:v>
                </c:pt>
                <c:pt idx="9">
                  <c:v>138.45101932616194</c:v>
                </c:pt>
                <c:pt idx="10">
                  <c:v>120.88089111232617</c:v>
                </c:pt>
                <c:pt idx="11">
                  <c:v>46.907319908448301</c:v>
                </c:pt>
                <c:pt idx="12">
                  <c:v>118.35488880669554</c:v>
                </c:pt>
                <c:pt idx="13">
                  <c:v>59.894668755577278</c:v>
                </c:pt>
                <c:pt idx="14">
                  <c:v>82.945024779469477</c:v>
                </c:pt>
                <c:pt idx="15">
                  <c:v>118.42975141980976</c:v>
                </c:pt>
                <c:pt idx="16">
                  <c:v>98.769304913675725</c:v>
                </c:pt>
                <c:pt idx="17">
                  <c:v>169.71060393867427</c:v>
                </c:pt>
                <c:pt idx="18">
                  <c:v>91.136371657204961</c:v>
                </c:pt>
                <c:pt idx="19">
                  <c:v>137.91505986893495</c:v>
                </c:pt>
                <c:pt idx="20">
                  <c:v>83.278566739715473</c:v>
                </c:pt>
                <c:pt idx="21">
                  <c:v>85.321080008205143</c:v>
                </c:pt>
                <c:pt idx="22">
                  <c:v>112.66128077837659</c:v>
                </c:pt>
                <c:pt idx="23">
                  <c:v>53.072627080937167</c:v>
                </c:pt>
                <c:pt idx="24">
                  <c:v>98.19016033301881</c:v>
                </c:pt>
                <c:pt idx="25">
                  <c:v>111.66976487738121</c:v>
                </c:pt>
                <c:pt idx="26">
                  <c:v>86.367429044935889</c:v>
                </c:pt>
                <c:pt idx="27">
                  <c:v>91.68778810338739</c:v>
                </c:pt>
                <c:pt idx="28">
                  <c:v>60.265086178568467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排出量比較シート!$BQ$21:$BQ$50</c:f>
              <c:numCache>
                <c:formatCode>#,##0_);[Red]\(#,##0\)</c:formatCode>
                <c:ptCount val="30"/>
                <c:pt idx="0">
                  <c:v>6.3729522135419856</c:v>
                </c:pt>
                <c:pt idx="1">
                  <c:v>7.4627435310675017</c:v>
                </c:pt>
                <c:pt idx="2">
                  <c:v>0</c:v>
                </c:pt>
                <c:pt idx="3">
                  <c:v>6.8301021491506164</c:v>
                </c:pt>
                <c:pt idx="4">
                  <c:v>10.835882774601311</c:v>
                </c:pt>
                <c:pt idx="5">
                  <c:v>10.5677325216</c:v>
                </c:pt>
                <c:pt idx="6">
                  <c:v>0</c:v>
                </c:pt>
                <c:pt idx="7">
                  <c:v>8.6235336362372088</c:v>
                </c:pt>
                <c:pt idx="8">
                  <c:v>6.6970053169227537</c:v>
                </c:pt>
                <c:pt idx="9">
                  <c:v>3.305309423344069</c:v>
                </c:pt>
                <c:pt idx="10">
                  <c:v>6.8443456877340267</c:v>
                </c:pt>
                <c:pt idx="11">
                  <c:v>8.2118115812889894</c:v>
                </c:pt>
                <c:pt idx="12">
                  <c:v>10.873025479278001</c:v>
                </c:pt>
                <c:pt idx="13">
                  <c:v>5.5726035510008307</c:v>
                </c:pt>
                <c:pt idx="14">
                  <c:v>7.2948969529439784</c:v>
                </c:pt>
                <c:pt idx="15">
                  <c:v>8.4388924160000016</c:v>
                </c:pt>
                <c:pt idx="16">
                  <c:v>8.4348361403399998</c:v>
                </c:pt>
                <c:pt idx="17">
                  <c:v>8.0156157270000001</c:v>
                </c:pt>
                <c:pt idx="18">
                  <c:v>0</c:v>
                </c:pt>
                <c:pt idx="19">
                  <c:v>12.39869369985</c:v>
                </c:pt>
                <c:pt idx="20">
                  <c:v>9.1459795209999992</c:v>
                </c:pt>
                <c:pt idx="21">
                  <c:v>12.442455019501651</c:v>
                </c:pt>
                <c:pt idx="22">
                  <c:v>10.42384010026</c:v>
                </c:pt>
                <c:pt idx="23">
                  <c:v>8.2476314671528534</c:v>
                </c:pt>
                <c:pt idx="24">
                  <c:v>6.5461648547200024</c:v>
                </c:pt>
                <c:pt idx="25">
                  <c:v>5.2013862392877659</c:v>
                </c:pt>
                <c:pt idx="26">
                  <c:v>0</c:v>
                </c:pt>
                <c:pt idx="27">
                  <c:v>6.2599734308583228</c:v>
                </c:pt>
                <c:pt idx="28">
                  <c:v>5.4118454270532066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排出量比較シート!$BR$21:$BR$50</c:f>
              <c:numCache>
                <c:formatCode>#,##0_);[Red]\(#,##0\)</c:formatCode>
                <c:ptCount val="30"/>
                <c:pt idx="0">
                  <c:v>212.77865690933405</c:v>
                </c:pt>
                <c:pt idx="1">
                  <c:v>676.74402638210631</c:v>
                </c:pt>
                <c:pt idx="2">
                  <c:v>567.17146237173256</c:v>
                </c:pt>
                <c:pt idx="3">
                  <c:v>381.2200359157336</c:v>
                </c:pt>
                <c:pt idx="4">
                  <c:v>383.5369706935889</c:v>
                </c:pt>
                <c:pt idx="5">
                  <c:v>391.30966062591352</c:v>
                </c:pt>
                <c:pt idx="6">
                  <c:v>506.25862290969332</c:v>
                </c:pt>
                <c:pt idx="7">
                  <c:v>554.49092511871243</c:v>
                </c:pt>
                <c:pt idx="8">
                  <c:v>397.30980174447075</c:v>
                </c:pt>
                <c:pt idx="9">
                  <c:v>1348.6897190705683</c:v>
                </c:pt>
                <c:pt idx="10">
                  <c:v>413.997162422862</c:v>
                </c:pt>
                <c:pt idx="11">
                  <c:v>177.86268249671483</c:v>
                </c:pt>
                <c:pt idx="12">
                  <c:v>805.69058421403997</c:v>
                </c:pt>
                <c:pt idx="13">
                  <c:v>200.50472104502788</c:v>
                </c:pt>
                <c:pt idx="14">
                  <c:v>277.01622270639047</c:v>
                </c:pt>
                <c:pt idx="15">
                  <c:v>426.34266058566141</c:v>
                </c:pt>
                <c:pt idx="16">
                  <c:v>390.21610272036412</c:v>
                </c:pt>
                <c:pt idx="17">
                  <c:v>1407.0853282591315</c:v>
                </c:pt>
                <c:pt idx="18">
                  <c:v>491.94466081751995</c:v>
                </c:pt>
                <c:pt idx="19">
                  <c:v>395.91937658106883</c:v>
                </c:pt>
                <c:pt idx="20">
                  <c:v>216.23096235864341</c:v>
                </c:pt>
                <c:pt idx="21">
                  <c:v>292.81700362295663</c:v>
                </c:pt>
                <c:pt idx="22">
                  <c:v>415.21003957468463</c:v>
                </c:pt>
                <c:pt idx="23">
                  <c:v>178.65300050402359</c:v>
                </c:pt>
                <c:pt idx="24">
                  <c:v>489.85523969019175</c:v>
                </c:pt>
                <c:pt idx="25">
                  <c:v>353.21616276712302</c:v>
                </c:pt>
                <c:pt idx="26">
                  <c:v>319.45799777929471</c:v>
                </c:pt>
                <c:pt idx="27">
                  <c:v>436.00451667760035</c:v>
                </c:pt>
                <c:pt idx="28">
                  <c:v>479.38990574136909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c:ext uri="{02D57815-91ED-43cb-92C2-25804820EDAC}">
                        <c15:formulaRef>
                          <c15:sqref>排出量比較シート!$BF$21:$BF$68</c15:sqref>
                        </c15:formulaRef>
                      </c:ext>
                    </c:extLst>
                    <c:numCache>
                      <c:formatCode>#,##0_);[Red]\(#,##0\)</c:formatCode>
                      <c:ptCount val="48"/>
                      <c:pt idx="0">
                        <c:v>30.233714394265959</c:v>
                      </c:pt>
                      <c:pt idx="1">
                        <c:v>296.02518417595422</c:v>
                      </c:pt>
                      <c:pt idx="2">
                        <c:v>246.04059238862891</c:v>
                      </c:pt>
                      <c:pt idx="3">
                        <c:v>125.4208840812021</c:v>
                      </c:pt>
                      <c:pt idx="4">
                        <c:v>110.3258631659687</c:v>
                      </c:pt>
                      <c:pt idx="5">
                        <c:v>65.361907032982472</c:v>
                      </c:pt>
                      <c:pt idx="6">
                        <c:v>175.4769320789666</c:v>
                      </c:pt>
                      <c:pt idx="7">
                        <c:v>253.57183692515301</c:v>
                      </c:pt>
                      <c:pt idx="8">
                        <c:v>147.65891531965929</c:v>
                      </c:pt>
                      <c:pt idx="9">
                        <c:v>1046.0746677295101</c:v>
                      </c:pt>
                      <c:pt idx="10">
                        <c:v>179.53938808771011</c:v>
                      </c:pt>
                      <c:pt idx="11">
                        <c:v>14.185642036326939</c:v>
                      </c:pt>
                      <c:pt idx="12">
                        <c:v>504.97143168504539</c:v>
                      </c:pt>
                      <c:pt idx="13">
                        <c:v>10.046591616447619</c:v>
                      </c:pt>
                      <c:pt idx="14">
                        <c:v>69.034446154396122</c:v>
                      </c:pt>
                      <c:pt idx="15">
                        <c:v>101.47850752117731</c:v>
                      </c:pt>
                      <c:pt idx="16">
                        <c:v>143.38254147473529</c:v>
                      </c:pt>
                      <c:pt idx="17">
                        <c:v>1085.811355340687</c:v>
                      </c:pt>
                      <c:pt idx="18">
                        <c:v>279.65800517112262</c:v>
                      </c:pt>
                      <c:pt idx="19">
                        <c:v>20.949479374567112</c:v>
                      </c:pt>
                      <c:pt idx="20">
                        <c:v>17.106702824077551</c:v>
                      </c:pt>
                      <c:pt idx="21">
                        <c:v>44.432626094972512</c:v>
                      </c:pt>
                      <c:pt idx="22">
                        <c:v>168.644417666788</c:v>
                      </c:pt>
                      <c:pt idx="23">
                        <c:v>15.06547494944971</c:v>
                      </c:pt>
                      <c:pt idx="24">
                        <c:v>204.15046891514459</c:v>
                      </c:pt>
                      <c:pt idx="25">
                        <c:v>92.104134810324425</c:v>
                      </c:pt>
                      <c:pt idx="26">
                        <c:v>106.3904997233152</c:v>
                      </c:pt>
                      <c:pt idx="27">
                        <c:v>214.53918733446619</c:v>
                      </c:pt>
                      <c:pt idx="28">
                        <c:v>298.96839113250502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1.0667452256377497</c:v>
                      </c:pt>
                      <c:pt idx="1">
                        <c:v>7.2107528873055147</c:v>
                      </c:pt>
                      <c:pt idx="2">
                        <c:v>3.1519722103594425</c:v>
                      </c:pt>
                      <c:pt idx="3">
                        <c:v>3.102437671659394</c:v>
                      </c:pt>
                      <c:pt idx="4">
                        <c:v>3.960543319970228</c:v>
                      </c:pt>
                      <c:pt idx="5">
                        <c:v>8.0567516597405415</c:v>
                      </c:pt>
                      <c:pt idx="6">
                        <c:v>3.9662050788528718</c:v>
                      </c:pt>
                      <c:pt idx="7">
                        <c:v>3.4711665680004562</c:v>
                      </c:pt>
                      <c:pt idx="8">
                        <c:v>3.3908415973501049</c:v>
                      </c:pt>
                      <c:pt idx="9">
                        <c:v>5.7956901851396916</c:v>
                      </c:pt>
                      <c:pt idx="10">
                        <c:v>1.8962659032498874</c:v>
                      </c:pt>
                      <c:pt idx="11">
                        <c:v>1.3793275705703216</c:v>
                      </c:pt>
                      <c:pt idx="12">
                        <c:v>2.5934003094256282</c:v>
                      </c:pt>
                      <c:pt idx="13">
                        <c:v>1.746060962613071</c:v>
                      </c:pt>
                      <c:pt idx="14">
                        <c:v>2.5739362865483972</c:v>
                      </c:pt>
                      <c:pt idx="15">
                        <c:v>10.7644483086753</c:v>
                      </c:pt>
                      <c:pt idx="16">
                        <c:v>3.2539300927464669</c:v>
                      </c:pt>
                      <c:pt idx="17">
                        <c:v>2.9306200280731121</c:v>
                      </c:pt>
                      <c:pt idx="18">
                        <c:v>2.6893193874775769</c:v>
                      </c:pt>
                      <c:pt idx="19">
                        <c:v>4.989043728544222</c:v>
                      </c:pt>
                      <c:pt idx="20">
                        <c:v>2.1697483210648936</c:v>
                      </c:pt>
                      <c:pt idx="21">
                        <c:v>5.9192453696880589</c:v>
                      </c:pt>
                      <c:pt idx="22">
                        <c:v>2.8709929497166762</c:v>
                      </c:pt>
                      <c:pt idx="23">
                        <c:v>1.4524264262987434</c:v>
                      </c:pt>
                      <c:pt idx="24">
                        <c:v>2.9446194701909141</c:v>
                      </c:pt>
                      <c:pt idx="25">
                        <c:v>3.0038344422950769</c:v>
                      </c:pt>
                      <c:pt idx="26">
                        <c:v>2.3588303746717521</c:v>
                      </c:pt>
                      <c:pt idx="27">
                        <c:v>1.8971930504619583</c:v>
                      </c:pt>
                      <c:pt idx="28">
                        <c:v>1.507961740438561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6.1502135941890463</c:v>
                      </c:pt>
                      <c:pt idx="1">
                        <c:v>13.021533435692318</c:v>
                      </c:pt>
                      <c:pt idx="2">
                        <c:v>29.789201852987869</c:v>
                      </c:pt>
                      <c:pt idx="3">
                        <c:v>16.045511383721532</c:v>
                      </c:pt>
                      <c:pt idx="4">
                        <c:v>10.283554368215123</c:v>
                      </c:pt>
                      <c:pt idx="5">
                        <c:v>17.192197071185898</c:v>
                      </c:pt>
                      <c:pt idx="6">
                        <c:v>7.8712254350080437</c:v>
                      </c:pt>
                      <c:pt idx="7">
                        <c:v>23.021778710996205</c:v>
                      </c:pt>
                      <c:pt idx="8">
                        <c:v>2.3780845407314875</c:v>
                      </c:pt>
                      <c:pt idx="9">
                        <c:v>2.9657640685145594</c:v>
                      </c:pt>
                      <c:pt idx="10">
                        <c:v>0</c:v>
                      </c:pt>
                      <c:pt idx="11">
                        <c:v>0</c:v>
                      </c:pt>
                      <c:pt idx="12">
                        <c:v>28.150392780277535</c:v>
                      </c:pt>
                      <c:pt idx="13">
                        <c:v>2.5355929229928171</c:v>
                      </c:pt>
                      <c:pt idx="14">
                        <c:v>2.4580201555459911</c:v>
                      </c:pt>
                      <c:pt idx="15">
                        <c:v>36.036069681620063</c:v>
                      </c:pt>
                      <c:pt idx="16">
                        <c:v>1.0591468962921751</c:v>
                      </c:pt>
                      <c:pt idx="17">
                        <c:v>1.8840379063537831</c:v>
                      </c:pt>
                      <c:pt idx="18">
                        <c:v>2.1830037127923565</c:v>
                      </c:pt>
                      <c:pt idx="19">
                        <c:v>25.640577292270475</c:v>
                      </c:pt>
                      <c:pt idx="20">
                        <c:v>1.5740147500599531</c:v>
                      </c:pt>
                      <c:pt idx="21">
                        <c:v>5.2921703194601895</c:v>
                      </c:pt>
                      <c:pt idx="22">
                        <c:v>6.3420366350277373</c:v>
                      </c:pt>
                      <c:pt idx="23">
                        <c:v>0.55282818824171198</c:v>
                      </c:pt>
                      <c:pt idx="24">
                        <c:v>9.5931232421827719</c:v>
                      </c:pt>
                      <c:pt idx="25">
                        <c:v>3.0913854352997419</c:v>
                      </c:pt>
                      <c:pt idx="26">
                        <c:v>4.7976550370276945</c:v>
                      </c:pt>
                      <c:pt idx="27">
                        <c:v>14.356149809500947</c:v>
                      </c:pt>
                      <c:pt idx="28">
                        <c:v>0.87161006727878076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52.940115294494319</c:v>
                      </c:pt>
                      <c:pt idx="1">
                        <c:v>121.14280993018551</c:v>
                      </c:pt>
                      <c:pt idx="2">
                        <c:v>113.73790670006278</c:v>
                      </c:pt>
                      <c:pt idx="3">
                        <c:v>111.82198542662186</c:v>
                      </c:pt>
                      <c:pt idx="4">
                        <c:v>113.5594676080138</c:v>
                      </c:pt>
                      <c:pt idx="5">
                        <c:v>137.35759359936608</c:v>
                      </c:pt>
                      <c:pt idx="6">
                        <c:v>100.14332775613104</c:v>
                      </c:pt>
                      <c:pt idx="7">
                        <c:v>114.87661121745539</c:v>
                      </c:pt>
                      <c:pt idx="8">
                        <c:v>93.744454402938402</c:v>
                      </c:pt>
                      <c:pt idx="9">
                        <c:v>99.10252784005668</c:v>
                      </c:pt>
                      <c:pt idx="10">
                        <c:v>55.979722295430904</c:v>
                      </c:pt>
                      <c:pt idx="11">
                        <c:v>43.527786796420514</c:v>
                      </c:pt>
                      <c:pt idx="12">
                        <c:v>114.86963472897116</c:v>
                      </c:pt>
                      <c:pt idx="13">
                        <c:v>56.532352889496735</c:v>
                      </c:pt>
                      <c:pt idx="14">
                        <c:v>79.682887341006619</c:v>
                      </c:pt>
                      <c:pt idx="15">
                        <c:v>109.57221076757796</c:v>
                      </c:pt>
                      <c:pt idx="16">
                        <c:v>95.391068991411089</c:v>
                      </c:pt>
                      <c:pt idx="17">
                        <c:v>86.977999689976059</c:v>
                      </c:pt>
                      <c:pt idx="18">
                        <c:v>87.820282917229349</c:v>
                      </c:pt>
                      <c:pt idx="19">
                        <c:v>122.0598361488203</c:v>
                      </c:pt>
                      <c:pt idx="20">
                        <c:v>79.956581682634635</c:v>
                      </c:pt>
                      <c:pt idx="21">
                        <c:v>82.042432881847674</c:v>
                      </c:pt>
                      <c:pt idx="22">
                        <c:v>109.31771520069066</c:v>
                      </c:pt>
                      <c:pt idx="23">
                        <c:v>49.805065030737509</c:v>
                      </c:pt>
                      <c:pt idx="24">
                        <c:v>91.80158822076956</c:v>
                      </c:pt>
                      <c:pt idx="25">
                        <c:v>108.40721469672098</c:v>
                      </c:pt>
                      <c:pt idx="26">
                        <c:v>83.10711946477565</c:v>
                      </c:pt>
                      <c:pt idx="27">
                        <c:v>88.442867910871769</c:v>
                      </c:pt>
                      <c:pt idx="28">
                        <c:v>57.038326642736926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288.62857868568824</c:v>
                </c:pt>
                <c:pt idx="2">
                  <c:v>2.9067464317550402</c:v>
                </c:pt>
                <c:pt idx="3">
                  <c:v>1.9836103578403115</c:v>
                </c:pt>
                <c:pt idx="4">
                  <c:v>59.201437168944814</c:v>
                </c:pt>
                <c:pt idx="5">
                  <c:v>46.799297443166523</c:v>
                </c:pt>
                <c:pt idx="7">
                  <c:v>87.299330612915554</c:v>
                </c:pt>
                <c:pt idx="8">
                  <c:v>3.338042931565663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293.51893547528357</c:v>
                </c:pt>
                <c:pt idx="4">
                  <c:v>59.201437168944814</c:v>
                </c:pt>
                <c:pt idx="5">
                  <c:v>46.799297443166523</c:v>
                </c:pt>
                <c:pt idx="6">
                  <c:v>90.637373544481221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-167018.93716101372</c:v>
                </c:pt>
                <c:pt idx="12">
                  <c:v>0</c:v>
                </c:pt>
                <c:pt idx="13">
                  <c:v>0</c:v>
                </c:pt>
                <c:pt idx="14">
                  <c:v>0</c:v>
                </c:pt>
                <c:pt idx="15">
                  <c:v>0</c:v>
                </c:pt>
                <c:pt idx="16">
                  <c:v>-141496.28919776704</c:v>
                </c:pt>
                <c:pt idx="17">
                  <c:v>-24169.025378879189</c:v>
                </c:pt>
                <c:pt idx="18">
                  <c:v>0</c:v>
                </c:pt>
                <c:pt idx="19">
                  <c:v>0</c:v>
                </c:pt>
                <c:pt idx="20">
                  <c:v>0</c:v>
                </c:pt>
                <c:pt idx="21">
                  <c:v>-919273.19647247379</c:v>
                </c:pt>
                <c:pt idx="22">
                  <c:v>-2597250.0763485972</c:v>
                </c:pt>
                <c:pt idx="23">
                  <c:v>0</c:v>
                </c:pt>
                <c:pt idx="24">
                  <c:v>0</c:v>
                </c:pt>
                <c:pt idx="25">
                  <c:v>0</c:v>
                </c:pt>
                <c:pt idx="26">
                  <c:v>0</c:v>
                </c:pt>
                <c:pt idx="27">
                  <c:v>-19119.537441951223</c:v>
                </c:pt>
                <c:pt idx="28">
                  <c:v>0</c:v>
                </c:pt>
                <c:pt idx="29">
                  <c:v>0</c:v>
                </c:pt>
                <c:pt idx="30">
                  <c:v>-52500.219867698383</c:v>
                </c:pt>
                <c:pt idx="31">
                  <c:v>-61216.938989701681</c:v>
                </c:pt>
                <c:pt idx="32">
                  <c:v>0</c:v>
                </c:pt>
                <c:pt idx="33">
                  <c:v>0</c:v>
                </c:pt>
                <c:pt idx="34">
                  <c:v>0</c:v>
                </c:pt>
                <c:pt idx="35">
                  <c:v>-6847.8740490942146</c:v>
                </c:pt>
                <c:pt idx="36">
                  <c:v>0</c:v>
                </c:pt>
                <c:pt idx="37">
                  <c:v>0</c:v>
                </c:pt>
                <c:pt idx="38">
                  <c:v>0</c:v>
                </c:pt>
                <c:pt idx="39">
                  <c:v>0</c:v>
                </c:pt>
                <c:pt idx="40">
                  <c:v>0</c:v>
                </c:pt>
                <c:pt idx="41">
                  <c:v>0</c:v>
                </c:pt>
                <c:pt idx="42">
                  <c:v>0</c:v>
                </c:pt>
                <c:pt idx="43">
                  <c:v>0</c:v>
                </c:pt>
                <c:pt idx="44">
                  <c:v>0</c:v>
                </c:pt>
                <c:pt idx="45">
                  <c:v>0</c:v>
                </c:pt>
                <c:pt idx="46">
                  <c:v>0</c:v>
                </c:pt>
                <c:pt idx="47">
                  <c:v>-5335372.4076586552</c:v>
                </c:pt>
                <c:pt idx="48">
                  <c:v>0</c:v>
                </c:pt>
                <c:pt idx="49">
                  <c:v>0</c:v>
                </c:pt>
                <c:pt idx="50">
                  <c:v>0</c:v>
                </c:pt>
                <c:pt idx="51">
                  <c:v>0</c:v>
                </c:pt>
                <c:pt idx="52">
                  <c:v>0</c:v>
                </c:pt>
                <c:pt idx="53">
                  <c:v>0</c:v>
                </c:pt>
                <c:pt idx="54">
                  <c:v>-441562.22591486911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0</c:v>
                </c:pt>
                <c:pt idx="12">
                  <c:v>66284.561217169627</c:v>
                </c:pt>
                <c:pt idx="13">
                  <c:v>213329.40309462225</c:v>
                </c:pt>
                <c:pt idx="14">
                  <c:v>278061.25544090162</c:v>
                </c:pt>
                <c:pt idx="15">
                  <c:v>237710.48135097563</c:v>
                </c:pt>
                <c:pt idx="16">
                  <c:v>0</c:v>
                </c:pt>
                <c:pt idx="17">
                  <c:v>0</c:v>
                </c:pt>
                <c:pt idx="18">
                  <c:v>669391.1371722999</c:v>
                </c:pt>
                <c:pt idx="19">
                  <c:v>161979.87433183403</c:v>
                </c:pt>
                <c:pt idx="20">
                  <c:v>180649.19305295957</c:v>
                </c:pt>
                <c:pt idx="21">
                  <c:v>0</c:v>
                </c:pt>
                <c:pt idx="22">
                  <c:v>0</c:v>
                </c:pt>
                <c:pt idx="23">
                  <c:v>192161.37674439943</c:v>
                </c:pt>
                <c:pt idx="24">
                  <c:v>731105.18059851415</c:v>
                </c:pt>
                <c:pt idx="25">
                  <c:v>128789.34467864648</c:v>
                </c:pt>
                <c:pt idx="26">
                  <c:v>358668.52496881224</c:v>
                </c:pt>
                <c:pt idx="27">
                  <c:v>0</c:v>
                </c:pt>
                <c:pt idx="28">
                  <c:v>60426.570474184504</c:v>
                </c:pt>
                <c:pt idx="29">
                  <c:v>30272.246986348415</c:v>
                </c:pt>
                <c:pt idx="30">
                  <c:v>0</c:v>
                </c:pt>
                <c:pt idx="31">
                  <c:v>0</c:v>
                </c:pt>
                <c:pt idx="32">
                  <c:v>12239.274830262846</c:v>
                </c:pt>
                <c:pt idx="33">
                  <c:v>396372.95897572109</c:v>
                </c:pt>
                <c:pt idx="34">
                  <c:v>227958.57772208925</c:v>
                </c:pt>
                <c:pt idx="35">
                  <c:v>0</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0</c:v>
                </c:pt>
                <c:pt idx="48">
                  <c:v>281413.69464194775</c:v>
                </c:pt>
                <c:pt idx="49">
                  <c:v>356824.32173281227</c:v>
                </c:pt>
                <c:pt idx="50">
                  <c:v>547237.59530551184</c:v>
                </c:pt>
                <c:pt idx="51">
                  <c:v>15720.817379220229</c:v>
                </c:pt>
                <c:pt idx="52">
                  <c:v>796575.3276560856</c:v>
                </c:pt>
                <c:pt idx="53">
                  <c:v>783536.928094142</c:v>
                </c:pt>
                <c:pt idx="54">
                  <c:v>0</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-167018.93716101372</c:v>
                </c:pt>
                <c:pt idx="12">
                  <c:v>66284.561217169627</c:v>
                </c:pt>
                <c:pt idx="13">
                  <c:v>213329.40309462225</c:v>
                </c:pt>
                <c:pt idx="14">
                  <c:v>278061.25544090162</c:v>
                </c:pt>
                <c:pt idx="15">
                  <c:v>237710.48135097563</c:v>
                </c:pt>
                <c:pt idx="16">
                  <c:v>-141496.28919776704</c:v>
                </c:pt>
                <c:pt idx="17">
                  <c:v>-24169.025378879189</c:v>
                </c:pt>
                <c:pt idx="18">
                  <c:v>669391.1371722999</c:v>
                </c:pt>
                <c:pt idx="19">
                  <c:v>161979.87433183403</c:v>
                </c:pt>
                <c:pt idx="20">
                  <c:v>180649.19305295957</c:v>
                </c:pt>
                <c:pt idx="21">
                  <c:v>-919273.19647247379</c:v>
                </c:pt>
                <c:pt idx="22">
                  <c:v>-2597250.0763485972</c:v>
                </c:pt>
                <c:pt idx="23">
                  <c:v>192161.37674439943</c:v>
                </c:pt>
                <c:pt idx="24">
                  <c:v>731105.18059851415</c:v>
                </c:pt>
                <c:pt idx="25">
                  <c:v>128789.34467864648</c:v>
                </c:pt>
                <c:pt idx="26">
                  <c:v>358668.52496881224</c:v>
                </c:pt>
                <c:pt idx="27">
                  <c:v>-19119.537441951223</c:v>
                </c:pt>
                <c:pt idx="28">
                  <c:v>60426.570474184504</c:v>
                </c:pt>
                <c:pt idx="29">
                  <c:v>30272.246986348415</c:v>
                </c:pt>
                <c:pt idx="30">
                  <c:v>-52500.219867698383</c:v>
                </c:pt>
                <c:pt idx="31">
                  <c:v>-61216.938989701681</c:v>
                </c:pt>
                <c:pt idx="32">
                  <c:v>12239.274830262846</c:v>
                </c:pt>
                <c:pt idx="33">
                  <c:v>396372.95897572109</c:v>
                </c:pt>
                <c:pt idx="34">
                  <c:v>227958.57772208925</c:v>
                </c:pt>
                <c:pt idx="35">
                  <c:v>-6847.8740490942146</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-5335372.4076586552</c:v>
                </c:pt>
                <c:pt idx="48">
                  <c:v>281413.69464194775</c:v>
                </c:pt>
                <c:pt idx="49">
                  <c:v>356824.32173281227</c:v>
                </c:pt>
                <c:pt idx="50">
                  <c:v>547237.59530551184</c:v>
                </c:pt>
                <c:pt idx="51">
                  <c:v>15720.817379220229</c:v>
                </c:pt>
                <c:pt idx="52">
                  <c:v>796575.3276560856</c:v>
                </c:pt>
                <c:pt idx="53">
                  <c:v>783536.928094142</c:v>
                </c:pt>
                <c:pt idx="54">
                  <c:v>-441562.22591486911</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4551.2677626800005</c:v>
                </c:pt>
                <c:pt idx="2">
                  <c:v>0</c:v>
                </c:pt>
                <c:pt idx="3">
                  <c:v>1876.8810000000001</c:v>
                </c:pt>
                <c:pt idx="4">
                  <c:v>13765.064</c:v>
                </c:pt>
                <c:pt idx="5">
                  <c:v>0</c:v>
                </c:pt>
                <c:pt idx="6">
                  <c:v>5599.9861598000007</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569.54015888000004</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381.75078331999998</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49299.434585250005</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1735879.4387626802</c:v>
                </c:pt>
                <c:pt idx="2">
                  <c:v>83163.897999999986</c:v>
                </c:pt>
                <c:pt idx="3">
                  <c:v>1321580.9070000001</c:v>
                </c:pt>
                <c:pt idx="4">
                  <c:v>1841422.7209999999</c:v>
                </c:pt>
                <c:pt idx="5">
                  <c:v>96233.524999999994</c:v>
                </c:pt>
                <c:pt idx="6">
                  <c:v>713500.75615979999</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2347071.17115888</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243173.51878331997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2636926.7805852499</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再エネ比較シート!$CO$13:$CO$42</c:f>
              <c:numCache>
                <c:formatCode>0.0%</c:formatCode>
                <c:ptCount val="30"/>
                <c:pt idx="0">
                  <c:v>6.869235773602235E-2</c:v>
                </c:pt>
                <c:pt idx="1">
                  <c:v>2.2409459411618933E-2</c:v>
                </c:pt>
                <c:pt idx="2">
                  <c:v>9.2897682484628721E-2</c:v>
                </c:pt>
                <c:pt idx="3">
                  <c:v>0.12327443957016944</c:v>
                </c:pt>
                <c:pt idx="4">
                  <c:v>0.10165794066317627</c:v>
                </c:pt>
                <c:pt idx="5">
                  <c:v>0.12699836867862968</c:v>
                </c:pt>
                <c:pt idx="6">
                  <c:v>2.4491830123527108E-2</c:v>
                </c:pt>
                <c:pt idx="7">
                  <c:v>5.805119126650439E-2</c:v>
                </c:pt>
                <c:pt idx="8">
                  <c:v>0.11704003095842112</c:v>
                </c:pt>
                <c:pt idx="9">
                  <c:v>0.10189644792293799</c:v>
                </c:pt>
                <c:pt idx="10">
                  <c:v>4.0972914908309677E-2</c:v>
                </c:pt>
                <c:pt idx="11">
                  <c:v>3.8988036869974506E-2</c:v>
                </c:pt>
                <c:pt idx="12">
                  <c:v>3.9320189333233946E-2</c:v>
                </c:pt>
                <c:pt idx="13">
                  <c:v>2.7454630060493253E-2</c:v>
                </c:pt>
                <c:pt idx="14">
                  <c:v>0.122844635039757</c:v>
                </c:pt>
                <c:pt idx="15">
                  <c:v>3.0126119702304024E-2</c:v>
                </c:pt>
                <c:pt idx="16">
                  <c:v>9.2535496957403651E-2</c:v>
                </c:pt>
                <c:pt idx="17">
                  <c:v>7.3585113816055606E-2</c:v>
                </c:pt>
                <c:pt idx="18">
                  <c:v>7.1650293978015561E-2</c:v>
                </c:pt>
                <c:pt idx="19">
                  <c:v>4.6644190330541173E-2</c:v>
                </c:pt>
                <c:pt idx="20">
                  <c:v>6.4674237895995218E-2</c:v>
                </c:pt>
                <c:pt idx="21">
                  <c:v>4.775844764135162E-2</c:v>
                </c:pt>
                <c:pt idx="22">
                  <c:v>8.3255982888736424E-2</c:v>
                </c:pt>
                <c:pt idx="23">
                  <c:v>5.3104509026147495E-2</c:v>
                </c:pt>
                <c:pt idx="24">
                  <c:v>7.2767533310426444E-2</c:v>
                </c:pt>
                <c:pt idx="25">
                  <c:v>0.12129137719656723</c:v>
                </c:pt>
                <c:pt idx="26">
                  <c:v>8.0807252143238029E-2</c:v>
                </c:pt>
                <c:pt idx="27">
                  <c:v>0.10300464466274815</c:v>
                </c:pt>
                <c:pt idx="28">
                  <c:v>4.4088253382533825E-2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再エネ比較シート!$CC$13:$CC$42</c:f>
              <c:numCache>
                <c:formatCode>0.0%</c:formatCode>
                <c:ptCount val="30"/>
                <c:pt idx="0">
                  <c:v>3.539376678051516E-2</c:v>
                </c:pt>
                <c:pt idx="1">
                  <c:v>1.03761362828254E-2</c:v>
                </c:pt>
                <c:pt idx="2">
                  <c:v>3.4883538487224273E-2</c:v>
                </c:pt>
                <c:pt idx="3">
                  <c:v>5.2319879150489933E-2</c:v>
                </c:pt>
                <c:pt idx="4">
                  <c:v>4.0688840149207789E-2</c:v>
                </c:pt>
                <c:pt idx="5">
                  <c:v>5.8782646543275065E-2</c:v>
                </c:pt>
                <c:pt idx="6">
                  <c:v>1.1999428556526717E-2</c:v>
                </c:pt>
                <c:pt idx="7">
                  <c:v>2.2822562573149931E-2</c:v>
                </c:pt>
                <c:pt idx="8">
                  <c:v>3.6045666118790134E-2</c:v>
                </c:pt>
                <c:pt idx="9">
                  <c:v>2.5306534287852778E-2</c:v>
                </c:pt>
                <c:pt idx="10">
                  <c:v>1.127016287035649E-2</c:v>
                </c:pt>
                <c:pt idx="11">
                  <c:v>2.1656190757395534E-2</c:v>
                </c:pt>
                <c:pt idx="12">
                  <c:v>1.4217678125414725E-2</c:v>
                </c:pt>
                <c:pt idx="13">
                  <c:v>1.8489487864252814E-2</c:v>
                </c:pt>
                <c:pt idx="14">
                  <c:v>5.5123819230877426E-2</c:v>
                </c:pt>
                <c:pt idx="15">
                  <c:v>1.3040274869099455E-2</c:v>
                </c:pt>
                <c:pt idx="16">
                  <c:v>3.2463345671084519E-2</c:v>
                </c:pt>
                <c:pt idx="17">
                  <c:v>1.9748491409082355E-2</c:v>
                </c:pt>
                <c:pt idx="18">
                  <c:v>2.7808783416871815E-2</c:v>
                </c:pt>
                <c:pt idx="19">
                  <c:v>4.2378442012319571E-2</c:v>
                </c:pt>
                <c:pt idx="20">
                  <c:v>3.6436659712964156E-2</c:v>
                </c:pt>
                <c:pt idx="21">
                  <c:v>2.9355384981326574E-2</c:v>
                </c:pt>
                <c:pt idx="22">
                  <c:v>2.4985149298061636E-2</c:v>
                </c:pt>
                <c:pt idx="23">
                  <c:v>3.0006637289090383E-2</c:v>
                </c:pt>
                <c:pt idx="24">
                  <c:v>2.2294136879417892E-2</c:v>
                </c:pt>
                <c:pt idx="25">
                  <c:v>4.409239292638454E-2</c:v>
                </c:pt>
                <c:pt idx="26">
                  <c:v>2.972186843759303E-2</c:v>
                </c:pt>
                <c:pt idx="27">
                  <c:v>2.4522745522561156E-2</c:v>
                </c:pt>
                <c:pt idx="28">
                  <c:v>6.9409293498501681E-3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再エネ比較シート!$CD$13:$CD$42</c:f>
              <c:numCache>
                <c:formatCode>0.0%</c:formatCode>
                <c:ptCount val="30"/>
                <c:pt idx="0">
                  <c:v>3.5943266367157077E-2</c:v>
                </c:pt>
                <c:pt idx="1">
                  <c:v>9.5797238636323917E-2</c:v>
                </c:pt>
                <c:pt idx="2">
                  <c:v>0.18368791245599417</c:v>
                </c:pt>
                <c:pt idx="3">
                  <c:v>0.2273514478274935</c:v>
                </c:pt>
                <c:pt idx="4">
                  <c:v>0.10068292693703683</c:v>
                </c:pt>
                <c:pt idx="5">
                  <c:v>1.0958859353472932</c:v>
                </c:pt>
                <c:pt idx="6">
                  <c:v>8.16475928942893E-2</c:v>
                </c:pt>
                <c:pt idx="7">
                  <c:v>0.25980798890873791</c:v>
                </c:pt>
                <c:pt idx="8">
                  <c:v>0.10946901117348022</c:v>
                </c:pt>
                <c:pt idx="9">
                  <c:v>0.10117777007509769</c:v>
                </c:pt>
                <c:pt idx="10">
                  <c:v>1.1162919186813083E-2</c:v>
                </c:pt>
                <c:pt idx="11">
                  <c:v>7.2191546465335101E-3</c:v>
                </c:pt>
                <c:pt idx="12">
                  <c:v>8.9722584484044146E-2</c:v>
                </c:pt>
                <c:pt idx="13">
                  <c:v>3.654277033129808E-3</c:v>
                </c:pt>
                <c:pt idx="14">
                  <c:v>8.1756819525278981E-2</c:v>
                </c:pt>
                <c:pt idx="15">
                  <c:v>2.3825932035067304E-2</c:v>
                </c:pt>
                <c:pt idx="16">
                  <c:v>0.18179345583030973</c:v>
                </c:pt>
                <c:pt idx="17">
                  <c:v>0.13864746444600023</c:v>
                </c:pt>
                <c:pt idx="18">
                  <c:v>0.11047340573551505</c:v>
                </c:pt>
                <c:pt idx="19">
                  <c:v>9.209641828168745E-2</c:v>
                </c:pt>
                <c:pt idx="20">
                  <c:v>8.4354448851178113E-2</c:v>
                </c:pt>
                <c:pt idx="21">
                  <c:v>0.24014125766866026</c:v>
                </c:pt>
                <c:pt idx="22">
                  <c:v>0.7358012331197481</c:v>
                </c:pt>
                <c:pt idx="23">
                  <c:v>7.6961161914365708E-2</c:v>
                </c:pt>
                <c:pt idx="24">
                  <c:v>0.15717649935521225</c:v>
                </c:pt>
                <c:pt idx="25">
                  <c:v>0.14461258864103424</c:v>
                </c:pt>
                <c:pt idx="26">
                  <c:v>7.5926264604349758E-2</c:v>
                </c:pt>
                <c:pt idx="27">
                  <c:v>5.2115607779434962E-2</c:v>
                </c:pt>
                <c:pt idx="28">
                  <c:v>3.2790416625470072E-3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再エネ比較シート!$CE$13:$CE$42</c:f>
              <c:numCache>
                <c:formatCode>0.0%</c:formatCode>
                <c:ptCount val="30"/>
                <c:pt idx="0">
                  <c:v>0</c:v>
                </c:pt>
                <c:pt idx="1">
                  <c:v>0.21621940450063556</c:v>
                </c:pt>
                <c:pt idx="2">
                  <c:v>0</c:v>
                </c:pt>
                <c:pt idx="3">
                  <c:v>0</c:v>
                </c:pt>
                <c:pt idx="4">
                  <c:v>1.3216223981225999E-4</c:v>
                </c:pt>
                <c:pt idx="5">
                  <c:v>6.1595856008946133E-2</c:v>
                </c:pt>
                <c:pt idx="6">
                  <c:v>0</c:v>
                </c:pt>
                <c:pt idx="7">
                  <c:v>0</c:v>
                </c:pt>
                <c:pt idx="8">
                  <c:v>0</c:v>
                </c:pt>
                <c:pt idx="9">
                  <c:v>0</c:v>
                </c:pt>
                <c:pt idx="10">
                  <c:v>0</c:v>
                </c:pt>
                <c:pt idx="11">
                  <c:v>0</c:v>
                </c:pt>
                <c:pt idx="12">
                  <c:v>0.29141346376943039</c:v>
                </c:pt>
                <c:pt idx="13">
                  <c:v>0</c:v>
                </c:pt>
                <c:pt idx="14">
                  <c:v>0</c:v>
                </c:pt>
                <c:pt idx="15">
                  <c:v>2.5135651349238126E-4</c:v>
                </c:pt>
                <c:pt idx="16">
                  <c:v>0</c:v>
                </c:pt>
                <c:pt idx="17">
                  <c:v>0</c:v>
                </c:pt>
                <c:pt idx="18">
                  <c:v>0</c:v>
                </c:pt>
                <c:pt idx="19">
                  <c:v>3.3515430987162642E-2</c:v>
                </c:pt>
                <c:pt idx="20">
                  <c:v>0</c:v>
                </c:pt>
                <c:pt idx="21">
                  <c:v>3.0000698648333509E-5</c:v>
                </c:pt>
                <c:pt idx="22">
                  <c:v>0</c:v>
                </c:pt>
                <c:pt idx="23">
                  <c:v>0</c:v>
                </c:pt>
                <c:pt idx="24">
                  <c:v>8.2486604125693084E-5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再エネ比較シート!$CF$13:$CF$42</c:f>
              <c:numCache>
                <c:formatCode>0.0%</c:formatCode>
                <c:ptCount val="30"/>
                <c:pt idx="0">
                  <c:v>0</c:v>
                </c:pt>
                <c:pt idx="1">
                  <c:v>0</c:v>
                </c:pt>
                <c:pt idx="2">
                  <c:v>0</c:v>
                </c:pt>
                <c:pt idx="3">
                  <c:v>0</c:v>
                </c:pt>
                <c:pt idx="4">
                  <c:v>4.0501331555369994E-4</c:v>
                </c:pt>
                <c:pt idx="5">
                  <c:v>0</c:v>
                </c:pt>
                <c:pt idx="6">
                  <c:v>0</c:v>
                </c:pt>
                <c:pt idx="7">
                  <c:v>0</c:v>
                </c:pt>
                <c:pt idx="8">
                  <c:v>0</c:v>
                </c:pt>
                <c:pt idx="9">
                  <c:v>4.4718390236800565E-4</c:v>
                </c:pt>
                <c:pt idx="10">
                  <c:v>0</c:v>
                </c:pt>
                <c:pt idx="11">
                  <c:v>0</c:v>
                </c:pt>
                <c:pt idx="12">
                  <c:v>0</c:v>
                </c:pt>
                <c:pt idx="13">
                  <c:v>0</c:v>
                </c:pt>
                <c:pt idx="14">
                  <c:v>0</c:v>
                </c:pt>
                <c:pt idx="15">
                  <c:v>6.3534987762879228E-3</c:v>
                </c:pt>
                <c:pt idx="16">
                  <c:v>0</c:v>
                </c:pt>
                <c:pt idx="17">
                  <c:v>0</c:v>
                </c:pt>
                <c:pt idx="18">
                  <c:v>0</c:v>
                </c:pt>
                <c:pt idx="19">
                  <c:v>0</c:v>
                </c:pt>
                <c:pt idx="20">
                  <c:v>0</c:v>
                </c:pt>
                <c:pt idx="21">
                  <c:v>0</c:v>
                </c:pt>
                <c:pt idx="22">
                  <c:v>0</c:v>
                </c:pt>
                <c:pt idx="23">
                  <c:v>0</c:v>
                </c:pt>
                <c:pt idx="24">
                  <c:v>0</c:v>
                </c:pt>
                <c:pt idx="25">
                  <c:v>1.3408418657439074E-2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再エネ比較シート!$CH$13:$CH$42</c:f>
              <c:numCache>
                <c:formatCode>0.0%</c:formatCode>
                <c:ptCount val="30"/>
                <c:pt idx="0">
                  <c:v>0</c:v>
                </c:pt>
                <c:pt idx="1">
                  <c:v>1.0388553314522162</c:v>
                </c:pt>
                <c:pt idx="2">
                  <c:v>0</c:v>
                </c:pt>
                <c:pt idx="3">
                  <c:v>0</c:v>
                </c:pt>
                <c:pt idx="4">
                  <c:v>0</c:v>
                </c:pt>
                <c:pt idx="5">
                  <c:v>0</c:v>
                </c:pt>
                <c:pt idx="6">
                  <c:v>2.2281230063665902E-3</c:v>
                </c:pt>
                <c:pt idx="7">
                  <c:v>0</c:v>
                </c:pt>
                <c:pt idx="8">
                  <c:v>0</c:v>
                </c:pt>
                <c:pt idx="9">
                  <c:v>0</c:v>
                </c:pt>
                <c:pt idx="10">
                  <c:v>0</c:v>
                </c:pt>
                <c:pt idx="11">
                  <c:v>0</c:v>
                </c:pt>
                <c:pt idx="12">
                  <c:v>4.3940208816048099E-2</c:v>
                </c:pt>
                <c:pt idx="13">
                  <c:v>0</c:v>
                </c:pt>
                <c:pt idx="14">
                  <c:v>0.33059120470591996</c:v>
                </c:pt>
                <c:pt idx="15">
                  <c:v>2.2916162443388215E-2</c:v>
                </c:pt>
                <c:pt idx="16">
                  <c:v>0.1221847008622957</c:v>
                </c:pt>
                <c:pt idx="17">
                  <c:v>0</c:v>
                </c:pt>
                <c:pt idx="18">
                  <c:v>0</c:v>
                </c:pt>
                <c:pt idx="19">
                  <c:v>0</c:v>
                </c:pt>
                <c:pt idx="20">
                  <c:v>0</c:v>
                </c:pt>
                <c:pt idx="21">
                  <c:v>0</c:v>
                </c:pt>
                <c:pt idx="22">
                  <c:v>0</c:v>
                </c:pt>
                <c:pt idx="23">
                  <c:v>0</c:v>
                </c:pt>
                <c:pt idx="24">
                  <c:v>0</c:v>
                </c:pt>
                <c:pt idx="25">
                  <c:v>0</c:v>
                </c:pt>
                <c:pt idx="26">
                  <c:v>0</c:v>
                </c:pt>
                <c:pt idx="27">
                  <c:v>0</c:v>
                </c:pt>
                <c:pt idx="28">
                  <c:v>1.0208144644822857E-2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再エネ比較シート!$CI$13:$CI$42</c:f>
              <c:numCache>
                <c:formatCode>0.0%</c:formatCode>
                <c:ptCount val="30"/>
                <c:pt idx="0">
                  <c:v>7.1337033147672244E-2</c:v>
                </c:pt>
                <c:pt idx="1">
                  <c:v>1.3612481108720009</c:v>
                </c:pt>
                <c:pt idx="2">
                  <c:v>0.21857145094321845</c:v>
                </c:pt>
                <c:pt idx="3">
                  <c:v>0.27967132697798341</c:v>
                </c:pt>
                <c:pt idx="4">
                  <c:v>0.14190894264161058</c:v>
                </c:pt>
                <c:pt idx="5">
                  <c:v>1.2162644378995144</c:v>
                </c:pt>
                <c:pt idx="6">
                  <c:v>9.5875144457182607E-2</c:v>
                </c:pt>
                <c:pt idx="7">
                  <c:v>0.28263055148188782</c:v>
                </c:pt>
                <c:pt idx="8">
                  <c:v>0.14551467729227036</c:v>
                </c:pt>
                <c:pt idx="9">
                  <c:v>0.12693148826531847</c:v>
                </c:pt>
                <c:pt idx="10">
                  <c:v>2.2433082057169571E-2</c:v>
                </c:pt>
                <c:pt idx="11">
                  <c:v>2.8875345403929043E-2</c:v>
                </c:pt>
                <c:pt idx="12">
                  <c:v>0.43929393519493742</c:v>
                </c:pt>
                <c:pt idx="13">
                  <c:v>2.2143764897382623E-2</c:v>
                </c:pt>
                <c:pt idx="14">
                  <c:v>0.46747184346207638</c:v>
                </c:pt>
                <c:pt idx="15">
                  <c:v>6.6387224637335276E-2</c:v>
                </c:pt>
                <c:pt idx="16">
                  <c:v>0.33644150236368991</c:v>
                </c:pt>
                <c:pt idx="17">
                  <c:v>0.15839595585508259</c:v>
                </c:pt>
                <c:pt idx="18">
                  <c:v>0.13828218915238688</c:v>
                </c:pt>
                <c:pt idx="19">
                  <c:v>0.16799029128116966</c:v>
                </c:pt>
                <c:pt idx="20">
                  <c:v>0.12079110856414227</c:v>
                </c:pt>
                <c:pt idx="21">
                  <c:v>0.26952664334863519</c:v>
                </c:pt>
                <c:pt idx="22">
                  <c:v>0.7607863824178096</c:v>
                </c:pt>
                <c:pt idx="23">
                  <c:v>0.10696779920345609</c:v>
                </c:pt>
                <c:pt idx="24">
                  <c:v>0.17955312283875582</c:v>
                </c:pt>
                <c:pt idx="25">
                  <c:v>0.20211340022485788</c:v>
                </c:pt>
                <c:pt idx="26">
                  <c:v>0.10564813304194279</c:v>
                </c:pt>
                <c:pt idx="27">
                  <c:v>7.6638353301996129E-2</c:v>
                </c:pt>
                <c:pt idx="28">
                  <c:v>2.0428115657220032E-2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再エネ比較シート!$BE$13:$BE$42</c:f>
              <c:numCache>
                <c:formatCode>#,##0_);[Red]\(#,##0\)</c:formatCode>
                <c:ptCount val="30"/>
                <c:pt idx="0">
                  <c:v>7745.1999999999862</c:v>
                </c:pt>
                <c:pt idx="1">
                  <c:v>3073.6940000000041</c:v>
                </c:pt>
                <c:pt idx="2">
                  <c:v>11971.128999999994</c:v>
                </c:pt>
                <c:pt idx="3">
                  <c:v>15873.100999999944</c:v>
                </c:pt>
                <c:pt idx="4">
                  <c:v>10867.599999999984</c:v>
                </c:pt>
                <c:pt idx="5">
                  <c:v>16238.899999999921</c:v>
                </c:pt>
                <c:pt idx="6">
                  <c:v>3144.7840000000024</c:v>
                </c:pt>
                <c:pt idx="7">
                  <c:v>6827.6999999999971</c:v>
                </c:pt>
                <c:pt idx="8">
                  <c:v>13109.399999999951</c:v>
                </c:pt>
                <c:pt idx="9">
                  <c:v>12367.380999999968</c:v>
                </c:pt>
                <c:pt idx="10">
                  <c:v>4582.2000000000025</c:v>
                </c:pt>
                <c:pt idx="11">
                  <c:v>4035.1000000000022</c:v>
                </c:pt>
                <c:pt idx="12">
                  <c:v>4894.4000000000033</c:v>
                </c:pt>
                <c:pt idx="13">
                  <c:v>3259.6000000000031</c:v>
                </c:pt>
                <c:pt idx="14">
                  <c:v>13008.399999999976</c:v>
                </c:pt>
                <c:pt idx="15">
                  <c:v>3146.1000000000031</c:v>
                </c:pt>
                <c:pt idx="16">
                  <c:v>11015.499999999962</c:v>
                </c:pt>
                <c:pt idx="17">
                  <c:v>9332.1519999999873</c:v>
                </c:pt>
                <c:pt idx="18">
                  <c:v>9287.0099999999911</c:v>
                </c:pt>
                <c:pt idx="19">
                  <c:v>9613.4789999999884</c:v>
                </c:pt>
                <c:pt idx="20">
                  <c:v>7564.6999999999953</c:v>
                </c:pt>
                <c:pt idx="21">
                  <c:v>5668.0999999999876</c:v>
                </c:pt>
                <c:pt idx="22">
                  <c:v>9653.2999999999774</c:v>
                </c:pt>
                <c:pt idx="23">
                  <c:v>5401.7000000000044</c:v>
                </c:pt>
                <c:pt idx="24">
                  <c:v>9589.4659999999785</c:v>
                </c:pt>
                <c:pt idx="25">
                  <c:v>13917.899999999972</c:v>
                </c:pt>
                <c:pt idx="26">
                  <c:v>8172.7999999999929</c:v>
                </c:pt>
                <c:pt idx="27">
                  <c:v>11351.099999999968</c:v>
                </c:pt>
                <c:pt idx="28">
                  <c:v>4367.5000000000036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再エネ比較シート!$BF$13:$BF$42</c:f>
              <c:numCache>
                <c:formatCode>#,##0_);[Red]\(#,##0\)</c:formatCode>
                <c:ptCount val="30"/>
                <c:pt idx="0">
                  <c:v>7136.1999999999935</c:v>
                </c:pt>
                <c:pt idx="1">
                  <c:v>25746.699999999997</c:v>
                </c:pt>
                <c:pt idx="2">
                  <c:v>57192.459999999846</c:v>
                </c:pt>
                <c:pt idx="3">
                  <c:v>62580.120000000017</c:v>
                </c:pt>
                <c:pt idx="4">
                  <c:v>24398.200000000015</c:v>
                </c:pt>
                <c:pt idx="5">
                  <c:v>274673.29999999987</c:v>
                </c:pt>
                <c:pt idx="6">
                  <c:v>19414.099999999999</c:v>
                </c:pt>
                <c:pt idx="7">
                  <c:v>70519</c:v>
                </c:pt>
                <c:pt idx="8">
                  <c:v>36121.400000000038</c:v>
                </c:pt>
                <c:pt idx="9">
                  <c:v>44861.5</c:v>
                </c:pt>
                <c:pt idx="10">
                  <c:v>4117.7999999999993</c:v>
                </c:pt>
                <c:pt idx="11">
                  <c:v>1220.3999999999999</c:v>
                </c:pt>
                <c:pt idx="12">
                  <c:v>28023.100000000002</c:v>
                </c:pt>
                <c:pt idx="13">
                  <c:v>584.49999999999989</c:v>
                </c:pt>
                <c:pt idx="14">
                  <c:v>17504.599999999995</c:v>
                </c:pt>
                <c:pt idx="15">
                  <c:v>5215.2999999999984</c:v>
                </c:pt>
                <c:pt idx="16">
                  <c:v>55967.100000000042</c:v>
                </c:pt>
                <c:pt idx="17">
                  <c:v>59443.370999999963</c:v>
                </c:pt>
                <c:pt idx="18">
                  <c:v>33473.050000000047</c:v>
                </c:pt>
                <c:pt idx="19">
                  <c:v>18954.92000000002</c:v>
                </c:pt>
                <c:pt idx="20">
                  <c:v>15889.300000000001</c:v>
                </c:pt>
                <c:pt idx="21">
                  <c:v>42068.799999999974</c:v>
                </c:pt>
                <c:pt idx="22">
                  <c:v>257927.70000000013</c:v>
                </c:pt>
                <c:pt idx="23">
                  <c:v>12569.800000000001</c:v>
                </c:pt>
                <c:pt idx="24">
                  <c:v>61338.76</c:v>
                </c:pt>
                <c:pt idx="25">
                  <c:v>41415.200000000055</c:v>
                </c:pt>
                <c:pt idx="26">
                  <c:v>18942.2</c:v>
                </c:pt>
                <c:pt idx="27">
                  <c:v>21886.7</c:v>
                </c:pt>
                <c:pt idx="28">
                  <c:v>1871.9999999999998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再エネ比較シート!$BG$13:$BG$42</c:f>
              <c:numCache>
                <c:formatCode>#,##0_);[Red]\(#,##0\)</c:formatCode>
                <c:ptCount val="30"/>
                <c:pt idx="0">
                  <c:v>0</c:v>
                </c:pt>
                <c:pt idx="1">
                  <c:v>35382.5</c:v>
                </c:pt>
                <c:pt idx="2">
                  <c:v>0</c:v>
                </c:pt>
                <c:pt idx="3">
                  <c:v>0</c:v>
                </c:pt>
                <c:pt idx="4">
                  <c:v>19.5</c:v>
                </c:pt>
                <c:pt idx="5">
                  <c:v>9400</c:v>
                </c:pt>
                <c:pt idx="6">
                  <c:v>0</c:v>
                </c:pt>
                <c:pt idx="7">
                  <c:v>0</c:v>
                </c:pt>
                <c:pt idx="8">
                  <c:v>0</c:v>
                </c:pt>
                <c:pt idx="9">
                  <c:v>0</c:v>
                </c:pt>
                <c:pt idx="10">
                  <c:v>0</c:v>
                </c:pt>
                <c:pt idx="11">
                  <c:v>0</c:v>
                </c:pt>
                <c:pt idx="12">
                  <c:v>55417.8</c:v>
                </c:pt>
                <c:pt idx="13">
                  <c:v>0</c:v>
                </c:pt>
                <c:pt idx="14">
                  <c:v>0</c:v>
                </c:pt>
                <c:pt idx="15">
                  <c:v>33.5</c:v>
                </c:pt>
                <c:pt idx="16">
                  <c:v>0</c:v>
                </c:pt>
                <c:pt idx="17">
                  <c:v>0</c:v>
                </c:pt>
                <c:pt idx="18">
                  <c:v>0</c:v>
                </c:pt>
                <c:pt idx="19">
                  <c:v>4200</c:v>
                </c:pt>
                <c:pt idx="20">
                  <c:v>0</c:v>
                </c:pt>
                <c:pt idx="21">
                  <c:v>3.2</c:v>
                </c:pt>
                <c:pt idx="22">
                  <c:v>0</c:v>
                </c:pt>
                <c:pt idx="23">
                  <c:v>0</c:v>
                </c:pt>
                <c:pt idx="24">
                  <c:v>19.600000000000001</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再エネ比較シート!$BH$13:$BH$42</c:f>
              <c:numCache>
                <c:formatCode>#,##0_);[Red]\(#,##0\)</c:formatCode>
                <c:ptCount val="30"/>
                <c:pt idx="0">
                  <c:v>0</c:v>
                </c:pt>
                <c:pt idx="1">
                  <c:v>0</c:v>
                </c:pt>
                <c:pt idx="2">
                  <c:v>0</c:v>
                </c:pt>
                <c:pt idx="3">
                  <c:v>0</c:v>
                </c:pt>
                <c:pt idx="4">
                  <c:v>24.7</c:v>
                </c:pt>
                <c:pt idx="5">
                  <c:v>0</c:v>
                </c:pt>
                <c:pt idx="6">
                  <c:v>0</c:v>
                </c:pt>
                <c:pt idx="7">
                  <c:v>0</c:v>
                </c:pt>
                <c:pt idx="8">
                  <c:v>0</c:v>
                </c:pt>
                <c:pt idx="9">
                  <c:v>49.9</c:v>
                </c:pt>
                <c:pt idx="10">
                  <c:v>0</c:v>
                </c:pt>
                <c:pt idx="11">
                  <c:v>0</c:v>
                </c:pt>
                <c:pt idx="12">
                  <c:v>0</c:v>
                </c:pt>
                <c:pt idx="13">
                  <c:v>0</c:v>
                </c:pt>
                <c:pt idx="14">
                  <c:v>0</c:v>
                </c:pt>
                <c:pt idx="15">
                  <c:v>350</c:v>
                </c:pt>
                <c:pt idx="16">
                  <c:v>0</c:v>
                </c:pt>
                <c:pt idx="17">
                  <c:v>0</c:v>
                </c:pt>
                <c:pt idx="18">
                  <c:v>0</c:v>
                </c:pt>
                <c:pt idx="19">
                  <c:v>0</c:v>
                </c:pt>
                <c:pt idx="20">
                  <c:v>0</c:v>
                </c:pt>
                <c:pt idx="21">
                  <c:v>0</c:v>
                </c:pt>
                <c:pt idx="22">
                  <c:v>0</c:v>
                </c:pt>
                <c:pt idx="23">
                  <c:v>0</c:v>
                </c:pt>
                <c:pt idx="24">
                  <c:v>0</c:v>
                </c:pt>
                <c:pt idx="25">
                  <c:v>966.40000000000009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再エネ比較シート!$BJ$13:$BJ$42</c:f>
              <c:numCache>
                <c:formatCode>#,##0_);[Red]\(#,##0\)</c:formatCode>
                <c:ptCount val="30"/>
                <c:pt idx="0">
                  <c:v>0</c:v>
                </c:pt>
                <c:pt idx="1">
                  <c:v>52700</c:v>
                </c:pt>
                <c:pt idx="2">
                  <c:v>0</c:v>
                </c:pt>
                <c:pt idx="3">
                  <c:v>0</c:v>
                </c:pt>
                <c:pt idx="4">
                  <c:v>0</c:v>
                </c:pt>
                <c:pt idx="5">
                  <c:v>0</c:v>
                </c:pt>
                <c:pt idx="6">
                  <c:v>100</c:v>
                </c:pt>
                <c:pt idx="7">
                  <c:v>0</c:v>
                </c:pt>
                <c:pt idx="8">
                  <c:v>0</c:v>
                </c:pt>
                <c:pt idx="9">
                  <c:v>0</c:v>
                </c:pt>
                <c:pt idx="10">
                  <c:v>0</c:v>
                </c:pt>
                <c:pt idx="11">
                  <c:v>0</c:v>
                </c:pt>
                <c:pt idx="12">
                  <c:v>2590.38</c:v>
                </c:pt>
                <c:pt idx="13">
                  <c:v>0</c:v>
                </c:pt>
                <c:pt idx="14">
                  <c:v>13360</c:v>
                </c:pt>
                <c:pt idx="15">
                  <c:v>946.8</c:v>
                </c:pt>
                <c:pt idx="16">
                  <c:v>7100</c:v>
                </c:pt>
                <c:pt idx="17">
                  <c:v>0</c:v>
                </c:pt>
                <c:pt idx="18">
                  <c:v>0</c:v>
                </c:pt>
                <c:pt idx="19">
                  <c:v>0</c:v>
                </c:pt>
                <c:pt idx="20">
                  <c:v>0</c:v>
                </c:pt>
                <c:pt idx="21">
                  <c:v>0</c:v>
                </c:pt>
                <c:pt idx="22">
                  <c:v>0</c:v>
                </c:pt>
                <c:pt idx="23">
                  <c:v>0</c:v>
                </c:pt>
                <c:pt idx="24">
                  <c:v>0</c:v>
                </c:pt>
                <c:pt idx="25">
                  <c:v>0</c:v>
                </c:pt>
                <c:pt idx="26">
                  <c:v>0</c:v>
                </c:pt>
                <c:pt idx="27">
                  <c:v>0</c:v>
                </c:pt>
                <c:pt idx="28">
                  <c:v>1100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再エネ比較シート!$BK$13:$BK$42</c:f>
              <c:numCache>
                <c:formatCode>#,##0_);[Red]\(#,##0\)</c:formatCode>
                <c:ptCount val="30"/>
                <c:pt idx="0">
                  <c:v>14881.39999999998</c:v>
                </c:pt>
                <c:pt idx="1">
                  <c:v>116902.894</c:v>
                </c:pt>
                <c:pt idx="2">
                  <c:v>69163.588999999833</c:v>
                </c:pt>
                <c:pt idx="3">
                  <c:v>78453.220999999961</c:v>
                </c:pt>
                <c:pt idx="4">
                  <c:v>35310</c:v>
                </c:pt>
                <c:pt idx="5">
                  <c:v>300312.19999999978</c:v>
                </c:pt>
                <c:pt idx="6">
                  <c:v>22658.884000000002</c:v>
                </c:pt>
                <c:pt idx="7">
                  <c:v>77346.7</c:v>
                </c:pt>
                <c:pt idx="8">
                  <c:v>49230.799999999988</c:v>
                </c:pt>
                <c:pt idx="9">
                  <c:v>57278.780999999966</c:v>
                </c:pt>
                <c:pt idx="10">
                  <c:v>8700.0000000000018</c:v>
                </c:pt>
                <c:pt idx="11">
                  <c:v>5255.5000000000018</c:v>
                </c:pt>
                <c:pt idx="12">
                  <c:v>90925.680000000022</c:v>
                </c:pt>
                <c:pt idx="13">
                  <c:v>3844.1000000000031</c:v>
                </c:pt>
                <c:pt idx="14">
                  <c:v>43872.999999999971</c:v>
                </c:pt>
                <c:pt idx="15">
                  <c:v>9691.7000000000007</c:v>
                </c:pt>
                <c:pt idx="16">
                  <c:v>74082.600000000006</c:v>
                </c:pt>
                <c:pt idx="17">
                  <c:v>68775.522999999957</c:v>
                </c:pt>
                <c:pt idx="18">
                  <c:v>42760.060000000041</c:v>
                </c:pt>
                <c:pt idx="19">
                  <c:v>32768.399000000005</c:v>
                </c:pt>
                <c:pt idx="20">
                  <c:v>23453.999999999996</c:v>
                </c:pt>
                <c:pt idx="21">
                  <c:v>47740.099999999962</c:v>
                </c:pt>
                <c:pt idx="22">
                  <c:v>267581.00000000012</c:v>
                </c:pt>
                <c:pt idx="23">
                  <c:v>17971.500000000007</c:v>
                </c:pt>
                <c:pt idx="24">
                  <c:v>70947.825999999986</c:v>
                </c:pt>
                <c:pt idx="25">
                  <c:v>56299.500000000029</c:v>
                </c:pt>
                <c:pt idx="26">
                  <c:v>27114.999999999993</c:v>
                </c:pt>
                <c:pt idx="27">
                  <c:v>33237.799999999967</c:v>
                </c:pt>
                <c:pt idx="28">
                  <c:v>7339.5000000000036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再エネ比較シート!$BO$13:$BO$42</c:f>
              <c:numCache>
                <c:formatCode>#,##0_);[Red]\(#,##0\)</c:formatCode>
                <c:ptCount val="30"/>
                <c:pt idx="0">
                  <c:v>9295.1694239999815</c:v>
                </c:pt>
                <c:pt idx="1">
                  <c:v>3688.8016432800046</c:v>
                </c:pt>
                <c:pt idx="2">
                  <c:v>14366.791335479991</c:v>
                </c:pt>
                <c:pt idx="3">
                  <c:v>19049.625972119931</c:v>
                </c:pt>
                <c:pt idx="4">
                  <c:v>13042.424111999979</c:v>
                </c:pt>
                <c:pt idx="5">
                  <c:v>19488.628667999903</c:v>
                </c:pt>
                <c:pt idx="6">
                  <c:v>3774.1181740800025</c:v>
                </c:pt>
                <c:pt idx="7">
                  <c:v>8194.059323999998</c:v>
                </c:pt>
                <c:pt idx="8">
                  <c:v>15732.853127999939</c:v>
                </c:pt>
                <c:pt idx="9">
                  <c:v>14842.341285719962</c:v>
                </c:pt>
                <c:pt idx="10">
                  <c:v>5499.1898640000027</c:v>
                </c:pt>
                <c:pt idx="11">
                  <c:v>4842.604212000002</c:v>
                </c:pt>
                <c:pt idx="12">
                  <c:v>5873.8673280000039</c:v>
                </c:pt>
                <c:pt idx="13">
                  <c:v>3911.9111520000033</c:v>
                </c:pt>
                <c:pt idx="14">
                  <c:v>15611.641007999971</c:v>
                </c:pt>
                <c:pt idx="15">
                  <c:v>3775.6975320000038</c:v>
                </c:pt>
                <c:pt idx="16">
                  <c:v>13219.921859999955</c:v>
                </c:pt>
                <c:pt idx="17">
                  <c:v>11199.702258239984</c:v>
                </c:pt>
                <c:pt idx="18">
                  <c:v>11145.526441199989</c:v>
                </c:pt>
                <c:pt idx="19">
                  <c:v>11537.328417479985</c:v>
                </c:pt>
                <c:pt idx="20">
                  <c:v>9078.5477639999954</c:v>
                </c:pt>
                <c:pt idx="21">
                  <c:v>6802.4001719999842</c:v>
                </c:pt>
                <c:pt idx="22">
                  <c:v>11585.118395999973</c:v>
                </c:pt>
                <c:pt idx="23">
                  <c:v>6482.6882040000046</c:v>
                </c:pt>
                <c:pt idx="24">
                  <c:v>11508.509935919974</c:v>
                </c:pt>
                <c:pt idx="25">
                  <c:v>16703.150147999964</c:v>
                </c:pt>
                <c:pt idx="26">
                  <c:v>9808.340735999991</c:v>
                </c:pt>
                <c:pt idx="27">
                  <c:v>13622.68213199996</c:v>
                </c:pt>
                <c:pt idx="28">
                  <c:v>5241.5241000000033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再エネ比較シート!$BP$13:$BP$42</c:f>
              <c:numCache>
                <c:formatCode>#,##0_);[Red]\(#,##0\)</c:formatCode>
                <c:ptCount val="30"/>
                <c:pt idx="0">
                  <c:v>9439.4799119999898</c:v>
                </c:pt>
                <c:pt idx="1">
                  <c:v>34056.704891999994</c:v>
                </c:pt>
                <c:pt idx="2">
                  <c:v>75651.898389599781</c:v>
                </c:pt>
                <c:pt idx="3">
                  <c:v>82778.479531200021</c:v>
                </c:pt>
                <c:pt idx="4">
                  <c:v>32272.963032000021</c:v>
                </c:pt>
                <c:pt idx="5">
                  <c:v>363326.85430799978</c:v>
                </c:pt>
                <c:pt idx="6">
                  <c:v>25680.194915999997</c:v>
                </c:pt>
                <c:pt idx="7">
                  <c:v>93279.712439999988</c:v>
                </c:pt>
                <c:pt idx="8">
                  <c:v>47779.943064000057</c:v>
                </c:pt>
                <c:pt idx="9">
                  <c:v>59340.997739999999</c:v>
                </c:pt>
                <c:pt idx="10">
                  <c:v>5446.8611279999986</c:v>
                </c:pt>
                <c:pt idx="11">
                  <c:v>1614.2963039999997</c:v>
                </c:pt>
                <c:pt idx="12">
                  <c:v>37067.835756</c:v>
                </c:pt>
                <c:pt idx="13">
                  <c:v>773.15321999999981</c:v>
                </c:pt>
                <c:pt idx="14">
                  <c:v>23154.38469599999</c:v>
                </c:pt>
                <c:pt idx="15">
                  <c:v>6898.5902279999973</c:v>
                </c:pt>
                <c:pt idx="16">
                  <c:v>74031.041196000049</c:v>
                </c:pt>
                <c:pt idx="17">
                  <c:v>78629.313423959946</c:v>
                </c:pt>
                <c:pt idx="18">
                  <c:v>44276.811618000065</c:v>
                </c:pt>
                <c:pt idx="19">
                  <c:v>25072.809979200028</c:v>
                </c:pt>
                <c:pt idx="20">
                  <c:v>21017.730468000002</c:v>
                </c:pt>
                <c:pt idx="21">
                  <c:v>55646.925887999962</c:v>
                </c:pt>
                <c:pt idx="22">
                  <c:v>341176.4444520002</c:v>
                </c:pt>
                <c:pt idx="23">
                  <c:v>16626.828647999999</c:v>
                </c:pt>
                <c:pt idx="24">
                  <c:v>81136.458177599998</c:v>
                </c:pt>
                <c:pt idx="25">
                  <c:v>54782.369952000074</c:v>
                </c:pt>
                <c:pt idx="26">
                  <c:v>25055.984472000004</c:v>
                </c:pt>
                <c:pt idx="27">
                  <c:v>28950.851291999996</c:v>
                </c:pt>
                <c:pt idx="28">
                  <c:v>2476.2067199999997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再エネ比較シート!$BQ$13:$BQ$42</c:f>
              <c:numCache>
                <c:formatCode>#,##0_);[Red]\(#,##0\)</c:formatCode>
                <c:ptCount val="30"/>
                <c:pt idx="0">
                  <c:v>0</c:v>
                </c:pt>
                <c:pt idx="1">
                  <c:v>76867.773600000015</c:v>
                </c:pt>
                <c:pt idx="2">
                  <c:v>0</c:v>
                </c:pt>
                <c:pt idx="3">
                  <c:v>0</c:v>
                </c:pt>
                <c:pt idx="4">
                  <c:v>42.36336</c:v>
                </c:pt>
                <c:pt idx="5">
                  <c:v>20421.312000000002</c:v>
                </c:pt>
                <c:pt idx="6">
                  <c:v>0</c:v>
                </c:pt>
                <c:pt idx="7">
                  <c:v>0</c:v>
                </c:pt>
                <c:pt idx="8">
                  <c:v>0</c:v>
                </c:pt>
                <c:pt idx="9">
                  <c:v>0</c:v>
                </c:pt>
                <c:pt idx="10">
                  <c:v>0</c:v>
                </c:pt>
                <c:pt idx="11">
                  <c:v>0</c:v>
                </c:pt>
                <c:pt idx="12">
                  <c:v>120394.06214400003</c:v>
                </c:pt>
                <c:pt idx="13">
                  <c:v>0</c:v>
                </c:pt>
                <c:pt idx="14">
                  <c:v>0</c:v>
                </c:pt>
                <c:pt idx="15">
                  <c:v>72.778080000000003</c:v>
                </c:pt>
                <c:pt idx="16">
                  <c:v>0</c:v>
                </c:pt>
                <c:pt idx="17">
                  <c:v>0</c:v>
                </c:pt>
                <c:pt idx="18">
                  <c:v>0</c:v>
                </c:pt>
                <c:pt idx="19">
                  <c:v>9124.4159999999993</c:v>
                </c:pt>
                <c:pt idx="20">
                  <c:v>0</c:v>
                </c:pt>
                <c:pt idx="21">
                  <c:v>6.9519360000000008</c:v>
                </c:pt>
                <c:pt idx="22">
                  <c:v>0</c:v>
                </c:pt>
                <c:pt idx="23">
                  <c:v>0</c:v>
                </c:pt>
                <c:pt idx="24">
                  <c:v>42.580607999999998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再エネ比較シート!$BR$13:$BR$42</c:f>
              <c:numCache>
                <c:formatCode>#,##0_);[Red]\(#,##0\)</c:formatCode>
                <c:ptCount val="30"/>
                <c:pt idx="0">
                  <c:v>0</c:v>
                </c:pt>
                <c:pt idx="1">
                  <c:v>0</c:v>
                </c:pt>
                <c:pt idx="2">
                  <c:v>0</c:v>
                </c:pt>
                <c:pt idx="3">
                  <c:v>0</c:v>
                </c:pt>
                <c:pt idx="4">
                  <c:v>129.82319999999999</c:v>
                </c:pt>
                <c:pt idx="5">
                  <c:v>0</c:v>
                </c:pt>
                <c:pt idx="6">
                  <c:v>0</c:v>
                </c:pt>
                <c:pt idx="7">
                  <c:v>0</c:v>
                </c:pt>
                <c:pt idx="8">
                  <c:v>0</c:v>
                </c:pt>
                <c:pt idx="9">
                  <c:v>262.27440000000001</c:v>
                </c:pt>
                <c:pt idx="10">
                  <c:v>0</c:v>
                </c:pt>
                <c:pt idx="11">
                  <c:v>0</c:v>
                </c:pt>
                <c:pt idx="12">
                  <c:v>0</c:v>
                </c:pt>
                <c:pt idx="13">
                  <c:v>0</c:v>
                </c:pt>
                <c:pt idx="14">
                  <c:v>0</c:v>
                </c:pt>
                <c:pt idx="15">
                  <c:v>1839.6</c:v>
                </c:pt>
                <c:pt idx="16">
                  <c:v>0</c:v>
                </c:pt>
                <c:pt idx="17">
                  <c:v>0</c:v>
                </c:pt>
                <c:pt idx="18">
                  <c:v>0</c:v>
                </c:pt>
                <c:pt idx="19">
                  <c:v>0</c:v>
                </c:pt>
                <c:pt idx="20">
                  <c:v>0</c:v>
                </c:pt>
                <c:pt idx="21">
                  <c:v>0</c:v>
                </c:pt>
                <c:pt idx="22">
                  <c:v>0</c:v>
                </c:pt>
                <c:pt idx="23">
                  <c:v>0</c:v>
                </c:pt>
                <c:pt idx="24">
                  <c:v>0</c:v>
                </c:pt>
                <c:pt idx="25">
                  <c:v>5079.3984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再エネ比較シート!$BT$13:$BT$42</c:f>
              <c:numCache>
                <c:formatCode>#,##0_);[Red]\(#,##0\)</c:formatCode>
                <c:ptCount val="30"/>
                <c:pt idx="0">
                  <c:v>0</c:v>
                </c:pt>
                <c:pt idx="1">
                  <c:v>369321.6</c:v>
                </c:pt>
                <c:pt idx="2">
                  <c:v>0</c:v>
                </c:pt>
                <c:pt idx="3">
                  <c:v>0</c:v>
                </c:pt>
                <c:pt idx="4">
                  <c:v>0</c:v>
                </c:pt>
                <c:pt idx="5">
                  <c:v>0</c:v>
                </c:pt>
                <c:pt idx="6">
                  <c:v>700.8</c:v>
                </c:pt>
                <c:pt idx="7">
                  <c:v>0</c:v>
                </c:pt>
                <c:pt idx="8">
                  <c:v>0</c:v>
                </c:pt>
                <c:pt idx="9">
                  <c:v>0</c:v>
                </c:pt>
                <c:pt idx="10">
                  <c:v>0</c:v>
                </c:pt>
                <c:pt idx="11">
                  <c:v>0</c:v>
                </c:pt>
                <c:pt idx="12">
                  <c:v>18153.383040000001</c:v>
                </c:pt>
                <c:pt idx="13">
                  <c:v>0</c:v>
                </c:pt>
                <c:pt idx="14">
                  <c:v>93626.880000000005</c:v>
                </c:pt>
                <c:pt idx="15">
                  <c:v>6635.1744000000008</c:v>
                </c:pt>
                <c:pt idx="16">
                  <c:v>49756.800000000003</c:v>
                </c:pt>
                <c:pt idx="17">
                  <c:v>0</c:v>
                </c:pt>
                <c:pt idx="18">
                  <c:v>0</c:v>
                </c:pt>
                <c:pt idx="19">
                  <c:v>0</c:v>
                </c:pt>
                <c:pt idx="20">
                  <c:v>0</c:v>
                </c:pt>
                <c:pt idx="21">
                  <c:v>0</c:v>
                </c:pt>
                <c:pt idx="22">
                  <c:v>0</c:v>
                </c:pt>
                <c:pt idx="23">
                  <c:v>0</c:v>
                </c:pt>
                <c:pt idx="24">
                  <c:v>0</c:v>
                </c:pt>
                <c:pt idx="25">
                  <c:v>0</c:v>
                </c:pt>
                <c:pt idx="26">
                  <c:v>0</c:v>
                </c:pt>
                <c:pt idx="27">
                  <c:v>0</c:v>
                </c:pt>
                <c:pt idx="28">
                  <c:v>7708.8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大阪狭山市</c:v>
                </c:pt>
                <c:pt idx="1">
                  <c:v>石狩市</c:v>
                </c:pt>
                <c:pt idx="2">
                  <c:v>観音寺市</c:v>
                </c:pt>
                <c:pt idx="3">
                  <c:v>宇城市</c:v>
                </c:pt>
                <c:pt idx="4">
                  <c:v>伊達市</c:v>
                </c:pt>
                <c:pt idx="5">
                  <c:v>南相馬市</c:v>
                </c:pt>
                <c:pt idx="6">
                  <c:v>北広島市</c:v>
                </c:pt>
                <c:pt idx="7">
                  <c:v>東金市</c:v>
                </c:pt>
                <c:pt idx="8">
                  <c:v>美濃加茂市</c:v>
                </c:pt>
                <c:pt idx="9">
                  <c:v>下松市</c:v>
                </c:pt>
                <c:pt idx="10">
                  <c:v>高石市</c:v>
                </c:pt>
                <c:pt idx="11">
                  <c:v>向日市</c:v>
                </c:pt>
                <c:pt idx="12">
                  <c:v>銚子市</c:v>
                </c:pt>
                <c:pt idx="13">
                  <c:v>福生市</c:v>
                </c:pt>
                <c:pt idx="14">
                  <c:v>瑞穂市</c:v>
                </c:pt>
                <c:pt idx="15">
                  <c:v>村上市</c:v>
                </c:pt>
                <c:pt idx="16">
                  <c:v>土岐市</c:v>
                </c:pt>
                <c:pt idx="17">
                  <c:v>玉野市</c:v>
                </c:pt>
                <c:pt idx="18">
                  <c:v>直方市</c:v>
                </c:pt>
                <c:pt idx="19">
                  <c:v>宮古島市</c:v>
                </c:pt>
                <c:pt idx="20">
                  <c:v>桜井市</c:v>
                </c:pt>
                <c:pt idx="21">
                  <c:v>滝沢市</c:v>
                </c:pt>
                <c:pt idx="22">
                  <c:v>安中市</c:v>
                </c:pt>
                <c:pt idx="23">
                  <c:v>四條畷市</c:v>
                </c:pt>
                <c:pt idx="24">
                  <c:v>鳴門市</c:v>
                </c:pt>
                <c:pt idx="25">
                  <c:v>茅野市</c:v>
                </c:pt>
                <c:pt idx="26">
                  <c:v>日高市</c:v>
                </c:pt>
                <c:pt idx="27">
                  <c:v>湖南市</c:v>
                </c:pt>
                <c:pt idx="28">
                  <c:v>羽村市</c:v>
                </c:pt>
              </c:strCache>
            </c:strRef>
          </c:cat>
          <c:val>
            <c:numRef>
              <c:f>再エネ比較シート!$BU$13:$BU$42</c:f>
              <c:numCache>
                <c:formatCode>#,##0_);[Red]\(#,##0\)</c:formatCode>
                <c:ptCount val="30"/>
                <c:pt idx="0">
                  <c:v>18734.649335999973</c:v>
                </c:pt>
                <c:pt idx="1">
                  <c:v>483934.88013527996</c:v>
                </c:pt>
                <c:pt idx="2">
                  <c:v>90018.689725079777</c:v>
                </c:pt>
                <c:pt idx="3">
                  <c:v>101828.10550331995</c:v>
                </c:pt>
                <c:pt idx="4">
                  <c:v>45487.573704000002</c:v>
                </c:pt>
                <c:pt idx="5">
                  <c:v>403236.79497599968</c:v>
                </c:pt>
                <c:pt idx="6">
                  <c:v>30155.113090079998</c:v>
                </c:pt>
                <c:pt idx="7">
                  <c:v>101473.77176399999</c:v>
                </c:pt>
                <c:pt idx="8">
                  <c:v>63512.796191999994</c:v>
                </c:pt>
                <c:pt idx="9">
                  <c:v>74445.613425719959</c:v>
                </c:pt>
                <c:pt idx="10">
                  <c:v>10946.050992</c:v>
                </c:pt>
                <c:pt idx="11">
                  <c:v>6456.9005160000015</c:v>
                </c:pt>
                <c:pt idx="12">
                  <c:v>181489.14826800005</c:v>
                </c:pt>
                <c:pt idx="13">
                  <c:v>4685.0643720000035</c:v>
                </c:pt>
                <c:pt idx="14">
                  <c:v>132392.90570399998</c:v>
                </c:pt>
                <c:pt idx="15">
                  <c:v>19221.840240000001</c:v>
                </c:pt>
                <c:pt idx="16">
                  <c:v>137007.763056</c:v>
                </c:pt>
                <c:pt idx="17">
                  <c:v>89829.015682199926</c:v>
                </c:pt>
                <c:pt idx="18">
                  <c:v>55422.338059200054</c:v>
                </c:pt>
                <c:pt idx="19">
                  <c:v>45734.554396680011</c:v>
                </c:pt>
                <c:pt idx="20">
                  <c:v>30096.278231999997</c:v>
                </c:pt>
                <c:pt idx="21">
                  <c:v>62456.277995999946</c:v>
                </c:pt>
                <c:pt idx="22">
                  <c:v>352761.56284800015</c:v>
                </c:pt>
                <c:pt idx="23">
                  <c:v>23109.516852000004</c:v>
                </c:pt>
                <c:pt idx="24">
                  <c:v>92687.548721519983</c:v>
                </c:pt>
                <c:pt idx="25">
                  <c:v>76564.918500000043</c:v>
                </c:pt>
                <c:pt idx="26">
                  <c:v>34864.325207999995</c:v>
                </c:pt>
                <c:pt idx="27">
                  <c:v>42573.533423999957</c:v>
                </c:pt>
                <c:pt idx="28">
                  <c:v>15426.530820000004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①CO2排出量の現状把握!$AX$43:$AX$45</c:f>
              <c:numCache>
                <c:formatCode>0%</c:formatCode>
                <c:ptCount val="3"/>
                <c:pt idx="0">
                  <c:v>0.44203583680298503</c:v>
                </c:pt>
                <c:pt idx="1">
                  <c:v>0.46259988086831244</c:v>
                </c:pt>
                <c:pt idx="2">
                  <c:v>0.59882631350234317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①CO2排出量の現状把握!$AY$43:$AY$45</c:f>
              <c:numCache>
                <c:formatCode>0%</c:formatCode>
                <c:ptCount val="3"/>
                <c:pt idx="0">
                  <c:v>0.19220740382343474</c:v>
                </c:pt>
                <c:pt idx="1">
                  <c:v>0.18354951007828149</c:v>
                </c:pt>
                <c:pt idx="2">
                  <c:v>0.12078054969951021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①CO2排出量の現状把握!$AZ$43:$AZ$45</c:f>
              <c:numCache>
                <c:formatCode>0%</c:formatCode>
                <c:ptCount val="3"/>
                <c:pt idx="0">
                  <c:v>0.1618007278049024</c:v>
                </c:pt>
                <c:pt idx="1">
                  <c:v>0.12323382082043358</c:v>
                </c:pt>
                <c:pt idx="2">
                  <c:v>9.5478169805337562E-2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①CO2排出量の現状把握!$BA$43:$BA$45</c:f>
              <c:numCache>
                <c:formatCode>0%</c:formatCode>
                <c:ptCount val="3"/>
                <c:pt idx="0">
                  <c:v>0.18830241870300451</c:v>
                </c:pt>
                <c:pt idx="1">
                  <c:v>0.21509095874250078</c:v>
                </c:pt>
                <c:pt idx="2">
                  <c:v>0.18491496699280902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①CO2排出量の現状把握!$BB$43:$BB$45</c:f>
              <c:numCache>
                <c:formatCode>0%</c:formatCode>
                <c:ptCount val="3"/>
                <c:pt idx="0">
                  <c:v>1.5653612865673284E-2</c:v>
                </c:pt>
                <c:pt idx="1">
                  <c:v>1.5525829490471642E-2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18776</c:v>
                </c:pt>
                <c:pt idx="1">
                  <c:v>20108</c:v>
                </c:pt>
                <c:pt idx="2">
                  <c:v>20108</c:v>
                </c:pt>
                <c:pt idx="3">
                  <c:v>20108</c:v>
                </c:pt>
                <c:pt idx="4">
                  <c:v>20108</c:v>
                </c:pt>
                <c:pt idx="5">
                  <c:v>20108</c:v>
                </c:pt>
                <c:pt idx="6">
                  <c:v>20895</c:v>
                </c:pt>
                <c:pt idx="7">
                  <c:v>20895</c:v>
                </c:pt>
                <c:pt idx="8">
                  <c:v>20895</c:v>
                </c:pt>
                <c:pt idx="9">
                  <c:v>20895</c:v>
                </c:pt>
                <c:pt idx="10">
                  <c:v>20895</c:v>
                </c:pt>
                <c:pt idx="11">
                  <c:v>20895</c:v>
                </c:pt>
                <c:pt idx="12">
                  <c:v>19086</c:v>
                </c:pt>
                <c:pt idx="13">
                  <c:v>19086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58869</c:v>
                </c:pt>
                <c:pt idx="1">
                  <c:v>58828</c:v>
                </c:pt>
                <c:pt idx="2">
                  <c:v>58541</c:v>
                </c:pt>
                <c:pt idx="3">
                  <c:v>58306</c:v>
                </c:pt>
                <c:pt idx="4">
                  <c:v>58574</c:v>
                </c:pt>
                <c:pt idx="5">
                  <c:v>58291</c:v>
                </c:pt>
                <c:pt idx="6">
                  <c:v>58061</c:v>
                </c:pt>
                <c:pt idx="7">
                  <c:v>57807</c:v>
                </c:pt>
                <c:pt idx="8">
                  <c:v>57388</c:v>
                </c:pt>
                <c:pt idx="9">
                  <c:v>57151</c:v>
                </c:pt>
                <c:pt idx="10">
                  <c:v>56779</c:v>
                </c:pt>
                <c:pt idx="11">
                  <c:v>56638</c:v>
                </c:pt>
                <c:pt idx="12">
                  <c:v>56240</c:v>
                </c:pt>
                <c:pt idx="13">
                  <c:v>55941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直方市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1787</v>
      </c>
      <c r="B9" s="80">
        <v>154</v>
      </c>
      <c r="C9" s="80">
        <v>1</v>
      </c>
      <c r="D9" s="80">
        <v>10</v>
      </c>
      <c r="E9" s="80">
        <v>1990</v>
      </c>
      <c r="F9" s="80" t="s">
        <v>562</v>
      </c>
      <c r="G9" s="80" t="s">
        <v>1788</v>
      </c>
      <c r="H9" s="80" t="s">
        <v>1789</v>
      </c>
      <c r="I9" s="177"/>
      <c r="J9" s="81">
        <v>54.790938800993544</v>
      </c>
      <c r="K9" s="81">
        <v>1.5315531177075485</v>
      </c>
      <c r="L9" s="81">
        <v>0.39665663762188813</v>
      </c>
      <c r="M9" s="81">
        <v>25.579285393763342</v>
      </c>
      <c r="N9" s="81">
        <v>42.442774058583979</v>
      </c>
      <c r="O9" s="81">
        <v>36.325249749341133</v>
      </c>
      <c r="P9" s="81">
        <v>22.004760675598042</v>
      </c>
      <c r="Q9" s="81">
        <v>3.3454657561794385</v>
      </c>
      <c r="R9" s="81">
        <v>0</v>
      </c>
      <c r="S9" s="81">
        <v>5.7668845878523785</v>
      </c>
      <c r="T9" s="82"/>
      <c r="U9" s="81">
        <v>8002409</v>
      </c>
      <c r="V9" s="81">
        <v>747</v>
      </c>
      <c r="W9" s="81">
        <v>5</v>
      </c>
      <c r="X9" s="81">
        <v>11520</v>
      </c>
      <c r="Y9" s="81">
        <v>17188</v>
      </c>
      <c r="Z9" s="81">
        <v>14941</v>
      </c>
      <c r="AA9" s="81">
        <v>5343</v>
      </c>
      <c r="AB9" s="81">
        <v>54319</v>
      </c>
      <c r="AC9" s="81">
        <v>0</v>
      </c>
      <c r="AD9" s="81">
        <v>5.7668845878523785</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1790</v>
      </c>
      <c r="B10" s="80">
        <v>155</v>
      </c>
      <c r="C10" s="80">
        <v>2</v>
      </c>
      <c r="D10" s="80">
        <v>10</v>
      </c>
      <c r="E10" s="80">
        <v>2005</v>
      </c>
      <c r="F10" s="80" t="s">
        <v>565</v>
      </c>
      <c r="G10" s="80" t="s">
        <v>1788</v>
      </c>
      <c r="H10" s="80" t="s">
        <v>1789</v>
      </c>
      <c r="I10" s="177"/>
      <c r="J10" s="81">
        <v>58.4162406704814</v>
      </c>
      <c r="K10" s="81">
        <v>1.1672138301878257</v>
      </c>
      <c r="L10" s="81">
        <v>0.72085743901556576</v>
      </c>
      <c r="M10" s="81">
        <v>55.956771916567597</v>
      </c>
      <c r="N10" s="81">
        <v>62.134533026636134</v>
      </c>
      <c r="O10" s="81">
        <v>49.990960012539176</v>
      </c>
      <c r="P10" s="81">
        <v>19.566529709761152</v>
      </c>
      <c r="Q10" s="81">
        <v>3.3852445742642727</v>
      </c>
      <c r="R10" s="81">
        <v>0</v>
      </c>
      <c r="S10" s="81">
        <v>5.7990051959756457</v>
      </c>
      <c r="T10" s="82"/>
      <c r="U10" s="81">
        <v>6148907</v>
      </c>
      <c r="V10" s="81">
        <v>642</v>
      </c>
      <c r="W10" s="81">
        <v>8</v>
      </c>
      <c r="X10" s="81">
        <v>13312</v>
      </c>
      <c r="Y10" s="81">
        <v>22599</v>
      </c>
      <c r="Z10" s="81">
        <v>23794</v>
      </c>
      <c r="AA10" s="81">
        <v>3891</v>
      </c>
      <c r="AB10" s="81">
        <v>57460</v>
      </c>
      <c r="AC10" s="81">
        <v>0</v>
      </c>
      <c r="AD10" s="81">
        <v>5.7990051959756457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1791</v>
      </c>
      <c r="B11" s="80">
        <v>156</v>
      </c>
      <c r="C11" s="80">
        <v>3</v>
      </c>
      <c r="D11" s="80">
        <v>10</v>
      </c>
      <c r="E11" s="80">
        <v>2006</v>
      </c>
      <c r="F11" s="80" t="s">
        <v>566</v>
      </c>
      <c r="G11" s="80" t="s">
        <v>1788</v>
      </c>
      <c r="H11" s="80" t="s">
        <v>1789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1792</v>
      </c>
      <c r="B12" s="80">
        <v>157</v>
      </c>
      <c r="C12" s="80">
        <v>4</v>
      </c>
      <c r="D12" s="80">
        <v>10</v>
      </c>
      <c r="E12" s="80">
        <v>2007</v>
      </c>
      <c r="F12" s="80" t="s">
        <v>567</v>
      </c>
      <c r="G12" s="80" t="s">
        <v>1788</v>
      </c>
      <c r="H12" s="80" t="s">
        <v>1789</v>
      </c>
      <c r="I12" s="177"/>
      <c r="J12" s="81">
        <v>72.826430348253623</v>
      </c>
      <c r="K12" s="81">
        <v>1.2624026469191136</v>
      </c>
      <c r="L12" s="81">
        <v>1.2495475242761158</v>
      </c>
      <c r="M12" s="81">
        <v>60.586413062200954</v>
      </c>
      <c r="N12" s="81">
        <v>66.319498525167589</v>
      </c>
      <c r="O12" s="81">
        <v>48.652838028364691</v>
      </c>
      <c r="P12" s="81">
        <v>19.139167286133414</v>
      </c>
      <c r="Q12" s="81">
        <v>3.595544893280342</v>
      </c>
      <c r="R12" s="81">
        <v>0</v>
      </c>
      <c r="S12" s="81">
        <v>4.9123398590203458</v>
      </c>
      <c r="T12" s="82"/>
      <c r="U12" s="81">
        <v>8642393</v>
      </c>
      <c r="V12" s="81">
        <v>676</v>
      </c>
      <c r="W12" s="81">
        <v>14</v>
      </c>
      <c r="X12" s="81">
        <v>16654</v>
      </c>
      <c r="Y12" s="81">
        <v>23222</v>
      </c>
      <c r="Z12" s="81">
        <v>24073</v>
      </c>
      <c r="AA12" s="81">
        <v>3748</v>
      </c>
      <c r="AB12" s="81">
        <v>57802</v>
      </c>
      <c r="AC12" s="81">
        <v>0</v>
      </c>
      <c r="AD12" s="81">
        <v>4.9123398590203458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1793</v>
      </c>
      <c r="B13" s="80">
        <v>158</v>
      </c>
      <c r="C13" s="80">
        <v>5</v>
      </c>
      <c r="D13" s="80">
        <v>10</v>
      </c>
      <c r="E13" s="80">
        <v>2008</v>
      </c>
      <c r="F13" s="80" t="s">
        <v>84</v>
      </c>
      <c r="G13" s="80" t="s">
        <v>1788</v>
      </c>
      <c r="H13" s="80" t="s">
        <v>1789</v>
      </c>
      <c r="I13" s="177"/>
      <c r="J13" s="81">
        <v>82.339759862584032</v>
      </c>
      <c r="K13" s="81">
        <v>0.94711636081332296</v>
      </c>
      <c r="L13" s="81">
        <v>1.1068861094440314</v>
      </c>
      <c r="M13" s="81">
        <v>63.593484244540385</v>
      </c>
      <c r="N13" s="81">
        <v>64.037997345280417</v>
      </c>
      <c r="O13" s="81">
        <v>46.864481990675309</v>
      </c>
      <c r="P13" s="81">
        <v>19.010241054294266</v>
      </c>
      <c r="Q13" s="81">
        <v>3.5250552933909551</v>
      </c>
      <c r="R13" s="81">
        <v>0</v>
      </c>
      <c r="S13" s="81">
        <v>5.286303501871541</v>
      </c>
      <c r="T13" s="82"/>
      <c r="U13" s="81">
        <v>10376007</v>
      </c>
      <c r="V13" s="81">
        <v>676</v>
      </c>
      <c r="W13" s="81">
        <v>14</v>
      </c>
      <c r="X13" s="81">
        <v>16654</v>
      </c>
      <c r="Y13" s="81">
        <v>23351</v>
      </c>
      <c r="Z13" s="81">
        <v>24002</v>
      </c>
      <c r="AA13" s="81">
        <v>3727</v>
      </c>
      <c r="AB13" s="81">
        <v>57600</v>
      </c>
      <c r="AC13" s="81">
        <v>0</v>
      </c>
      <c r="AD13" s="81">
        <v>5.286303501871541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1794</v>
      </c>
      <c r="B14" s="80">
        <v>159</v>
      </c>
      <c r="C14" s="80">
        <v>6</v>
      </c>
      <c r="D14" s="80">
        <v>10</v>
      </c>
      <c r="E14" s="80">
        <v>2009</v>
      </c>
      <c r="F14" s="80" t="s">
        <v>85</v>
      </c>
      <c r="G14" s="80" t="s">
        <v>1788</v>
      </c>
      <c r="H14" s="80" t="s">
        <v>1789</v>
      </c>
      <c r="I14" s="177"/>
      <c r="J14" s="81">
        <v>48.462350048280086</v>
      </c>
      <c r="K14" s="81">
        <v>0.83301622743704995</v>
      </c>
      <c r="L14" s="81">
        <v>3.6574423999548178</v>
      </c>
      <c r="M14" s="81">
        <v>53.117107889537053</v>
      </c>
      <c r="N14" s="81">
        <v>52.489874504672535</v>
      </c>
      <c r="O14" s="81">
        <v>47.453691368684417</v>
      </c>
      <c r="P14" s="81">
        <v>18.3832904500022</v>
      </c>
      <c r="Q14" s="81">
        <v>3.3508649545318279</v>
      </c>
      <c r="R14" s="81">
        <v>0</v>
      </c>
      <c r="S14" s="81">
        <v>5.2666982235309607</v>
      </c>
      <c r="T14" s="82"/>
      <c r="U14" s="81">
        <v>6347879</v>
      </c>
      <c r="V14" s="81">
        <v>719</v>
      </c>
      <c r="W14" s="81">
        <v>78</v>
      </c>
      <c r="X14" s="81">
        <v>17317</v>
      </c>
      <c r="Y14" s="81">
        <v>23530</v>
      </c>
      <c r="Z14" s="81">
        <v>23989</v>
      </c>
      <c r="AA14" s="81">
        <v>3700</v>
      </c>
      <c r="AB14" s="81">
        <v>57478</v>
      </c>
      <c r="AC14" s="81">
        <v>0</v>
      </c>
      <c r="AD14" s="81">
        <v>5.2666982235309607</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31.291999999999998</v>
      </c>
      <c r="BJ14" s="81">
        <v>0</v>
      </c>
      <c r="BK14" s="81">
        <v>31.774999999999999</v>
      </c>
      <c r="BL14" s="81">
        <v>0</v>
      </c>
      <c r="BM14" s="82"/>
      <c r="BN14" s="81">
        <v>0</v>
      </c>
      <c r="BO14" s="81">
        <v>0</v>
      </c>
      <c r="BP14" s="81">
        <v>2</v>
      </c>
      <c r="BQ14" s="81">
        <v>0</v>
      </c>
      <c r="BR14" s="81">
        <v>4</v>
      </c>
      <c r="BS14" s="81">
        <v>0</v>
      </c>
      <c r="BT14"/>
      <c r="BU14" s="80"/>
      <c r="BV14" s="80"/>
      <c r="BW14" s="80"/>
      <c r="BX14" s="80"/>
      <c r="BY14" s="80"/>
      <c r="BZ14" s="80"/>
      <c r="CA14" s="80"/>
      <c r="CB14" s="80"/>
      <c r="CC14" s="80"/>
    </row>
    <row r="15" spans="1:81">
      <c r="A15" s="80" t="s">
        <v>1795</v>
      </c>
      <c r="B15" s="80">
        <v>160</v>
      </c>
      <c r="C15" s="80">
        <v>7</v>
      </c>
      <c r="D15" s="80">
        <v>10</v>
      </c>
      <c r="E15" s="80">
        <v>2010</v>
      </c>
      <c r="F15" s="80" t="s">
        <v>86</v>
      </c>
      <c r="G15" s="80" t="s">
        <v>1788</v>
      </c>
      <c r="H15" s="80" t="s">
        <v>1789</v>
      </c>
      <c r="I15" s="177"/>
      <c r="J15" s="81">
        <v>63.672066653365746</v>
      </c>
      <c r="K15" s="81">
        <v>0.90768782358249256</v>
      </c>
      <c r="L15" s="81">
        <v>3.469401795643364</v>
      </c>
      <c r="M15" s="81">
        <v>57.338427085499653</v>
      </c>
      <c r="N15" s="81">
        <v>61.118233918218742</v>
      </c>
      <c r="O15" s="81">
        <v>47.246017459557009</v>
      </c>
      <c r="P15" s="81">
        <v>18.691085187903198</v>
      </c>
      <c r="Q15" s="81">
        <v>3.4970955641337307</v>
      </c>
      <c r="R15" s="81">
        <v>0</v>
      </c>
      <c r="S15" s="81">
        <v>6.1784988983663602</v>
      </c>
      <c r="T15" s="82"/>
      <c r="U15" s="81">
        <v>8408658</v>
      </c>
      <c r="V15" s="81">
        <v>719</v>
      </c>
      <c r="W15" s="81">
        <v>78</v>
      </c>
      <c r="X15" s="81">
        <v>17317</v>
      </c>
      <c r="Y15" s="81">
        <v>23723</v>
      </c>
      <c r="Z15" s="81">
        <v>23995</v>
      </c>
      <c r="AA15" s="81">
        <v>3668</v>
      </c>
      <c r="AB15" s="81">
        <v>57479</v>
      </c>
      <c r="AC15" s="81">
        <v>0</v>
      </c>
      <c r="AD15" s="81">
        <v>6.1784988983663602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29.605</v>
      </c>
      <c r="BJ15" s="81">
        <v>0</v>
      </c>
      <c r="BK15" s="81">
        <v>26.326000000000001</v>
      </c>
      <c r="BL15" s="81">
        <v>0</v>
      </c>
      <c r="BM15" s="82"/>
      <c r="BN15" s="81">
        <v>0</v>
      </c>
      <c r="BO15" s="81">
        <v>0</v>
      </c>
      <c r="BP15" s="81">
        <v>2</v>
      </c>
      <c r="BQ15" s="81">
        <v>0</v>
      </c>
      <c r="BR15" s="81">
        <v>2</v>
      </c>
      <c r="BS15" s="81">
        <v>0</v>
      </c>
      <c r="BT15"/>
      <c r="BU15" s="80">
        <v>51.951999999999998</v>
      </c>
      <c r="BV15" s="80">
        <v>0</v>
      </c>
      <c r="BW15" s="80">
        <v>0</v>
      </c>
      <c r="BX15" s="80">
        <v>0</v>
      </c>
      <c r="BY15" s="80">
        <v>3.9790000000000001</v>
      </c>
      <c r="BZ15" s="80">
        <v>0</v>
      </c>
      <c r="CA15" s="80">
        <v>0</v>
      </c>
      <c r="CB15" s="80">
        <v>0</v>
      </c>
      <c r="CC15" s="80">
        <v>0</v>
      </c>
    </row>
    <row r="16" spans="1:81">
      <c r="A16" s="80" t="s">
        <v>1796</v>
      </c>
      <c r="B16" s="80">
        <v>161</v>
      </c>
      <c r="C16" s="80">
        <v>8</v>
      </c>
      <c r="D16" s="80">
        <v>10</v>
      </c>
      <c r="E16" s="80">
        <v>2011</v>
      </c>
      <c r="F16" s="80" t="s">
        <v>87</v>
      </c>
      <c r="G16" s="80" t="s">
        <v>1788</v>
      </c>
      <c r="H16" s="80" t="s">
        <v>1789</v>
      </c>
      <c r="I16" s="177"/>
      <c r="J16" s="81">
        <v>59.643128757038582</v>
      </c>
      <c r="K16" s="81">
        <v>1.4445471728758936</v>
      </c>
      <c r="L16" s="81">
        <v>3.0523668383935676</v>
      </c>
      <c r="M16" s="81">
        <v>73.126782219450064</v>
      </c>
      <c r="N16" s="81">
        <v>75.464618698170838</v>
      </c>
      <c r="O16" s="81">
        <v>46.796435076699474</v>
      </c>
      <c r="P16" s="81">
        <v>18.324138061315224</v>
      </c>
      <c r="Q16" s="81">
        <v>4.0254281926298949</v>
      </c>
      <c r="R16" s="81">
        <v>0</v>
      </c>
      <c r="S16" s="81">
        <v>7.3167496936342715</v>
      </c>
      <c r="T16" s="82"/>
      <c r="U16" s="81">
        <v>7130288</v>
      </c>
      <c r="V16" s="81">
        <v>719</v>
      </c>
      <c r="W16" s="81">
        <v>78</v>
      </c>
      <c r="X16" s="81">
        <v>17317</v>
      </c>
      <c r="Y16" s="81">
        <v>23882</v>
      </c>
      <c r="Z16" s="81">
        <v>24283</v>
      </c>
      <c r="AA16" s="81">
        <v>3703</v>
      </c>
      <c r="AB16" s="81">
        <v>57360</v>
      </c>
      <c r="AC16" s="81">
        <v>0</v>
      </c>
      <c r="AD16" s="81">
        <v>7.3167496936342715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25.513000000000002</v>
      </c>
      <c r="BJ16" s="81">
        <v>0</v>
      </c>
      <c r="BK16" s="81">
        <v>32.39</v>
      </c>
      <c r="BL16" s="81">
        <v>0</v>
      </c>
      <c r="BM16" s="82"/>
      <c r="BN16" s="81">
        <v>0</v>
      </c>
      <c r="BO16" s="81">
        <v>0</v>
      </c>
      <c r="BP16" s="81">
        <v>2</v>
      </c>
      <c r="BQ16" s="81">
        <v>0</v>
      </c>
      <c r="BR16" s="81">
        <v>3</v>
      </c>
      <c r="BS16" s="81">
        <v>0</v>
      </c>
      <c r="BT16"/>
      <c r="BU16" s="80">
        <v>53.795999999999999</v>
      </c>
      <c r="BV16" s="80">
        <v>0</v>
      </c>
      <c r="BW16" s="80">
        <v>0</v>
      </c>
      <c r="BX16" s="80">
        <v>0</v>
      </c>
      <c r="BY16" s="80">
        <v>4.1070000000000002</v>
      </c>
      <c r="BZ16" s="80">
        <v>0</v>
      </c>
      <c r="CA16" s="80">
        <v>0</v>
      </c>
      <c r="CB16" s="80">
        <v>0</v>
      </c>
      <c r="CC16" s="80">
        <v>0</v>
      </c>
    </row>
    <row r="17" spans="1:81">
      <c r="A17" s="80" t="s">
        <v>1797</v>
      </c>
      <c r="B17" s="80">
        <v>162</v>
      </c>
      <c r="C17" s="80">
        <v>9</v>
      </c>
      <c r="D17" s="80">
        <v>10</v>
      </c>
      <c r="E17" s="80">
        <v>2012</v>
      </c>
      <c r="F17" s="80" t="s">
        <v>88</v>
      </c>
      <c r="G17" s="80" t="s">
        <v>1788</v>
      </c>
      <c r="H17" s="80" t="s">
        <v>1789</v>
      </c>
      <c r="I17" s="177"/>
      <c r="J17" s="81">
        <v>64.675948298088827</v>
      </c>
      <c r="K17" s="81">
        <v>1.4047386102445081</v>
      </c>
      <c r="L17" s="81">
        <v>3.0401166802739548</v>
      </c>
      <c r="M17" s="81">
        <v>81.791855611975322</v>
      </c>
      <c r="N17" s="81">
        <v>80.105373279497485</v>
      </c>
      <c r="O17" s="81">
        <v>46.760866410335829</v>
      </c>
      <c r="P17" s="81">
        <v>17.985477033221542</v>
      </c>
      <c r="Q17" s="81">
        <v>4.3957956582048814</v>
      </c>
      <c r="R17" s="81">
        <v>0</v>
      </c>
      <c r="S17" s="81">
        <v>6.2007208570986982</v>
      </c>
      <c r="T17" s="82"/>
      <c r="U17" s="81">
        <v>7517603</v>
      </c>
      <c r="V17" s="81">
        <v>719</v>
      </c>
      <c r="W17" s="81">
        <v>78</v>
      </c>
      <c r="X17" s="81">
        <v>17317</v>
      </c>
      <c r="Y17" s="81">
        <v>24146</v>
      </c>
      <c r="Z17" s="81">
        <v>24457</v>
      </c>
      <c r="AA17" s="81">
        <v>3614</v>
      </c>
      <c r="AB17" s="81">
        <v>57652</v>
      </c>
      <c r="AC17" s="81">
        <v>0</v>
      </c>
      <c r="AD17" s="81">
        <v>6.2007208570986982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31.408999999999999</v>
      </c>
      <c r="BJ17" s="81">
        <v>0</v>
      </c>
      <c r="BK17" s="81">
        <v>35.978999999999999</v>
      </c>
      <c r="BL17" s="81">
        <v>0</v>
      </c>
      <c r="BM17" s="82"/>
      <c r="BN17" s="81">
        <v>0</v>
      </c>
      <c r="BO17" s="81">
        <v>0</v>
      </c>
      <c r="BP17" s="81">
        <v>2</v>
      </c>
      <c r="BQ17" s="81">
        <v>0</v>
      </c>
      <c r="BR17" s="81">
        <v>3</v>
      </c>
      <c r="BS17" s="81">
        <v>0</v>
      </c>
      <c r="BT17"/>
      <c r="BU17" s="80">
        <v>63.164999999999999</v>
      </c>
      <c r="BV17" s="80">
        <v>0</v>
      </c>
      <c r="BW17" s="80">
        <v>0</v>
      </c>
      <c r="BX17" s="80">
        <v>0</v>
      </c>
      <c r="BY17" s="80">
        <v>4.2229999999999999</v>
      </c>
      <c r="BZ17" s="80">
        <v>0</v>
      </c>
      <c r="CA17" s="80">
        <v>0</v>
      </c>
      <c r="CB17" s="80">
        <v>0</v>
      </c>
      <c r="CC17" s="80">
        <v>0</v>
      </c>
    </row>
    <row r="18" spans="1:81">
      <c r="A18" s="80" t="s">
        <v>1798</v>
      </c>
      <c r="B18" s="80">
        <v>163</v>
      </c>
      <c r="C18" s="80">
        <v>10</v>
      </c>
      <c r="D18" s="80">
        <v>10</v>
      </c>
      <c r="E18" s="80">
        <v>2013</v>
      </c>
      <c r="F18" s="80" t="s">
        <v>89</v>
      </c>
      <c r="G18" s="80" t="s">
        <v>1788</v>
      </c>
      <c r="H18" s="80" t="s">
        <v>1789</v>
      </c>
      <c r="I18" s="177"/>
      <c r="J18" s="81">
        <v>51.88671889397979</v>
      </c>
      <c r="K18" s="81">
        <v>1.1910839286367398</v>
      </c>
      <c r="L18" s="81">
        <v>2.6972257016820724</v>
      </c>
      <c r="M18" s="81">
        <v>82.382772437739177</v>
      </c>
      <c r="N18" s="81">
        <v>80.524107785162386</v>
      </c>
      <c r="O18" s="81">
        <v>45.203400661274316</v>
      </c>
      <c r="P18" s="81">
        <v>17.928360283957662</v>
      </c>
      <c r="Q18" s="81">
        <v>4.4755985677530559</v>
      </c>
      <c r="R18" s="81">
        <v>0</v>
      </c>
      <c r="S18" s="81">
        <v>5.356803204400471</v>
      </c>
      <c r="T18" s="82"/>
      <c r="U18" s="81">
        <v>5964021</v>
      </c>
      <c r="V18" s="81">
        <v>719</v>
      </c>
      <c r="W18" s="81">
        <v>78</v>
      </c>
      <c r="X18" s="81">
        <v>17317</v>
      </c>
      <c r="Y18" s="81">
        <v>24318</v>
      </c>
      <c r="Z18" s="81">
        <v>24698</v>
      </c>
      <c r="AA18" s="81">
        <v>3589</v>
      </c>
      <c r="AB18" s="81">
        <v>57857</v>
      </c>
      <c r="AC18" s="81">
        <v>0</v>
      </c>
      <c r="AD18" s="81">
        <v>5.356803204400471</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33.082999999999998</v>
      </c>
      <c r="BJ18" s="81">
        <v>0</v>
      </c>
      <c r="BK18" s="81">
        <v>40.367999999999995</v>
      </c>
      <c r="BL18" s="81">
        <v>0</v>
      </c>
      <c r="BM18" s="82"/>
      <c r="BN18" s="81">
        <v>0</v>
      </c>
      <c r="BO18" s="81">
        <v>0</v>
      </c>
      <c r="BP18" s="81">
        <v>2</v>
      </c>
      <c r="BQ18" s="81">
        <v>0</v>
      </c>
      <c r="BR18" s="81">
        <v>3</v>
      </c>
      <c r="BS18" s="81">
        <v>0</v>
      </c>
      <c r="BT18"/>
      <c r="BU18" s="80">
        <v>69.281999999999996</v>
      </c>
      <c r="BV18" s="80">
        <v>0</v>
      </c>
      <c r="BW18" s="80">
        <v>0</v>
      </c>
      <c r="BX18" s="80">
        <v>0</v>
      </c>
      <c r="BY18" s="80">
        <v>4.1689999999999996</v>
      </c>
      <c r="BZ18" s="80">
        <v>0</v>
      </c>
      <c r="CA18" s="80">
        <v>0</v>
      </c>
      <c r="CB18" s="80">
        <v>0</v>
      </c>
      <c r="CC18" s="80">
        <v>0</v>
      </c>
    </row>
    <row r="19" spans="1:81">
      <c r="A19" s="80" t="s">
        <v>1799</v>
      </c>
      <c r="B19" s="80">
        <v>164</v>
      </c>
      <c r="C19" s="80">
        <v>11</v>
      </c>
      <c r="D19" s="80">
        <v>10</v>
      </c>
      <c r="E19" s="80">
        <v>2014</v>
      </c>
      <c r="F19" s="80" t="s">
        <v>90</v>
      </c>
      <c r="G19" s="80" t="s">
        <v>1788</v>
      </c>
      <c r="H19" s="80" t="s">
        <v>1789</v>
      </c>
      <c r="I19" s="177"/>
      <c r="J19" s="81">
        <v>42.732507921675847</v>
      </c>
      <c r="K19" s="81">
        <v>1.177278739304372</v>
      </c>
      <c r="L19" s="81">
        <v>3.0272724801556858</v>
      </c>
      <c r="M19" s="81">
        <v>83.02177099331486</v>
      </c>
      <c r="N19" s="81">
        <v>78.176208029512097</v>
      </c>
      <c r="O19" s="81">
        <v>43.008223114184666</v>
      </c>
      <c r="P19" s="81">
        <v>17.916158962340702</v>
      </c>
      <c r="Q19" s="81">
        <v>4.2893846597394614</v>
      </c>
      <c r="R19" s="81">
        <v>0</v>
      </c>
      <c r="S19" s="81">
        <v>5.9437371120827143</v>
      </c>
      <c r="T19" s="82"/>
      <c r="U19" s="81">
        <v>5226342</v>
      </c>
      <c r="V19" s="81">
        <v>592</v>
      </c>
      <c r="W19" s="81">
        <v>33</v>
      </c>
      <c r="X19" s="81">
        <v>17529</v>
      </c>
      <c r="Y19" s="81">
        <v>24507</v>
      </c>
      <c r="Z19" s="81">
        <v>24749</v>
      </c>
      <c r="AA19" s="81">
        <v>3568</v>
      </c>
      <c r="AB19" s="81">
        <v>57793</v>
      </c>
      <c r="AC19" s="81">
        <v>0</v>
      </c>
      <c r="AD19" s="81">
        <v>5.9437371120827143</v>
      </c>
      <c r="AE19" s="82"/>
      <c r="AF19" s="81">
        <v>43921897.829995602</v>
      </c>
      <c r="AG19" s="81">
        <v>1075855.9573309436</v>
      </c>
      <c r="AH19" s="81">
        <v>744372.71671834134</v>
      </c>
      <c r="AI19" s="81">
        <v>114099516.2457605</v>
      </c>
      <c r="AJ19" s="81">
        <v>110988916.13535097</v>
      </c>
      <c r="AK19" s="81">
        <v>0</v>
      </c>
      <c r="AL19" s="81">
        <v>0</v>
      </c>
      <c r="AM19" s="81">
        <v>7934115.2867773809</v>
      </c>
      <c r="AN19" s="81">
        <v>0</v>
      </c>
      <c r="AO19" s="81">
        <v>0</v>
      </c>
      <c r="AP19" s="82"/>
      <c r="AQ19" s="81">
        <v>1006</v>
      </c>
      <c r="AR19" s="81">
        <v>75</v>
      </c>
      <c r="AS19" s="81">
        <v>0</v>
      </c>
      <c r="AT19" s="81">
        <v>0</v>
      </c>
      <c r="AU19" s="81">
        <v>0</v>
      </c>
      <c r="AV19" s="81">
        <v>0</v>
      </c>
      <c r="AW19" s="81" t="s">
        <v>564</v>
      </c>
      <c r="AX19" s="82"/>
      <c r="AY19" s="81">
        <v>3767.5</v>
      </c>
      <c r="AZ19" s="81">
        <v>1818.3</v>
      </c>
      <c r="BA19" s="81">
        <v>0</v>
      </c>
      <c r="BB19" s="81">
        <v>0</v>
      </c>
      <c r="BC19" s="81">
        <v>0</v>
      </c>
      <c r="BD19" s="81">
        <v>0</v>
      </c>
      <c r="BE19" s="81" t="s">
        <v>564</v>
      </c>
      <c r="BF19" s="82"/>
      <c r="BG19" s="81">
        <v>0</v>
      </c>
      <c r="BH19" s="81">
        <v>0</v>
      </c>
      <c r="BI19" s="81">
        <v>32.909999999999997</v>
      </c>
      <c r="BJ19" s="81">
        <v>0</v>
      </c>
      <c r="BK19" s="81">
        <v>37.270000000000003</v>
      </c>
      <c r="BL19" s="81">
        <v>0</v>
      </c>
      <c r="BM19" s="82"/>
      <c r="BN19" s="81">
        <v>0</v>
      </c>
      <c r="BO19" s="81">
        <v>0</v>
      </c>
      <c r="BP19" s="81">
        <v>2</v>
      </c>
      <c r="BQ19" s="81">
        <v>0</v>
      </c>
      <c r="BR19" s="81">
        <v>3</v>
      </c>
      <c r="BS19" s="81">
        <v>0</v>
      </c>
      <c r="BT19"/>
      <c r="BU19" s="80">
        <v>65.382000000000005</v>
      </c>
      <c r="BV19" s="80">
        <v>0</v>
      </c>
      <c r="BW19" s="80">
        <v>0</v>
      </c>
      <c r="BX19" s="80">
        <v>0.443</v>
      </c>
      <c r="BY19" s="80">
        <v>4.3550000000000004</v>
      </c>
      <c r="BZ19" s="80">
        <v>0</v>
      </c>
      <c r="CA19" s="80">
        <v>0</v>
      </c>
      <c r="CB19" s="80">
        <v>0</v>
      </c>
      <c r="CC19" s="80">
        <v>0</v>
      </c>
    </row>
    <row r="20" spans="1:81">
      <c r="A20" s="80" t="s">
        <v>1800</v>
      </c>
      <c r="B20" s="80">
        <v>165</v>
      </c>
      <c r="C20" s="80">
        <v>12</v>
      </c>
      <c r="D20" s="80">
        <v>10</v>
      </c>
      <c r="E20" s="80">
        <v>2015</v>
      </c>
      <c r="F20" s="80" t="s">
        <v>91</v>
      </c>
      <c r="G20" s="80" t="s">
        <v>1788</v>
      </c>
      <c r="H20" s="80" t="s">
        <v>1789</v>
      </c>
      <c r="I20" s="177"/>
      <c r="J20" s="81">
        <v>50.743557047839474</v>
      </c>
      <c r="K20" s="81">
        <v>1.1247849386664763</v>
      </c>
      <c r="L20" s="81">
        <v>3.4021161921933776</v>
      </c>
      <c r="M20" s="81">
        <v>76.102450090773686</v>
      </c>
      <c r="N20" s="81">
        <v>73.462059070951085</v>
      </c>
      <c r="O20" s="81">
        <v>42.821558549495755</v>
      </c>
      <c r="P20" s="81">
        <v>17.990559247429903</v>
      </c>
      <c r="Q20" s="81">
        <v>4.2035267492393302</v>
      </c>
      <c r="R20" s="81">
        <v>0</v>
      </c>
      <c r="S20" s="81">
        <v>5.9971377412165996</v>
      </c>
      <c r="T20" s="82"/>
      <c r="U20" s="81">
        <v>6543096</v>
      </c>
      <c r="V20" s="81">
        <v>592</v>
      </c>
      <c r="W20" s="81">
        <v>33</v>
      </c>
      <c r="X20" s="81">
        <v>17529</v>
      </c>
      <c r="Y20" s="81">
        <v>24749</v>
      </c>
      <c r="Z20" s="81">
        <v>24879</v>
      </c>
      <c r="AA20" s="81">
        <v>3580</v>
      </c>
      <c r="AB20" s="81">
        <v>57854</v>
      </c>
      <c r="AC20" s="81">
        <v>0</v>
      </c>
      <c r="AD20" s="81">
        <v>5.9971377412165996</v>
      </c>
      <c r="AE20" s="82"/>
      <c r="AF20" s="81">
        <v>53194106.149806626</v>
      </c>
      <c r="AG20" s="81">
        <v>946744.53151875059</v>
      </c>
      <c r="AH20" s="81">
        <v>692054.36821279209</v>
      </c>
      <c r="AI20" s="81">
        <v>109438930.06835525</v>
      </c>
      <c r="AJ20" s="81">
        <v>108850514.29745096</v>
      </c>
      <c r="AK20" s="81">
        <v>0</v>
      </c>
      <c r="AL20" s="81">
        <v>0</v>
      </c>
      <c r="AM20" s="81">
        <v>7928648.0115976846</v>
      </c>
      <c r="AN20" s="81">
        <v>0</v>
      </c>
      <c r="AO20" s="81">
        <v>0</v>
      </c>
      <c r="AP20" s="82"/>
      <c r="AQ20" s="81">
        <v>1117</v>
      </c>
      <c r="AR20" s="81">
        <v>112</v>
      </c>
      <c r="AS20" s="81">
        <v>0</v>
      </c>
      <c r="AT20" s="81">
        <v>0</v>
      </c>
      <c r="AU20" s="81">
        <v>0</v>
      </c>
      <c r="AV20" s="81">
        <v>0</v>
      </c>
      <c r="AW20" s="81" t="s">
        <v>564</v>
      </c>
      <c r="AX20" s="82"/>
      <c r="AY20" s="81">
        <v>4242.3</v>
      </c>
      <c r="AZ20" s="81">
        <v>3591.9</v>
      </c>
      <c r="BA20" s="81">
        <v>0</v>
      </c>
      <c r="BB20" s="81">
        <v>0</v>
      </c>
      <c r="BC20" s="81">
        <v>0</v>
      </c>
      <c r="BD20" s="81">
        <v>0</v>
      </c>
      <c r="BE20" s="81" t="s">
        <v>564</v>
      </c>
      <c r="BF20" s="82"/>
      <c r="BG20" s="81">
        <v>0</v>
      </c>
      <c r="BH20" s="81">
        <v>0</v>
      </c>
      <c r="BI20" s="81">
        <v>30.777000000000001</v>
      </c>
      <c r="BJ20" s="81">
        <v>0</v>
      </c>
      <c r="BK20" s="81">
        <v>37.730999999999995</v>
      </c>
      <c r="BL20" s="81">
        <v>0</v>
      </c>
      <c r="BM20" s="82"/>
      <c r="BN20" s="81">
        <v>0</v>
      </c>
      <c r="BO20" s="81">
        <v>0</v>
      </c>
      <c r="BP20" s="81">
        <v>2</v>
      </c>
      <c r="BQ20" s="81">
        <v>0</v>
      </c>
      <c r="BR20" s="81">
        <v>3</v>
      </c>
      <c r="BS20" s="81">
        <v>0</v>
      </c>
      <c r="BT20"/>
      <c r="BU20" s="80">
        <v>63.668999999999997</v>
      </c>
      <c r="BV20" s="80">
        <v>0</v>
      </c>
      <c r="BW20" s="80">
        <v>0</v>
      </c>
      <c r="BX20" s="80">
        <v>0.54</v>
      </c>
      <c r="BY20" s="80">
        <v>4.2990000000000004</v>
      </c>
      <c r="BZ20" s="80">
        <v>0</v>
      </c>
      <c r="CA20" s="80">
        <v>0</v>
      </c>
      <c r="CB20" s="80">
        <v>0</v>
      </c>
      <c r="CC20" s="80">
        <v>0</v>
      </c>
    </row>
    <row r="21" spans="1:81">
      <c r="A21" s="80" t="s">
        <v>1801</v>
      </c>
      <c r="B21" s="80">
        <v>166</v>
      </c>
      <c r="C21" s="80">
        <v>13</v>
      </c>
      <c r="D21" s="80">
        <v>10</v>
      </c>
      <c r="E21" s="80">
        <v>2016</v>
      </c>
      <c r="F21" s="80" t="s">
        <v>92</v>
      </c>
      <c r="G21" s="80" t="s">
        <v>1788</v>
      </c>
      <c r="H21" s="80" t="s">
        <v>1789</v>
      </c>
      <c r="I21" s="177"/>
      <c r="J21" s="81">
        <v>44.611993160255466</v>
      </c>
      <c r="K21" s="81">
        <v>1.0955289680823428</v>
      </c>
      <c r="L21" s="81">
        <v>3.2522958443533039</v>
      </c>
      <c r="M21" s="81">
        <v>69.401590404993513</v>
      </c>
      <c r="N21" s="81">
        <v>74.261410479125431</v>
      </c>
      <c r="O21" s="81">
        <v>42.522595153262237</v>
      </c>
      <c r="P21" s="81">
        <v>17.316484972992399</v>
      </c>
      <c r="Q21" s="81">
        <v>4.0993416324341023</v>
      </c>
      <c r="R21" s="81">
        <v>0</v>
      </c>
      <c r="S21" s="81">
        <v>5.5432568700564495</v>
      </c>
      <c r="T21" s="82"/>
      <c r="U21" s="81">
        <v>5460010</v>
      </c>
      <c r="V21" s="81">
        <v>592</v>
      </c>
      <c r="W21" s="81">
        <v>33</v>
      </c>
      <c r="X21" s="81">
        <v>17529</v>
      </c>
      <c r="Y21" s="81">
        <v>25022</v>
      </c>
      <c r="Z21" s="81">
        <v>25009</v>
      </c>
      <c r="AA21" s="81">
        <v>3564</v>
      </c>
      <c r="AB21" s="81">
        <v>58038</v>
      </c>
      <c r="AC21" s="81">
        <v>0</v>
      </c>
      <c r="AD21" s="81">
        <v>5.5432568700564504</v>
      </c>
      <c r="AE21" s="82"/>
      <c r="AF21" s="81">
        <v>46579130.12534146</v>
      </c>
      <c r="AG21" s="81">
        <v>859286.90965256584</v>
      </c>
      <c r="AH21" s="81">
        <v>492007.10750361468</v>
      </c>
      <c r="AI21" s="81">
        <v>106516058.36608779</v>
      </c>
      <c r="AJ21" s="81">
        <v>108940873.4296495</v>
      </c>
      <c r="AK21" s="81">
        <v>0</v>
      </c>
      <c r="AL21" s="81">
        <v>0</v>
      </c>
      <c r="AM21" s="81">
        <v>7960043.8119902154</v>
      </c>
      <c r="AN21" s="81">
        <v>0</v>
      </c>
      <c r="AO21" s="81">
        <v>0</v>
      </c>
      <c r="AP21" s="82"/>
      <c r="AQ21" s="81">
        <v>1219</v>
      </c>
      <c r="AR21" s="81">
        <v>143</v>
      </c>
      <c r="AS21" s="81">
        <v>0</v>
      </c>
      <c r="AT21" s="81">
        <v>0</v>
      </c>
      <c r="AU21" s="81">
        <v>0</v>
      </c>
      <c r="AV21" s="81">
        <v>0</v>
      </c>
      <c r="AW21" s="81" t="s">
        <v>564</v>
      </c>
      <c r="AX21" s="82"/>
      <c r="AY21" s="81">
        <v>4693.2</v>
      </c>
      <c r="AZ21" s="81">
        <v>6160.1</v>
      </c>
      <c r="BA21" s="81">
        <v>0</v>
      </c>
      <c r="BB21" s="81">
        <v>0</v>
      </c>
      <c r="BC21" s="81">
        <v>0</v>
      </c>
      <c r="BD21" s="81">
        <v>0</v>
      </c>
      <c r="BE21" s="81" t="s">
        <v>564</v>
      </c>
      <c r="BF21" s="82"/>
      <c r="BG21" s="81">
        <v>0</v>
      </c>
      <c r="BH21" s="81">
        <v>0</v>
      </c>
      <c r="BI21" s="81">
        <v>34.688000000000002</v>
      </c>
      <c r="BJ21" s="81">
        <v>0</v>
      </c>
      <c r="BK21" s="81">
        <v>36.625</v>
      </c>
      <c r="BL21" s="81">
        <v>0</v>
      </c>
      <c r="BM21" s="82"/>
      <c r="BN21" s="81">
        <v>0</v>
      </c>
      <c r="BO21" s="81">
        <v>0</v>
      </c>
      <c r="BP21" s="81">
        <v>2</v>
      </c>
      <c r="BQ21" s="81">
        <v>0</v>
      </c>
      <c r="BR21" s="81">
        <v>3</v>
      </c>
      <c r="BS21" s="81">
        <v>0</v>
      </c>
      <c r="BT21"/>
      <c r="BU21" s="80">
        <v>67.584999999999994</v>
      </c>
      <c r="BV21" s="80">
        <v>0</v>
      </c>
      <c r="BW21" s="80">
        <v>0</v>
      </c>
      <c r="BX21" s="80">
        <v>0.52800000000000002</v>
      </c>
      <c r="BY21" s="80">
        <v>3.2</v>
      </c>
      <c r="BZ21" s="80">
        <v>0</v>
      </c>
      <c r="CA21" s="80">
        <v>0</v>
      </c>
      <c r="CB21" s="80">
        <v>0</v>
      </c>
      <c r="CC21" s="80">
        <v>0</v>
      </c>
    </row>
    <row r="22" spans="1:81">
      <c r="A22" s="80" t="s">
        <v>1802</v>
      </c>
      <c r="B22" s="80">
        <v>167</v>
      </c>
      <c r="C22" s="80">
        <v>14</v>
      </c>
      <c r="D22" s="80">
        <v>10</v>
      </c>
      <c r="E22" s="80">
        <v>2017</v>
      </c>
      <c r="F22" s="80" t="s">
        <v>71</v>
      </c>
      <c r="G22" s="80" t="s">
        <v>1788</v>
      </c>
      <c r="H22" s="80" t="s">
        <v>1789</v>
      </c>
      <c r="I22" s="177"/>
      <c r="J22" s="81">
        <v>35.716187974290712</v>
      </c>
      <c r="K22" s="81">
        <v>1.0778578780909027</v>
      </c>
      <c r="L22" s="81">
        <v>2.7548651674961349</v>
      </c>
      <c r="M22" s="81">
        <v>62.33081505993573</v>
      </c>
      <c r="N22" s="81">
        <v>69.755034560136167</v>
      </c>
      <c r="O22" s="81">
        <v>42.338854553346124</v>
      </c>
      <c r="P22" s="81">
        <v>17.404736914471222</v>
      </c>
      <c r="Q22" s="81">
        <v>3.977283967052867</v>
      </c>
      <c r="R22" s="81">
        <v>0</v>
      </c>
      <c r="S22" s="81">
        <v>5.9358124461738635</v>
      </c>
      <c r="T22" s="82"/>
      <c r="U22" s="81">
        <v>5217255</v>
      </c>
      <c r="V22" s="81">
        <v>592</v>
      </c>
      <c r="W22" s="81">
        <v>33</v>
      </c>
      <c r="X22" s="81">
        <v>17529</v>
      </c>
      <c r="Y22" s="81">
        <v>25200</v>
      </c>
      <c r="Z22" s="81">
        <v>25314</v>
      </c>
      <c r="AA22" s="81">
        <v>3605</v>
      </c>
      <c r="AB22" s="81">
        <v>58232</v>
      </c>
      <c r="AC22" s="81">
        <v>0</v>
      </c>
      <c r="AD22" s="81">
        <v>5.9358124461738626</v>
      </c>
      <c r="AE22" s="82"/>
      <c r="AF22" s="81">
        <v>41902549.117570423</v>
      </c>
      <c r="AG22" s="81">
        <v>905378.07303578185</v>
      </c>
      <c r="AH22" s="81">
        <v>577065.79621095327</v>
      </c>
      <c r="AI22" s="81">
        <v>108974997.90151189</v>
      </c>
      <c r="AJ22" s="81">
        <v>113506408.0738245</v>
      </c>
      <c r="AK22" s="81">
        <v>0</v>
      </c>
      <c r="AL22" s="81">
        <v>0</v>
      </c>
      <c r="AM22" s="81">
        <v>7999148.2828395851</v>
      </c>
      <c r="AN22" s="81">
        <v>0</v>
      </c>
      <c r="AO22" s="81">
        <v>0</v>
      </c>
      <c r="AP22" s="82"/>
      <c r="AQ22" s="81">
        <v>1307</v>
      </c>
      <c r="AR22" s="81">
        <v>177</v>
      </c>
      <c r="AS22" s="81">
        <v>0</v>
      </c>
      <c r="AT22" s="81">
        <v>0</v>
      </c>
      <c r="AU22" s="81">
        <v>0</v>
      </c>
      <c r="AV22" s="81">
        <v>0</v>
      </c>
      <c r="AW22" s="81" t="s">
        <v>564</v>
      </c>
      <c r="AX22" s="82"/>
      <c r="AY22" s="81">
        <v>5113.8</v>
      </c>
      <c r="AZ22" s="81">
        <v>6594.2999999999993</v>
      </c>
      <c r="BA22" s="81">
        <v>0</v>
      </c>
      <c r="BB22" s="81">
        <v>0</v>
      </c>
      <c r="BC22" s="81">
        <v>0</v>
      </c>
      <c r="BD22" s="81">
        <v>0</v>
      </c>
      <c r="BE22" s="81" t="s">
        <v>564</v>
      </c>
      <c r="BF22" s="82"/>
      <c r="BG22" s="81">
        <v>0</v>
      </c>
      <c r="BH22" s="81">
        <v>0</v>
      </c>
      <c r="BI22" s="81">
        <v>27.446999999999999</v>
      </c>
      <c r="BJ22" s="81">
        <v>0</v>
      </c>
      <c r="BK22" s="81">
        <v>35.914000000000001</v>
      </c>
      <c r="BL22" s="81">
        <v>0</v>
      </c>
      <c r="BM22" s="82"/>
      <c r="BN22" s="81">
        <v>0</v>
      </c>
      <c r="BO22" s="81">
        <v>0</v>
      </c>
      <c r="BP22" s="81">
        <v>2</v>
      </c>
      <c r="BQ22" s="81">
        <v>0</v>
      </c>
      <c r="BR22" s="81">
        <v>3</v>
      </c>
      <c r="BS22" s="81">
        <v>0</v>
      </c>
      <c r="BT22"/>
      <c r="BU22" s="80">
        <v>59.570999999999998</v>
      </c>
      <c r="BV22" s="80">
        <v>0</v>
      </c>
      <c r="BW22" s="80">
        <v>0</v>
      </c>
      <c r="BX22" s="80">
        <v>0.442</v>
      </c>
      <c r="BY22" s="80">
        <v>3.3479999999999999</v>
      </c>
      <c r="BZ22" s="80">
        <v>0</v>
      </c>
      <c r="CA22" s="80">
        <v>0</v>
      </c>
      <c r="CB22" s="80">
        <v>0</v>
      </c>
      <c r="CC22" s="80">
        <v>0</v>
      </c>
    </row>
    <row r="23" spans="1:81">
      <c r="A23" s="80" t="s">
        <v>1803</v>
      </c>
      <c r="B23" s="80">
        <v>168</v>
      </c>
      <c r="C23" s="80">
        <v>15</v>
      </c>
      <c r="D23" s="80">
        <v>10</v>
      </c>
      <c r="E23" s="80">
        <v>2018</v>
      </c>
      <c r="F23" s="80" t="s">
        <v>93</v>
      </c>
      <c r="G23" s="80" t="s">
        <v>1788</v>
      </c>
      <c r="H23" s="80" t="s">
        <v>1789</v>
      </c>
      <c r="I23" s="177"/>
      <c r="J23" s="81">
        <v>33.436072106261804</v>
      </c>
      <c r="K23" s="81">
        <v>0.96859651342082331</v>
      </c>
      <c r="L23" s="81">
        <v>2.5511219099772982</v>
      </c>
      <c r="M23" s="81">
        <v>54.377722259498398</v>
      </c>
      <c r="N23" s="81">
        <v>56.725319839360608</v>
      </c>
      <c r="O23" s="81">
        <v>41.858495587407091</v>
      </c>
      <c r="P23" s="81">
        <v>17.580417649383591</v>
      </c>
      <c r="Q23" s="81">
        <v>3.7106833671279098</v>
      </c>
      <c r="R23" s="81">
        <v>0</v>
      </c>
      <c r="S23" s="81">
        <v>6.2598592021309933</v>
      </c>
      <c r="T23" s="82"/>
      <c r="U23" s="81">
        <v>5598252</v>
      </c>
      <c r="V23" s="81">
        <v>592</v>
      </c>
      <c r="W23" s="81">
        <v>33</v>
      </c>
      <c r="X23" s="81">
        <v>17529</v>
      </c>
      <c r="Y23" s="81">
        <v>25504</v>
      </c>
      <c r="Z23" s="81">
        <v>25506</v>
      </c>
      <c r="AA23" s="81">
        <v>3678</v>
      </c>
      <c r="AB23" s="81">
        <v>58547</v>
      </c>
      <c r="AC23" s="81">
        <v>0</v>
      </c>
      <c r="AD23" s="81">
        <v>6.2598592021309933</v>
      </c>
      <c r="AE23" s="82"/>
      <c r="AF23" s="81">
        <v>43049306.085430503</v>
      </c>
      <c r="AG23" s="81">
        <v>828206.86033135338</v>
      </c>
      <c r="AH23" s="81">
        <v>554107.87058519956</v>
      </c>
      <c r="AI23" s="81">
        <v>105239235.806453</v>
      </c>
      <c r="AJ23" s="81">
        <v>107020240.57263041</v>
      </c>
      <c r="AK23" s="81">
        <v>0</v>
      </c>
      <c r="AL23" s="81">
        <v>0</v>
      </c>
      <c r="AM23" s="81">
        <v>8059059.5788349053</v>
      </c>
      <c r="AN23" s="81">
        <v>0</v>
      </c>
      <c r="AO23" s="81">
        <v>0</v>
      </c>
      <c r="AP23" s="82"/>
      <c r="AQ23" s="81">
        <v>1411</v>
      </c>
      <c r="AR23" s="81">
        <v>198</v>
      </c>
      <c r="AS23" s="81">
        <v>0</v>
      </c>
      <c r="AT23" s="81">
        <v>0</v>
      </c>
      <c r="AU23" s="81">
        <v>0</v>
      </c>
      <c r="AV23" s="81">
        <v>0</v>
      </c>
      <c r="AW23" s="81" t="s">
        <v>564</v>
      </c>
      <c r="AX23" s="82"/>
      <c r="AY23" s="81">
        <v>5600.7</v>
      </c>
      <c r="AZ23" s="81">
        <v>6821</v>
      </c>
      <c r="BA23" s="81">
        <v>0</v>
      </c>
      <c r="BB23" s="81">
        <v>0</v>
      </c>
      <c r="BC23" s="81">
        <v>0</v>
      </c>
      <c r="BD23" s="81">
        <v>0</v>
      </c>
      <c r="BE23" s="81" t="s">
        <v>564</v>
      </c>
      <c r="BF23" s="82"/>
      <c r="BG23" s="81">
        <v>0</v>
      </c>
      <c r="BH23" s="81">
        <v>0</v>
      </c>
      <c r="BI23" s="81">
        <v>27.382999999999999</v>
      </c>
      <c r="BJ23" s="81">
        <v>0</v>
      </c>
      <c r="BK23" s="81">
        <v>33.566000000000003</v>
      </c>
      <c r="BL23" s="81">
        <v>0</v>
      </c>
      <c r="BM23" s="82"/>
      <c r="BN23" s="81">
        <v>0</v>
      </c>
      <c r="BO23" s="81">
        <v>0</v>
      </c>
      <c r="BP23" s="81">
        <v>2</v>
      </c>
      <c r="BQ23" s="81">
        <v>0</v>
      </c>
      <c r="BR23" s="81">
        <v>3</v>
      </c>
      <c r="BS23" s="81">
        <v>0</v>
      </c>
      <c r="BT23"/>
      <c r="BU23" s="80">
        <v>57.250999999999998</v>
      </c>
      <c r="BV23" s="80">
        <v>0</v>
      </c>
      <c r="BW23" s="80">
        <v>0</v>
      </c>
      <c r="BX23" s="80">
        <v>0.45400000000000001</v>
      </c>
      <c r="BY23" s="80">
        <v>3.2440000000000002</v>
      </c>
      <c r="BZ23" s="80">
        <v>0</v>
      </c>
      <c r="CA23" s="80">
        <v>0</v>
      </c>
      <c r="CB23" s="80">
        <v>0</v>
      </c>
      <c r="CC23" s="80">
        <v>0</v>
      </c>
    </row>
    <row r="24" spans="1:81">
      <c r="A24" s="80" t="s">
        <v>1804</v>
      </c>
      <c r="B24" s="80">
        <v>169</v>
      </c>
      <c r="C24" s="80">
        <v>16</v>
      </c>
      <c r="D24" s="80">
        <v>10</v>
      </c>
      <c r="E24" s="80">
        <v>2019</v>
      </c>
      <c r="F24" s="80" t="s">
        <v>73</v>
      </c>
      <c r="G24" s="80" t="s">
        <v>1788</v>
      </c>
      <c r="H24" s="80" t="s">
        <v>1789</v>
      </c>
      <c r="I24" s="177"/>
      <c r="J24" s="81">
        <v>35.258346619669645</v>
      </c>
      <c r="K24" s="81">
        <v>0.86962162291412148</v>
      </c>
      <c r="L24" s="81">
        <v>2.5728943651426039</v>
      </c>
      <c r="M24" s="81">
        <v>51.806657322250715</v>
      </c>
      <c r="N24" s="81">
        <v>49.861936223970254</v>
      </c>
      <c r="O24" s="81">
        <v>40.966761770628267</v>
      </c>
      <c r="P24" s="81">
        <v>17.621486940774119</v>
      </c>
      <c r="Q24" s="81">
        <v>3.6251445726868261</v>
      </c>
      <c r="R24" s="81">
        <v>0</v>
      </c>
      <c r="S24" s="81">
        <v>5.8106741629850127</v>
      </c>
      <c r="T24" s="82"/>
      <c r="U24" s="81">
        <v>6061187</v>
      </c>
      <c r="V24" s="81">
        <v>592</v>
      </c>
      <c r="W24" s="81">
        <v>33</v>
      </c>
      <c r="X24" s="81">
        <v>17529</v>
      </c>
      <c r="Y24" s="81">
        <v>25779</v>
      </c>
      <c r="Z24" s="81">
        <v>25648</v>
      </c>
      <c r="AA24" s="81">
        <v>3659</v>
      </c>
      <c r="AB24" s="81">
        <v>58746</v>
      </c>
      <c r="AC24" s="81">
        <v>0</v>
      </c>
      <c r="AD24" s="81">
        <v>5.8106741629850127</v>
      </c>
      <c r="AE24" s="82"/>
      <c r="AF24" s="81">
        <v>46221001.604896158</v>
      </c>
      <c r="AG24" s="81">
        <v>782487.09503654821</v>
      </c>
      <c r="AH24" s="81">
        <v>588008.94928970188</v>
      </c>
      <c r="AI24" s="81">
        <v>106041773.1676055</v>
      </c>
      <c r="AJ24" s="81">
        <v>94265113.815483764</v>
      </c>
      <c r="AK24" s="81">
        <v>0</v>
      </c>
      <c r="AL24" s="81">
        <v>0</v>
      </c>
      <c r="AM24" s="81">
        <v>8000762.9603487728</v>
      </c>
      <c r="AN24" s="81">
        <v>0</v>
      </c>
      <c r="AO24" s="81">
        <v>0</v>
      </c>
      <c r="AP24" s="82"/>
      <c r="AQ24" s="81">
        <v>1518</v>
      </c>
      <c r="AR24" s="81">
        <v>220</v>
      </c>
      <c r="AS24" s="81">
        <v>0</v>
      </c>
      <c r="AT24" s="81">
        <v>0</v>
      </c>
      <c r="AU24" s="81">
        <v>0</v>
      </c>
      <c r="AV24" s="81">
        <v>0</v>
      </c>
      <c r="AW24" s="81" t="s">
        <v>564</v>
      </c>
      <c r="AX24" s="82"/>
      <c r="AY24" s="81">
        <v>6089.5000000000018</v>
      </c>
      <c r="AZ24" s="81">
        <v>7070.1999999999989</v>
      </c>
      <c r="BA24" s="81">
        <v>0</v>
      </c>
      <c r="BB24" s="81">
        <v>0</v>
      </c>
      <c r="BC24" s="81">
        <v>0</v>
      </c>
      <c r="BD24" s="81">
        <v>0</v>
      </c>
      <c r="BE24" s="81" t="s">
        <v>564</v>
      </c>
      <c r="BF24" s="82"/>
      <c r="BG24" s="81">
        <v>0</v>
      </c>
      <c r="BH24" s="81">
        <v>0</v>
      </c>
      <c r="BI24" s="81">
        <v>23.78</v>
      </c>
      <c r="BJ24" s="81">
        <v>0</v>
      </c>
      <c r="BK24" s="81">
        <v>25.262</v>
      </c>
      <c r="BL24" s="81">
        <v>0</v>
      </c>
      <c r="BM24" s="82"/>
      <c r="BN24" s="81">
        <v>0</v>
      </c>
      <c r="BO24" s="81">
        <v>0</v>
      </c>
      <c r="BP24" s="81">
        <v>2</v>
      </c>
      <c r="BQ24" s="81">
        <v>0</v>
      </c>
      <c r="BR24" s="81">
        <v>3</v>
      </c>
      <c r="BS24" s="81">
        <v>0</v>
      </c>
      <c r="BT24"/>
      <c r="BU24" s="80">
        <v>49.042000000000002</v>
      </c>
      <c r="BV24" s="80">
        <v>0</v>
      </c>
      <c r="BW24" s="80">
        <v>0</v>
      </c>
      <c r="BX24" s="80">
        <v>0</v>
      </c>
      <c r="BY24" s="80">
        <v>0</v>
      </c>
      <c r="BZ24" s="80">
        <v>0</v>
      </c>
      <c r="CA24" s="80">
        <v>0</v>
      </c>
      <c r="CB24" s="80">
        <v>0</v>
      </c>
      <c r="CC24" s="80">
        <v>0</v>
      </c>
    </row>
    <row r="25" spans="1:81">
      <c r="A25" s="80" t="s">
        <v>1805</v>
      </c>
      <c r="B25" s="80">
        <v>170</v>
      </c>
      <c r="C25" s="80">
        <v>17</v>
      </c>
      <c r="D25" s="80">
        <v>10</v>
      </c>
      <c r="E25" s="80">
        <v>2020</v>
      </c>
      <c r="F25" s="80" t="s">
        <v>218</v>
      </c>
      <c r="G25" s="80" t="s">
        <v>1788</v>
      </c>
      <c r="H25" s="80" t="s">
        <v>1789</v>
      </c>
      <c r="I25" s="177"/>
      <c r="J25" s="81">
        <v>30.233714394265959</v>
      </c>
      <c r="K25" s="81">
        <v>1.0667452256377497</v>
      </c>
      <c r="L25" s="81">
        <v>6.1502135941890463</v>
      </c>
      <c r="M25" s="81">
        <v>51.20149432351883</v>
      </c>
      <c r="N25" s="81">
        <v>61.351988907066875</v>
      </c>
      <c r="O25" s="81">
        <v>36.136181665160898</v>
      </c>
      <c r="P25" s="81">
        <v>16.803933629333425</v>
      </c>
      <c r="Q25" s="81">
        <v>3.4614329566192863</v>
      </c>
      <c r="R25" s="81">
        <v>0</v>
      </c>
      <c r="S25" s="81">
        <v>6.3729522135419856</v>
      </c>
      <c r="T25" s="82"/>
      <c r="U25" s="81">
        <v>5323031</v>
      </c>
      <c r="V25" s="81">
        <v>697</v>
      </c>
      <c r="W25" s="81">
        <v>89</v>
      </c>
      <c r="X25" s="81">
        <v>18349</v>
      </c>
      <c r="Y25" s="81">
        <v>26013</v>
      </c>
      <c r="Z25" s="81">
        <v>25822</v>
      </c>
      <c r="AA25" s="81">
        <v>3791</v>
      </c>
      <c r="AB25" s="81">
        <v>58705</v>
      </c>
      <c r="AC25" s="81">
        <v>0</v>
      </c>
      <c r="AD25" s="81">
        <v>6.3729522135419856</v>
      </c>
      <c r="AE25" s="82"/>
      <c r="AF25" s="81">
        <v>38629703.642037593</v>
      </c>
      <c r="AG25" s="81">
        <v>866984.99166450556</v>
      </c>
      <c r="AH25" s="81">
        <v>1420351.942153225</v>
      </c>
      <c r="AI25" s="81">
        <v>100297944.54877512</v>
      </c>
      <c r="AJ25" s="81">
        <v>111403847.74932168</v>
      </c>
      <c r="AK25" s="81"/>
      <c r="AL25" s="81"/>
      <c r="AM25" s="81">
        <v>7661654.7261535106</v>
      </c>
      <c r="AN25" s="81"/>
      <c r="AO25" s="81"/>
      <c r="AP25" s="82"/>
      <c r="AQ25" s="81">
        <v>1612</v>
      </c>
      <c r="AR25" s="81">
        <v>222</v>
      </c>
      <c r="AS25" s="81">
        <v>0</v>
      </c>
      <c r="AT25" s="81">
        <v>0</v>
      </c>
      <c r="AU25" s="81">
        <v>0</v>
      </c>
      <c r="AV25" s="81">
        <v>0</v>
      </c>
      <c r="AW25" s="81">
        <v>0</v>
      </c>
      <c r="AX25" s="82"/>
      <c r="AY25" s="81">
        <v>6573.7000000000025</v>
      </c>
      <c r="AZ25" s="81">
        <v>7136.1999999999935</v>
      </c>
      <c r="BA25" s="81">
        <v>0</v>
      </c>
      <c r="BB25" s="81">
        <v>0</v>
      </c>
      <c r="BC25" s="81">
        <v>0</v>
      </c>
      <c r="BD25" s="81">
        <v>0</v>
      </c>
      <c r="BE25" s="81">
        <v>0</v>
      </c>
      <c r="BF25" s="82"/>
      <c r="BG25" s="81">
        <v>0</v>
      </c>
      <c r="BH25" s="81">
        <v>0</v>
      </c>
      <c r="BI25" s="81">
        <v>22.46</v>
      </c>
      <c r="BJ25" s="81">
        <v>0</v>
      </c>
      <c r="BK25" s="81">
        <v>23.795999999999999</v>
      </c>
      <c r="BL25" s="81">
        <v>0</v>
      </c>
      <c r="BM25" s="82"/>
      <c r="BN25" s="81">
        <v>0</v>
      </c>
      <c r="BO25" s="81">
        <v>0</v>
      </c>
      <c r="BP25" s="81">
        <v>2</v>
      </c>
      <c r="BQ25" s="81">
        <v>0</v>
      </c>
      <c r="BR25" s="81">
        <v>3</v>
      </c>
      <c r="BS25" s="81">
        <v>0</v>
      </c>
      <c r="BT25"/>
      <c r="BU25" s="80">
        <v>46.256</v>
      </c>
      <c r="BV25" s="80">
        <v>0</v>
      </c>
      <c r="BW25" s="80">
        <v>0</v>
      </c>
      <c r="BX25" s="80">
        <v>0</v>
      </c>
      <c r="BY25" s="80">
        <v>0</v>
      </c>
      <c r="BZ25" s="80">
        <v>0</v>
      </c>
      <c r="CA25" s="80">
        <v>0</v>
      </c>
      <c r="CB25" s="80">
        <v>0</v>
      </c>
      <c r="CC25" s="80">
        <v>0</v>
      </c>
    </row>
    <row r="26" spans="1:81">
      <c r="A26" s="80" t="s">
        <v>1806</v>
      </c>
      <c r="B26" s="80">
        <v>170</v>
      </c>
      <c r="C26" s="80">
        <v>18</v>
      </c>
      <c r="D26" s="80">
        <v>10</v>
      </c>
      <c r="E26" s="80">
        <v>2021</v>
      </c>
      <c r="F26" s="80" t="s">
        <v>75</v>
      </c>
      <c r="G26" s="174" t="s">
        <v>1788</v>
      </c>
      <c r="H26" s="80" t="s">
        <v>1789</v>
      </c>
      <c r="I26" s="177"/>
      <c r="J26" s="81">
        <v>28.265472578052854</v>
      </c>
      <c r="K26" s="81">
        <v>1.1492518835604091</v>
      </c>
      <c r="L26" s="81">
        <v>5.8835245941336529</v>
      </c>
      <c r="M26" s="81">
        <v>51.552565785892227</v>
      </c>
      <c r="N26" s="81">
        <v>48.679194363281141</v>
      </c>
      <c r="O26" s="81">
        <v>35.087598706680225</v>
      </c>
      <c r="P26" s="81">
        <v>17.649368493444129</v>
      </c>
      <c r="Q26" s="81">
        <v>3.4905017665909623</v>
      </c>
      <c r="R26" s="81">
        <v>0</v>
      </c>
      <c r="S26" s="81">
        <v>6.264737886781524</v>
      </c>
      <c r="T26" s="82"/>
      <c r="U26" s="81">
        <v>5907864</v>
      </c>
      <c r="V26" s="81">
        <v>697</v>
      </c>
      <c r="W26" s="81">
        <v>89</v>
      </c>
      <c r="X26" s="81">
        <v>18349</v>
      </c>
      <c r="Y26" s="81">
        <v>26131</v>
      </c>
      <c r="Z26" s="81">
        <v>25817</v>
      </c>
      <c r="AA26" s="81">
        <v>3883</v>
      </c>
      <c r="AB26" s="81">
        <v>58496</v>
      </c>
      <c r="AC26" s="81">
        <v>0</v>
      </c>
      <c r="AD26" s="81">
        <v>6.264737886781524</v>
      </c>
      <c r="AE26" s="82"/>
      <c r="AF26" s="81">
        <v>40149045.801797837</v>
      </c>
      <c r="AG26" s="81">
        <v>1012224.6242658468</v>
      </c>
      <c r="AH26" s="81">
        <v>1258328.3227290211</v>
      </c>
      <c r="AI26" s="81">
        <v>114085073.81232432</v>
      </c>
      <c r="AJ26" s="81">
        <v>98438564.842552364</v>
      </c>
      <c r="AK26" s="81">
        <v>0</v>
      </c>
      <c r="AL26" s="81">
        <v>0</v>
      </c>
      <c r="AM26" s="81">
        <v>7678412.3812052393</v>
      </c>
      <c r="AN26" s="81">
        <v>0</v>
      </c>
      <c r="AO26" s="81">
        <v>0</v>
      </c>
      <c r="AP26" s="82"/>
      <c r="AQ26" s="81">
        <v>1690</v>
      </c>
      <c r="AR26" s="81">
        <v>222</v>
      </c>
      <c r="AS26" s="81">
        <v>0</v>
      </c>
      <c r="AT26" s="81">
        <v>0</v>
      </c>
      <c r="AU26" s="81">
        <v>0</v>
      </c>
      <c r="AV26" s="81">
        <v>0</v>
      </c>
      <c r="AW26" s="81"/>
      <c r="AX26" s="82"/>
      <c r="AY26" s="81">
        <v>7060.6999999999971</v>
      </c>
      <c r="AZ26" s="81">
        <v>7136.1999999999935</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1807</v>
      </c>
      <c r="B27" s="80">
        <v>170</v>
      </c>
      <c r="C27" s="80">
        <v>19</v>
      </c>
      <c r="D27" s="80">
        <v>10</v>
      </c>
      <c r="E27" s="80">
        <v>2022</v>
      </c>
      <c r="F27" s="80" t="s">
        <v>568</v>
      </c>
      <c r="G27" s="174" t="s">
        <v>1788</v>
      </c>
      <c r="H27" s="80" t="s">
        <v>1789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1795</v>
      </c>
      <c r="AR27" s="81">
        <v>222</v>
      </c>
      <c r="AS27" s="81">
        <v>0</v>
      </c>
      <c r="AT27" s="81">
        <v>0</v>
      </c>
      <c r="AU27" s="81">
        <v>0</v>
      </c>
      <c r="AV27" s="81">
        <v>0</v>
      </c>
      <c r="AW27" s="81"/>
      <c r="AX27" s="82"/>
      <c r="AY27" s="81">
        <v>7745.1999999999862</v>
      </c>
      <c r="AZ27" s="81">
        <v>7136.1999999999935</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1808</v>
      </c>
      <c r="B28" s="80">
        <v>188</v>
      </c>
      <c r="C28" s="80">
        <v>1</v>
      </c>
      <c r="D28" s="80">
        <v>12</v>
      </c>
      <c r="E28" s="80">
        <v>1990</v>
      </c>
      <c r="F28" s="80" t="s">
        <v>562</v>
      </c>
      <c r="G28" s="80" t="s">
        <v>1663</v>
      </c>
      <c r="H28" s="80" t="s">
        <v>1664</v>
      </c>
      <c r="I28" s="177"/>
      <c r="J28" s="81">
        <v>251.7687084334614</v>
      </c>
      <c r="K28" s="81">
        <v>16.636597978870608</v>
      </c>
      <c r="L28" s="81">
        <v>14.534241754001474</v>
      </c>
      <c r="M28" s="81">
        <v>35.938185401439277</v>
      </c>
      <c r="N28" s="81">
        <v>75.75040621424364</v>
      </c>
      <c r="O28" s="81">
        <v>41.302010758437</v>
      </c>
      <c r="P28" s="81">
        <v>40.624173554950239</v>
      </c>
      <c r="Q28" s="81">
        <v>3.2730368136498074</v>
      </c>
      <c r="R28" s="81">
        <v>1.6565416766487908</v>
      </c>
      <c r="S28" s="81">
        <v>2.6652738355960248</v>
      </c>
      <c r="T28" s="82"/>
      <c r="U28" s="81">
        <v>7068772</v>
      </c>
      <c r="V28" s="81">
        <v>3044</v>
      </c>
      <c r="W28" s="81">
        <v>170</v>
      </c>
      <c r="X28" s="81">
        <v>12051</v>
      </c>
      <c r="Y28" s="81">
        <v>16205</v>
      </c>
      <c r="Z28" s="81">
        <v>16988</v>
      </c>
      <c r="AA28" s="81">
        <v>9864</v>
      </c>
      <c r="AB28" s="81">
        <v>53143</v>
      </c>
      <c r="AC28" s="81">
        <v>286916</v>
      </c>
      <c r="AD28" s="81">
        <v>2.6652738355960248</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1809</v>
      </c>
      <c r="B29" s="80">
        <v>189</v>
      </c>
      <c r="C29" s="80">
        <v>2</v>
      </c>
      <c r="D29" s="80">
        <v>12</v>
      </c>
      <c r="E29" s="80">
        <v>2005</v>
      </c>
      <c r="F29" s="80" t="s">
        <v>565</v>
      </c>
      <c r="G29" s="80" t="s">
        <v>1663</v>
      </c>
      <c r="H29" s="80" t="s">
        <v>1664</v>
      </c>
      <c r="I29" s="177"/>
      <c r="J29" s="81">
        <v>340.48204531607786</v>
      </c>
      <c r="K29" s="81">
        <v>8.2121231179310641</v>
      </c>
      <c r="L29" s="81">
        <v>13.73891586196083</v>
      </c>
      <c r="M29" s="81">
        <v>90.247907492825163</v>
      </c>
      <c r="N29" s="81">
        <v>122.14145639940975</v>
      </c>
      <c r="O29" s="81">
        <v>69.488148754085927</v>
      </c>
      <c r="P29" s="81">
        <v>62.672233300630495</v>
      </c>
      <c r="Q29" s="81">
        <v>3.6142464131115615</v>
      </c>
      <c r="R29" s="81">
        <v>5.0602447093443903</v>
      </c>
      <c r="S29" s="81">
        <v>6.5550888354865178</v>
      </c>
      <c r="T29" s="82"/>
      <c r="U29" s="81">
        <v>10515916</v>
      </c>
      <c r="V29" s="81">
        <v>2505</v>
      </c>
      <c r="W29" s="81">
        <v>122</v>
      </c>
      <c r="X29" s="81">
        <v>14656</v>
      </c>
      <c r="Y29" s="81">
        <v>24902</v>
      </c>
      <c r="Z29" s="81">
        <v>33074</v>
      </c>
      <c r="AA29" s="81">
        <v>12463</v>
      </c>
      <c r="AB29" s="81">
        <v>61347</v>
      </c>
      <c r="AC29" s="81">
        <v>894799.5</v>
      </c>
      <c r="AD29" s="81">
        <v>6.5550888354865178</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1810</v>
      </c>
      <c r="B30" s="80">
        <v>190</v>
      </c>
      <c r="C30" s="80">
        <v>3</v>
      </c>
      <c r="D30" s="80">
        <v>12</v>
      </c>
      <c r="E30" s="80">
        <v>2006</v>
      </c>
      <c r="F30" s="80" t="s">
        <v>566</v>
      </c>
      <c r="G30" s="80" t="s">
        <v>1663</v>
      </c>
      <c r="H30" s="80" t="s">
        <v>1664</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1811</v>
      </c>
      <c r="B31" s="80">
        <v>191</v>
      </c>
      <c r="C31" s="80">
        <v>4</v>
      </c>
      <c r="D31" s="80">
        <v>12</v>
      </c>
      <c r="E31" s="80">
        <v>2007</v>
      </c>
      <c r="F31" s="80" t="s">
        <v>567</v>
      </c>
      <c r="G31" s="80" t="s">
        <v>1663</v>
      </c>
      <c r="H31" s="80" t="s">
        <v>1664</v>
      </c>
      <c r="I31" s="177"/>
      <c r="J31" s="81">
        <v>358.01109198061909</v>
      </c>
      <c r="K31" s="81">
        <v>7.7303183406053897</v>
      </c>
      <c r="L31" s="81">
        <v>12.884804202287858</v>
      </c>
      <c r="M31" s="81">
        <v>89.557796436666138</v>
      </c>
      <c r="N31" s="81">
        <v>125.1327732624399</v>
      </c>
      <c r="O31" s="81">
        <v>67.11314719428016</v>
      </c>
      <c r="P31" s="81">
        <v>63.918078153823892</v>
      </c>
      <c r="Q31" s="81">
        <v>3.8173039594812423</v>
      </c>
      <c r="R31" s="81">
        <v>4.3667646000147968</v>
      </c>
      <c r="S31" s="81">
        <v>9.467419507999999</v>
      </c>
      <c r="T31" s="82"/>
      <c r="U31" s="81">
        <v>11757161</v>
      </c>
      <c r="V31" s="81">
        <v>2572</v>
      </c>
      <c r="W31" s="81">
        <v>157</v>
      </c>
      <c r="X31" s="81">
        <v>18217</v>
      </c>
      <c r="Y31" s="81">
        <v>25579</v>
      </c>
      <c r="Z31" s="81">
        <v>33207</v>
      </c>
      <c r="AA31" s="81">
        <v>12517</v>
      </c>
      <c r="AB31" s="81">
        <v>61367</v>
      </c>
      <c r="AC31" s="81">
        <v>794327.5</v>
      </c>
      <c r="AD31" s="81">
        <v>9.467419507999999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1812</v>
      </c>
      <c r="B32" s="80">
        <v>192</v>
      </c>
      <c r="C32" s="80">
        <v>5</v>
      </c>
      <c r="D32" s="80">
        <v>12</v>
      </c>
      <c r="E32" s="80">
        <v>2008</v>
      </c>
      <c r="F32" s="80" t="s">
        <v>84</v>
      </c>
      <c r="G32" s="80" t="s">
        <v>1663</v>
      </c>
      <c r="H32" s="80" t="s">
        <v>1664</v>
      </c>
      <c r="I32" s="177"/>
      <c r="J32" s="81">
        <v>323.37281444894791</v>
      </c>
      <c r="K32" s="81">
        <v>6.7845716713541693</v>
      </c>
      <c r="L32" s="81">
        <v>11.125542131302948</v>
      </c>
      <c r="M32" s="81">
        <v>104.7912942026725</v>
      </c>
      <c r="N32" s="81">
        <v>128.45810556647734</v>
      </c>
      <c r="O32" s="81">
        <v>64.771079954865101</v>
      </c>
      <c r="P32" s="81">
        <v>63.406575408084791</v>
      </c>
      <c r="Q32" s="81">
        <v>3.7448204593382979</v>
      </c>
      <c r="R32" s="81">
        <v>3.5915585836706705</v>
      </c>
      <c r="S32" s="81">
        <v>8.638717509400001</v>
      </c>
      <c r="T32" s="82"/>
      <c r="U32" s="81">
        <v>11157939</v>
      </c>
      <c r="V32" s="81">
        <v>2572</v>
      </c>
      <c r="W32" s="81">
        <v>157</v>
      </c>
      <c r="X32" s="81">
        <v>18217</v>
      </c>
      <c r="Y32" s="81">
        <v>25910</v>
      </c>
      <c r="Z32" s="81">
        <v>33173</v>
      </c>
      <c r="AA32" s="81">
        <v>12431</v>
      </c>
      <c r="AB32" s="81">
        <v>61191</v>
      </c>
      <c r="AC32" s="81">
        <v>678396</v>
      </c>
      <c r="AD32" s="81">
        <v>8.638717509400001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1813</v>
      </c>
      <c r="B33" s="80">
        <v>193</v>
      </c>
      <c r="C33" s="80">
        <v>6</v>
      </c>
      <c r="D33" s="80">
        <v>12</v>
      </c>
      <c r="E33" s="80">
        <v>2009</v>
      </c>
      <c r="F33" s="80" t="s">
        <v>85</v>
      </c>
      <c r="G33" s="80" t="s">
        <v>1663</v>
      </c>
      <c r="H33" s="80" t="s">
        <v>1664</v>
      </c>
      <c r="I33" s="177"/>
      <c r="J33" s="81">
        <v>331.01396940423263</v>
      </c>
      <c r="K33" s="81">
        <v>5.8065724328125672</v>
      </c>
      <c r="L33" s="81">
        <v>24.797637880284121</v>
      </c>
      <c r="M33" s="81">
        <v>93.147402010916679</v>
      </c>
      <c r="N33" s="81">
        <v>111.7842927659883</v>
      </c>
      <c r="O33" s="81">
        <v>65.650636089203331</v>
      </c>
      <c r="P33" s="81">
        <v>60.699637683155913</v>
      </c>
      <c r="Q33" s="81">
        <v>3.5625457828470974</v>
      </c>
      <c r="R33" s="81">
        <v>3.1879866815518052</v>
      </c>
      <c r="S33" s="81">
        <v>9.0351681548599991</v>
      </c>
      <c r="T33" s="82"/>
      <c r="U33" s="81">
        <v>11534209</v>
      </c>
      <c r="V33" s="81">
        <v>2696</v>
      </c>
      <c r="W33" s="81">
        <v>401</v>
      </c>
      <c r="X33" s="81">
        <v>20450</v>
      </c>
      <c r="Y33" s="81">
        <v>26250</v>
      </c>
      <c r="Z33" s="81">
        <v>33188</v>
      </c>
      <c r="AA33" s="81">
        <v>12217</v>
      </c>
      <c r="AB33" s="81">
        <v>61109</v>
      </c>
      <c r="AC33" s="81">
        <v>587462</v>
      </c>
      <c r="AD33" s="81">
        <v>9.0351681548599991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17.34</v>
      </c>
      <c r="BJ33" s="81">
        <v>3.99</v>
      </c>
      <c r="BK33" s="81">
        <v>29.949000000000002</v>
      </c>
      <c r="BL33" s="81">
        <v>0</v>
      </c>
      <c r="BM33" s="82"/>
      <c r="BN33" s="81">
        <v>0</v>
      </c>
      <c r="BO33" s="81">
        <v>0</v>
      </c>
      <c r="BP33" s="81">
        <v>3</v>
      </c>
      <c r="BQ33" s="81">
        <v>1</v>
      </c>
      <c r="BR33" s="81">
        <v>3</v>
      </c>
      <c r="BS33" s="81">
        <v>0</v>
      </c>
      <c r="BT33"/>
      <c r="BU33" s="80"/>
      <c r="BV33" s="80"/>
      <c r="BW33" s="80"/>
      <c r="BX33" s="80"/>
      <c r="BY33" s="80"/>
      <c r="BZ33" s="80"/>
      <c r="CA33" s="80"/>
      <c r="CB33" s="80"/>
      <c r="CC33" s="80"/>
    </row>
    <row r="34" spans="1:81">
      <c r="A34" s="80" t="s">
        <v>1814</v>
      </c>
      <c r="B34" s="80">
        <v>194</v>
      </c>
      <c r="C34" s="80">
        <v>7</v>
      </c>
      <c r="D34" s="80">
        <v>12</v>
      </c>
      <c r="E34" s="80">
        <v>2010</v>
      </c>
      <c r="F34" s="80" t="s">
        <v>86</v>
      </c>
      <c r="G34" s="80" t="s">
        <v>1663</v>
      </c>
      <c r="H34" s="80" t="s">
        <v>1664</v>
      </c>
      <c r="I34" s="177"/>
      <c r="J34" s="81">
        <v>274.9074681696278</v>
      </c>
      <c r="K34" s="81">
        <v>6.0557105338539197</v>
      </c>
      <c r="L34" s="81">
        <v>22.575825398119228</v>
      </c>
      <c r="M34" s="81">
        <v>83.379915866863328</v>
      </c>
      <c r="N34" s="81">
        <v>110.80416207530759</v>
      </c>
      <c r="O34" s="81">
        <v>65.748656595521041</v>
      </c>
      <c r="P34" s="81">
        <v>63.049290357122757</v>
      </c>
      <c r="Q34" s="81">
        <v>3.7038950530338601</v>
      </c>
      <c r="R34" s="81">
        <v>3.1887394662760009</v>
      </c>
      <c r="S34" s="81">
        <v>11.71352087028</v>
      </c>
      <c r="T34" s="82"/>
      <c r="U34" s="81">
        <v>10723088</v>
      </c>
      <c r="V34" s="81">
        <v>2696</v>
      </c>
      <c r="W34" s="81">
        <v>401</v>
      </c>
      <c r="X34" s="81">
        <v>20450</v>
      </c>
      <c r="Y34" s="81">
        <v>26463</v>
      </c>
      <c r="Z34" s="81">
        <v>33392</v>
      </c>
      <c r="AA34" s="81">
        <v>12373</v>
      </c>
      <c r="AB34" s="81">
        <v>60878</v>
      </c>
      <c r="AC34" s="81">
        <v>556845</v>
      </c>
      <c r="AD34" s="81">
        <v>11.71352087028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14.952999999999999</v>
      </c>
      <c r="BJ34" s="81">
        <v>1.34</v>
      </c>
      <c r="BK34" s="81">
        <v>32.89</v>
      </c>
      <c r="BL34" s="81">
        <v>0</v>
      </c>
      <c r="BM34" s="82"/>
      <c r="BN34" s="81">
        <v>0</v>
      </c>
      <c r="BO34" s="81">
        <v>0</v>
      </c>
      <c r="BP34" s="81">
        <v>3</v>
      </c>
      <c r="BQ34" s="81">
        <v>1</v>
      </c>
      <c r="BR34" s="81">
        <v>3</v>
      </c>
      <c r="BS34" s="81">
        <v>0</v>
      </c>
      <c r="BT34"/>
      <c r="BU34" s="80">
        <v>24.463000000000001</v>
      </c>
      <c r="BV34" s="80">
        <v>18.234999999999999</v>
      </c>
      <c r="BW34" s="80">
        <v>6.4850000000000003</v>
      </c>
      <c r="BX34" s="80">
        <v>0</v>
      </c>
      <c r="BY34" s="80">
        <v>0</v>
      </c>
      <c r="BZ34" s="80">
        <v>0</v>
      </c>
      <c r="CA34" s="80">
        <v>0</v>
      </c>
      <c r="CB34" s="80">
        <v>0</v>
      </c>
      <c r="CC34" s="80">
        <v>0</v>
      </c>
    </row>
    <row r="35" spans="1:81">
      <c r="A35" s="80" t="s">
        <v>1815</v>
      </c>
      <c r="B35" s="80">
        <v>195</v>
      </c>
      <c r="C35" s="80">
        <v>8</v>
      </c>
      <c r="D35" s="80">
        <v>12</v>
      </c>
      <c r="E35" s="80">
        <v>2011</v>
      </c>
      <c r="F35" s="80" t="s">
        <v>87</v>
      </c>
      <c r="G35" s="80" t="s">
        <v>1663</v>
      </c>
      <c r="H35" s="80" t="s">
        <v>1664</v>
      </c>
      <c r="I35" s="177"/>
      <c r="J35" s="81">
        <v>230.09813018029442</v>
      </c>
      <c r="K35" s="81">
        <v>8.4851768598859927</v>
      </c>
      <c r="L35" s="81">
        <v>21.064890080375765</v>
      </c>
      <c r="M35" s="81">
        <v>105.33227554167526</v>
      </c>
      <c r="N35" s="81">
        <v>134.08325292534096</v>
      </c>
      <c r="O35" s="81">
        <v>65.720826315557474</v>
      </c>
      <c r="P35" s="81">
        <v>61.816130883594319</v>
      </c>
      <c r="Q35" s="81">
        <v>4.2539287887805735</v>
      </c>
      <c r="R35" s="81">
        <v>3.4881058006310122</v>
      </c>
      <c r="S35" s="81">
        <v>7.2841409123999989</v>
      </c>
      <c r="T35" s="82"/>
      <c r="U35" s="81">
        <v>8452855</v>
      </c>
      <c r="V35" s="81">
        <v>2696</v>
      </c>
      <c r="W35" s="81">
        <v>401</v>
      </c>
      <c r="X35" s="81">
        <v>20450</v>
      </c>
      <c r="Y35" s="81">
        <v>26604</v>
      </c>
      <c r="Z35" s="81">
        <v>34103</v>
      </c>
      <c r="AA35" s="81">
        <v>12492</v>
      </c>
      <c r="AB35" s="81">
        <v>60616</v>
      </c>
      <c r="AC35" s="81">
        <v>608115.5</v>
      </c>
      <c r="AD35" s="81">
        <v>7.2841409123999989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2.8010000000000002</v>
      </c>
      <c r="BJ35" s="81">
        <v>1.264</v>
      </c>
      <c r="BK35" s="81">
        <v>18.112000000000002</v>
      </c>
      <c r="BL35" s="81">
        <v>0</v>
      </c>
      <c r="BM35" s="82"/>
      <c r="BN35" s="81">
        <v>0</v>
      </c>
      <c r="BO35" s="81">
        <v>0</v>
      </c>
      <c r="BP35" s="81">
        <v>1</v>
      </c>
      <c r="BQ35" s="81">
        <v>1</v>
      </c>
      <c r="BR35" s="81">
        <v>4</v>
      </c>
      <c r="BS35" s="81">
        <v>0</v>
      </c>
      <c r="BT35"/>
      <c r="BU35" s="80">
        <v>22.177</v>
      </c>
      <c r="BV35" s="80">
        <v>0</v>
      </c>
      <c r="BW35" s="80">
        <v>0</v>
      </c>
      <c r="BX35" s="80">
        <v>0</v>
      </c>
      <c r="BY35" s="80">
        <v>0</v>
      </c>
      <c r="BZ35" s="80">
        <v>0</v>
      </c>
      <c r="CA35" s="80">
        <v>0</v>
      </c>
      <c r="CB35" s="80">
        <v>0</v>
      </c>
      <c r="CC35" s="80">
        <v>0</v>
      </c>
    </row>
    <row r="36" spans="1:81">
      <c r="A36" s="80" t="s">
        <v>1816</v>
      </c>
      <c r="B36" s="80">
        <v>196</v>
      </c>
      <c r="C36" s="80">
        <v>9</v>
      </c>
      <c r="D36" s="80">
        <v>12</v>
      </c>
      <c r="E36" s="80">
        <v>2012</v>
      </c>
      <c r="F36" s="80" t="s">
        <v>88</v>
      </c>
      <c r="G36" s="80" t="s">
        <v>1663</v>
      </c>
      <c r="H36" s="80" t="s">
        <v>1664</v>
      </c>
      <c r="I36" s="177"/>
      <c r="J36" s="81">
        <v>268.71192843233507</v>
      </c>
      <c r="K36" s="81">
        <v>9.5588799055745124</v>
      </c>
      <c r="L36" s="81">
        <v>21.253847709870403</v>
      </c>
      <c r="M36" s="81">
        <v>130.82235154663198</v>
      </c>
      <c r="N36" s="81">
        <v>148.93608449737582</v>
      </c>
      <c r="O36" s="81">
        <v>65.92637832501083</v>
      </c>
      <c r="P36" s="81">
        <v>62.516204341817641</v>
      </c>
      <c r="Q36" s="81">
        <v>4.6059325629785697</v>
      </c>
      <c r="R36" s="81">
        <v>3.7523536545078175</v>
      </c>
      <c r="S36" s="81">
        <v>9.3993956978999993</v>
      </c>
      <c r="T36" s="82"/>
      <c r="U36" s="81">
        <v>9458117</v>
      </c>
      <c r="V36" s="81">
        <v>2696</v>
      </c>
      <c r="W36" s="81">
        <v>401</v>
      </c>
      <c r="X36" s="81">
        <v>20450</v>
      </c>
      <c r="Y36" s="81">
        <v>26901</v>
      </c>
      <c r="Z36" s="81">
        <v>34481</v>
      </c>
      <c r="AA36" s="81">
        <v>12562</v>
      </c>
      <c r="AB36" s="81">
        <v>60408</v>
      </c>
      <c r="AC36" s="81">
        <v>637240.5</v>
      </c>
      <c r="AD36" s="81">
        <v>9.3993956978999993</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6.0049999999999999</v>
      </c>
      <c r="BJ36" s="81">
        <v>0</v>
      </c>
      <c r="BK36" s="81">
        <v>18.333000000000002</v>
      </c>
      <c r="BL36" s="81">
        <v>0</v>
      </c>
      <c r="BM36" s="82"/>
      <c r="BN36" s="81">
        <v>0</v>
      </c>
      <c r="BO36" s="81">
        <v>0</v>
      </c>
      <c r="BP36" s="81">
        <v>2</v>
      </c>
      <c r="BQ36" s="81">
        <v>0</v>
      </c>
      <c r="BR36" s="81">
        <v>3</v>
      </c>
      <c r="BS36" s="81">
        <v>0</v>
      </c>
      <c r="BT36"/>
      <c r="BU36" s="80">
        <v>24.338000000000001</v>
      </c>
      <c r="BV36" s="80">
        <v>0</v>
      </c>
      <c r="BW36" s="80">
        <v>0</v>
      </c>
      <c r="BX36" s="80">
        <v>0</v>
      </c>
      <c r="BY36" s="80">
        <v>0</v>
      </c>
      <c r="BZ36" s="80">
        <v>0</v>
      </c>
      <c r="CA36" s="80">
        <v>0</v>
      </c>
      <c r="CB36" s="80">
        <v>0</v>
      </c>
      <c r="CC36" s="80">
        <v>0</v>
      </c>
    </row>
    <row r="37" spans="1:81">
      <c r="A37" s="80" t="s">
        <v>1817</v>
      </c>
      <c r="B37" s="80">
        <v>197</v>
      </c>
      <c r="C37" s="80">
        <v>10</v>
      </c>
      <c r="D37" s="80">
        <v>12</v>
      </c>
      <c r="E37" s="80">
        <v>2013</v>
      </c>
      <c r="F37" s="80" t="s">
        <v>89</v>
      </c>
      <c r="G37" s="80" t="s">
        <v>1663</v>
      </c>
      <c r="H37" s="80" t="s">
        <v>1664</v>
      </c>
      <c r="I37" s="177"/>
      <c r="J37" s="81">
        <v>308.40476939377851</v>
      </c>
      <c r="K37" s="81">
        <v>7.900446846977359</v>
      </c>
      <c r="L37" s="81">
        <v>18.768823428177225</v>
      </c>
      <c r="M37" s="81">
        <v>121.66791466546353</v>
      </c>
      <c r="N37" s="81">
        <v>144.71446488608714</v>
      </c>
      <c r="O37" s="81">
        <v>63.937792481211311</v>
      </c>
      <c r="P37" s="81">
        <v>63.840747960150154</v>
      </c>
      <c r="Q37" s="81">
        <v>4.6402899508310966</v>
      </c>
      <c r="R37" s="81">
        <v>4.3009303039628008</v>
      </c>
      <c r="S37" s="81">
        <v>8.2439398032</v>
      </c>
      <c r="T37" s="82"/>
      <c r="U37" s="81">
        <v>11052849</v>
      </c>
      <c r="V37" s="81">
        <v>2696</v>
      </c>
      <c r="W37" s="81">
        <v>401</v>
      </c>
      <c r="X37" s="81">
        <v>20450</v>
      </c>
      <c r="Y37" s="81">
        <v>26971</v>
      </c>
      <c r="Z37" s="81">
        <v>34934</v>
      </c>
      <c r="AA37" s="81">
        <v>12780</v>
      </c>
      <c r="AB37" s="81">
        <v>59986</v>
      </c>
      <c r="AC37" s="81">
        <v>712973</v>
      </c>
      <c r="AD37" s="81">
        <v>8.2439398032</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7.8029999999999999</v>
      </c>
      <c r="BJ37" s="81">
        <v>31.803000000000001</v>
      </c>
      <c r="BK37" s="81">
        <v>39.120999999999995</v>
      </c>
      <c r="BL37" s="81">
        <v>0</v>
      </c>
      <c r="BM37" s="82"/>
      <c r="BN37" s="81">
        <v>0</v>
      </c>
      <c r="BO37" s="81">
        <v>0</v>
      </c>
      <c r="BP37" s="81">
        <v>2</v>
      </c>
      <c r="BQ37" s="81">
        <v>1</v>
      </c>
      <c r="BR37" s="81">
        <v>4</v>
      </c>
      <c r="BS37" s="81">
        <v>0</v>
      </c>
      <c r="BT37"/>
      <c r="BU37" s="80">
        <v>53.569000000000003</v>
      </c>
      <c r="BV37" s="80">
        <v>12.676</v>
      </c>
      <c r="BW37" s="80">
        <v>4.0650000000000004</v>
      </c>
      <c r="BX37" s="80">
        <v>8.4169999999999998</v>
      </c>
      <c r="BY37" s="80">
        <v>0</v>
      </c>
      <c r="BZ37" s="80">
        <v>0</v>
      </c>
      <c r="CA37" s="80">
        <v>0</v>
      </c>
      <c r="CB37" s="80">
        <v>0</v>
      </c>
      <c r="CC37" s="80">
        <v>0</v>
      </c>
    </row>
    <row r="38" spans="1:81">
      <c r="A38" s="80" t="s">
        <v>1818</v>
      </c>
      <c r="B38" s="80">
        <v>198</v>
      </c>
      <c r="C38" s="80">
        <v>11</v>
      </c>
      <c r="D38" s="80">
        <v>12</v>
      </c>
      <c r="E38" s="80">
        <v>2014</v>
      </c>
      <c r="F38" s="80" t="s">
        <v>90</v>
      </c>
      <c r="G38" s="80" t="s">
        <v>1663</v>
      </c>
      <c r="H38" s="80" t="s">
        <v>1664</v>
      </c>
      <c r="I38" s="177"/>
      <c r="J38" s="81">
        <v>282.88679603284288</v>
      </c>
      <c r="K38" s="81">
        <v>7.8549524518383658</v>
      </c>
      <c r="L38" s="81">
        <v>13.618359393983225</v>
      </c>
      <c r="M38" s="81">
        <v>129.22236146070256</v>
      </c>
      <c r="N38" s="81">
        <v>153.30779635272705</v>
      </c>
      <c r="O38" s="81">
        <v>60.709211462848664</v>
      </c>
      <c r="P38" s="81">
        <v>65.347783838537538</v>
      </c>
      <c r="Q38" s="81">
        <v>4.4058355193787113</v>
      </c>
      <c r="R38" s="81">
        <v>5.5575049774602494</v>
      </c>
      <c r="S38" s="81">
        <v>0</v>
      </c>
      <c r="T38" s="82"/>
      <c r="U38" s="81">
        <v>11259778</v>
      </c>
      <c r="V38" s="81">
        <v>2329</v>
      </c>
      <c r="W38" s="81">
        <v>297</v>
      </c>
      <c r="X38" s="81">
        <v>20649</v>
      </c>
      <c r="Y38" s="81">
        <v>26984</v>
      </c>
      <c r="Z38" s="81">
        <v>34935</v>
      </c>
      <c r="AA38" s="81">
        <v>13014</v>
      </c>
      <c r="AB38" s="81">
        <v>59362</v>
      </c>
      <c r="AC38" s="81">
        <v>924174.5</v>
      </c>
      <c r="AD38" s="81">
        <v>0</v>
      </c>
      <c r="AE38" s="82"/>
      <c r="AF38" s="81">
        <v>91701359.285136014</v>
      </c>
      <c r="AG38" s="81">
        <v>5511778.0378966685</v>
      </c>
      <c r="AH38" s="81">
        <v>2215027.5618084506</v>
      </c>
      <c r="AI38" s="81">
        <v>135982208.66585183</v>
      </c>
      <c r="AJ38" s="81">
        <v>116057532.99908097</v>
      </c>
      <c r="AK38" s="81">
        <v>0</v>
      </c>
      <c r="AL38" s="81">
        <v>0</v>
      </c>
      <c r="AM38" s="81">
        <v>8149515.5408730963</v>
      </c>
      <c r="AN38" s="81">
        <v>0</v>
      </c>
      <c r="AO38" s="81">
        <v>0</v>
      </c>
      <c r="AP38" s="82"/>
      <c r="AQ38" s="81">
        <v>325</v>
      </c>
      <c r="AR38" s="81">
        <v>23</v>
      </c>
      <c r="AS38" s="81">
        <v>6</v>
      </c>
      <c r="AT38" s="81">
        <v>0</v>
      </c>
      <c r="AU38" s="81">
        <v>0</v>
      </c>
      <c r="AV38" s="81">
        <v>0</v>
      </c>
      <c r="AW38" s="81" t="s">
        <v>564</v>
      </c>
      <c r="AX38" s="82"/>
      <c r="AY38" s="81">
        <v>1261.9180000000001</v>
      </c>
      <c r="AZ38" s="81">
        <v>5384.8</v>
      </c>
      <c r="BA38" s="81">
        <v>9780</v>
      </c>
      <c r="BB38" s="81">
        <v>0</v>
      </c>
      <c r="BC38" s="81">
        <v>0</v>
      </c>
      <c r="BD38" s="81">
        <v>0</v>
      </c>
      <c r="BE38" s="81" t="s">
        <v>564</v>
      </c>
      <c r="BF38" s="82"/>
      <c r="BG38" s="81">
        <v>0</v>
      </c>
      <c r="BH38" s="81">
        <v>0</v>
      </c>
      <c r="BI38" s="81">
        <v>17.638999999999999</v>
      </c>
      <c r="BJ38" s="81">
        <v>23.550999999999998</v>
      </c>
      <c r="BK38" s="81">
        <v>40.203000000000003</v>
      </c>
      <c r="BL38" s="81">
        <v>0</v>
      </c>
      <c r="BM38" s="82"/>
      <c r="BN38" s="81">
        <v>0</v>
      </c>
      <c r="BO38" s="81">
        <v>0</v>
      </c>
      <c r="BP38" s="81">
        <v>3</v>
      </c>
      <c r="BQ38" s="81">
        <v>1</v>
      </c>
      <c r="BR38" s="81">
        <v>4</v>
      </c>
      <c r="BS38" s="81">
        <v>0</v>
      </c>
      <c r="BT38"/>
      <c r="BU38" s="80">
        <v>60.371000000000002</v>
      </c>
      <c r="BV38" s="80">
        <v>14.945</v>
      </c>
      <c r="BW38" s="80">
        <v>6.077</v>
      </c>
      <c r="BX38" s="80">
        <v>0</v>
      </c>
      <c r="BY38" s="80">
        <v>0</v>
      </c>
      <c r="BZ38" s="80">
        <v>0</v>
      </c>
      <c r="CA38" s="80">
        <v>0</v>
      </c>
      <c r="CB38" s="80">
        <v>0</v>
      </c>
      <c r="CC38" s="80">
        <v>0</v>
      </c>
    </row>
    <row r="39" spans="1:81">
      <c r="A39" s="80" t="s">
        <v>1819</v>
      </c>
      <c r="B39" s="80">
        <v>199</v>
      </c>
      <c r="C39" s="80">
        <v>12</v>
      </c>
      <c r="D39" s="80">
        <v>12</v>
      </c>
      <c r="E39" s="80">
        <v>2015</v>
      </c>
      <c r="F39" s="80" t="s">
        <v>91</v>
      </c>
      <c r="G39" s="80" t="s">
        <v>1663</v>
      </c>
      <c r="H39" s="80" t="s">
        <v>1664</v>
      </c>
      <c r="I39" s="177"/>
      <c r="J39" s="81">
        <v>287.66539326787074</v>
      </c>
      <c r="K39" s="81">
        <v>7.5320828571061176</v>
      </c>
      <c r="L39" s="81">
        <v>14.334743980257725</v>
      </c>
      <c r="M39" s="81">
        <v>125.03204747542583</v>
      </c>
      <c r="N39" s="81">
        <v>142.1763670319574</v>
      </c>
      <c r="O39" s="81">
        <v>60.37428390372051</v>
      </c>
      <c r="P39" s="81">
        <v>65.142910481685433</v>
      </c>
      <c r="Q39" s="81">
        <v>4.3014690532800994</v>
      </c>
      <c r="R39" s="81">
        <v>5.6291755287282061</v>
      </c>
      <c r="S39" s="81">
        <v>8.6566065262000009</v>
      </c>
      <c r="T39" s="82"/>
      <c r="U39" s="81">
        <v>11479872</v>
      </c>
      <c r="V39" s="81">
        <v>2329</v>
      </c>
      <c r="W39" s="81">
        <v>297</v>
      </c>
      <c r="X39" s="81">
        <v>20649</v>
      </c>
      <c r="Y39" s="81">
        <v>27189</v>
      </c>
      <c r="Z39" s="81">
        <v>35077</v>
      </c>
      <c r="AA39" s="81">
        <v>12963</v>
      </c>
      <c r="AB39" s="81">
        <v>59202</v>
      </c>
      <c r="AC39" s="81">
        <v>964293.5</v>
      </c>
      <c r="AD39" s="81">
        <v>8.6566065262000009</v>
      </c>
      <c r="AE39" s="82"/>
      <c r="AF39" s="81">
        <v>88593622.708416149</v>
      </c>
      <c r="AG39" s="81">
        <v>5018023.245280006</v>
      </c>
      <c r="AH39" s="81">
        <v>1853509.1221351086</v>
      </c>
      <c r="AI39" s="81">
        <v>131329315.96000747</v>
      </c>
      <c r="AJ39" s="81">
        <v>112224085.06421019</v>
      </c>
      <c r="AK39" s="81">
        <v>0</v>
      </c>
      <c r="AL39" s="81">
        <v>0</v>
      </c>
      <c r="AM39" s="81">
        <v>8113385.7569503607</v>
      </c>
      <c r="AN39" s="81">
        <v>0</v>
      </c>
      <c r="AO39" s="81">
        <v>0</v>
      </c>
      <c r="AP39" s="82"/>
      <c r="AQ39" s="81">
        <v>349</v>
      </c>
      <c r="AR39" s="81">
        <v>33</v>
      </c>
      <c r="AS39" s="81">
        <v>6</v>
      </c>
      <c r="AT39" s="81">
        <v>0</v>
      </c>
      <c r="AU39" s="81">
        <v>0</v>
      </c>
      <c r="AV39" s="81">
        <v>0</v>
      </c>
      <c r="AW39" s="81" t="s">
        <v>564</v>
      </c>
      <c r="AX39" s="82"/>
      <c r="AY39" s="81">
        <v>1384.6379999999999</v>
      </c>
      <c r="AZ39" s="81">
        <v>8420.2000000000007</v>
      </c>
      <c r="BA39" s="81">
        <v>9780</v>
      </c>
      <c r="BB39" s="81">
        <v>0</v>
      </c>
      <c r="BC39" s="81">
        <v>0</v>
      </c>
      <c r="BD39" s="81">
        <v>0</v>
      </c>
      <c r="BE39" s="81" t="s">
        <v>564</v>
      </c>
      <c r="BF39" s="82"/>
      <c r="BG39" s="81">
        <v>0</v>
      </c>
      <c r="BH39" s="81">
        <v>0</v>
      </c>
      <c r="BI39" s="81">
        <v>15.420999999999999</v>
      </c>
      <c r="BJ39" s="81">
        <v>20.527000000000001</v>
      </c>
      <c r="BK39" s="81">
        <v>44.036999999999999</v>
      </c>
      <c r="BL39" s="81">
        <v>0</v>
      </c>
      <c r="BM39" s="82"/>
      <c r="BN39" s="81">
        <v>0</v>
      </c>
      <c r="BO39" s="81">
        <v>0</v>
      </c>
      <c r="BP39" s="81">
        <v>3</v>
      </c>
      <c r="BQ39" s="81">
        <v>1</v>
      </c>
      <c r="BR39" s="81">
        <v>4</v>
      </c>
      <c r="BS39" s="81">
        <v>0</v>
      </c>
      <c r="BT39"/>
      <c r="BU39" s="80">
        <v>56.588999999999999</v>
      </c>
      <c r="BV39" s="80">
        <v>16.635999999999999</v>
      </c>
      <c r="BW39" s="80">
        <v>6.76</v>
      </c>
      <c r="BX39" s="80">
        <v>0</v>
      </c>
      <c r="BY39" s="80">
        <v>0</v>
      </c>
      <c r="BZ39" s="80">
        <v>0</v>
      </c>
      <c r="CA39" s="80">
        <v>0</v>
      </c>
      <c r="CB39" s="80">
        <v>0</v>
      </c>
      <c r="CC39" s="80">
        <v>0</v>
      </c>
    </row>
    <row r="40" spans="1:81">
      <c r="A40" s="80" t="s">
        <v>1820</v>
      </c>
      <c r="B40" s="80">
        <v>200</v>
      </c>
      <c r="C40" s="80">
        <v>13</v>
      </c>
      <c r="D40" s="80">
        <v>12</v>
      </c>
      <c r="E40" s="80">
        <v>2016</v>
      </c>
      <c r="F40" s="80" t="s">
        <v>92</v>
      </c>
      <c r="G40" s="80" t="s">
        <v>1663</v>
      </c>
      <c r="H40" s="80" t="s">
        <v>1664</v>
      </c>
      <c r="I40" s="177"/>
      <c r="J40" s="81">
        <v>286.65355875637113</v>
      </c>
      <c r="K40" s="81">
        <v>7.1048484907691849</v>
      </c>
      <c r="L40" s="81">
        <v>15.414840763038368</v>
      </c>
      <c r="M40" s="81">
        <v>107.20048028035727</v>
      </c>
      <c r="N40" s="81">
        <v>145.54648246777998</v>
      </c>
      <c r="O40" s="81">
        <v>59.722746001772798</v>
      </c>
      <c r="P40" s="81">
        <v>71.224004831396059</v>
      </c>
      <c r="Q40" s="81">
        <v>4.1637580418344928</v>
      </c>
      <c r="R40" s="81">
        <v>5.5598644675731386</v>
      </c>
      <c r="S40" s="81">
        <v>8.9786737194000015</v>
      </c>
      <c r="T40" s="82"/>
      <c r="U40" s="81">
        <v>10888852</v>
      </c>
      <c r="V40" s="81">
        <v>2329</v>
      </c>
      <c r="W40" s="81">
        <v>297</v>
      </c>
      <c r="X40" s="81">
        <v>20649</v>
      </c>
      <c r="Y40" s="81">
        <v>27370</v>
      </c>
      <c r="Z40" s="81">
        <v>35125</v>
      </c>
      <c r="AA40" s="81">
        <v>14659</v>
      </c>
      <c r="AB40" s="81">
        <v>58950</v>
      </c>
      <c r="AC40" s="81">
        <v>949570.12264653912</v>
      </c>
      <c r="AD40" s="81">
        <v>8.9786737194000015</v>
      </c>
      <c r="AE40" s="82"/>
      <c r="AF40" s="81">
        <v>89827539.873163983</v>
      </c>
      <c r="AG40" s="81">
        <v>4783202.3924212651</v>
      </c>
      <c r="AH40" s="81">
        <v>1570940.3137890149</v>
      </c>
      <c r="AI40" s="81">
        <v>131092841.4438764</v>
      </c>
      <c r="AJ40" s="81">
        <v>117586862.6595566</v>
      </c>
      <c r="AK40" s="81">
        <v>0</v>
      </c>
      <c r="AL40" s="81">
        <v>0</v>
      </c>
      <c r="AM40" s="81">
        <v>8085126.6879772423</v>
      </c>
      <c r="AN40" s="81">
        <v>0</v>
      </c>
      <c r="AO40" s="81">
        <v>0</v>
      </c>
      <c r="AP40" s="82"/>
      <c r="AQ40" s="81">
        <v>379</v>
      </c>
      <c r="AR40" s="81">
        <v>35</v>
      </c>
      <c r="AS40" s="81">
        <v>6</v>
      </c>
      <c r="AT40" s="81">
        <v>0</v>
      </c>
      <c r="AU40" s="81">
        <v>0</v>
      </c>
      <c r="AV40" s="81">
        <v>0</v>
      </c>
      <c r="AW40" s="81" t="s">
        <v>564</v>
      </c>
      <c r="AX40" s="82"/>
      <c r="AY40" s="81">
        <v>1511.2380000000001</v>
      </c>
      <c r="AZ40" s="81">
        <v>8510.2000000000007</v>
      </c>
      <c r="BA40" s="81">
        <v>9780</v>
      </c>
      <c r="BB40" s="81">
        <v>0</v>
      </c>
      <c r="BC40" s="81">
        <v>0</v>
      </c>
      <c r="BD40" s="81">
        <v>0</v>
      </c>
      <c r="BE40" s="81" t="s">
        <v>564</v>
      </c>
      <c r="BF40" s="82"/>
      <c r="BG40" s="81">
        <v>0</v>
      </c>
      <c r="BH40" s="81">
        <v>0</v>
      </c>
      <c r="BI40" s="81">
        <v>13.712999999999999</v>
      </c>
      <c r="BJ40" s="81">
        <v>25.02</v>
      </c>
      <c r="BK40" s="81">
        <v>40.024000000000001</v>
      </c>
      <c r="BL40" s="81">
        <v>0</v>
      </c>
      <c r="BM40" s="82"/>
      <c r="BN40" s="81">
        <v>0</v>
      </c>
      <c r="BO40" s="81">
        <v>0</v>
      </c>
      <c r="BP40" s="81">
        <v>3</v>
      </c>
      <c r="BQ40" s="81">
        <v>1</v>
      </c>
      <c r="BR40" s="81">
        <v>4</v>
      </c>
      <c r="BS40" s="81">
        <v>0</v>
      </c>
      <c r="BT40"/>
      <c r="BU40" s="80">
        <v>58.527999999999999</v>
      </c>
      <c r="BV40" s="80">
        <v>13.044</v>
      </c>
      <c r="BW40" s="80">
        <v>7.1849999999999996</v>
      </c>
      <c r="BX40" s="80">
        <v>0</v>
      </c>
      <c r="BY40" s="80">
        <v>0</v>
      </c>
      <c r="BZ40" s="80">
        <v>0</v>
      </c>
      <c r="CA40" s="80">
        <v>0</v>
      </c>
      <c r="CB40" s="80">
        <v>0</v>
      </c>
      <c r="CC40" s="80">
        <v>0</v>
      </c>
    </row>
    <row r="41" spans="1:81">
      <c r="A41" s="80" t="s">
        <v>1821</v>
      </c>
      <c r="B41" s="80">
        <v>201</v>
      </c>
      <c r="C41" s="80">
        <v>14</v>
      </c>
      <c r="D41" s="80">
        <v>12</v>
      </c>
      <c r="E41" s="80">
        <v>2017</v>
      </c>
      <c r="F41" s="80" t="s">
        <v>71</v>
      </c>
      <c r="G41" s="80" t="s">
        <v>1663</v>
      </c>
      <c r="H41" s="80" t="s">
        <v>1664</v>
      </c>
      <c r="I41" s="177"/>
      <c r="J41" s="81">
        <v>333.03595166023717</v>
      </c>
      <c r="K41" s="81">
        <v>7.260091362697767</v>
      </c>
      <c r="L41" s="81">
        <v>13.915131753861862</v>
      </c>
      <c r="M41" s="81">
        <v>107.48884640841278</v>
      </c>
      <c r="N41" s="81">
        <v>142.60776505989369</v>
      </c>
      <c r="O41" s="81">
        <v>59.057634284532334</v>
      </c>
      <c r="P41" s="81">
        <v>70.796965912290162</v>
      </c>
      <c r="Q41" s="81">
        <v>3.9957251449465381</v>
      </c>
      <c r="R41" s="81">
        <v>5.5115488177288254</v>
      </c>
      <c r="S41" s="81">
        <v>9.6821720128599988</v>
      </c>
      <c r="T41" s="82"/>
      <c r="U41" s="81">
        <v>12448090</v>
      </c>
      <c r="V41" s="81">
        <v>2329</v>
      </c>
      <c r="W41" s="81">
        <v>297</v>
      </c>
      <c r="X41" s="81">
        <v>20649</v>
      </c>
      <c r="Y41" s="81">
        <v>27405</v>
      </c>
      <c r="Z41" s="81">
        <v>35310</v>
      </c>
      <c r="AA41" s="81">
        <v>14664</v>
      </c>
      <c r="AB41" s="81">
        <v>58502</v>
      </c>
      <c r="AC41" s="81">
        <v>959995.99999999977</v>
      </c>
      <c r="AD41" s="81">
        <v>9.6821720128599988</v>
      </c>
      <c r="AE41" s="82"/>
      <c r="AF41" s="81">
        <v>100907620.6923698</v>
      </c>
      <c r="AG41" s="81">
        <v>4797100.2173625575</v>
      </c>
      <c r="AH41" s="81">
        <v>1919069.8037649021</v>
      </c>
      <c r="AI41" s="81">
        <v>127849522.0283597</v>
      </c>
      <c r="AJ41" s="81">
        <v>103177666.01539969</v>
      </c>
      <c r="AK41" s="81">
        <v>0</v>
      </c>
      <c r="AL41" s="81">
        <v>0</v>
      </c>
      <c r="AM41" s="81">
        <v>8036237.3410269516</v>
      </c>
      <c r="AN41" s="81">
        <v>0</v>
      </c>
      <c r="AO41" s="81">
        <v>0</v>
      </c>
      <c r="AP41" s="82"/>
      <c r="AQ41" s="81">
        <v>395</v>
      </c>
      <c r="AR41" s="81">
        <v>40</v>
      </c>
      <c r="AS41" s="81">
        <v>7</v>
      </c>
      <c r="AT41" s="81">
        <v>0</v>
      </c>
      <c r="AU41" s="81">
        <v>0</v>
      </c>
      <c r="AV41" s="81">
        <v>1</v>
      </c>
      <c r="AW41" s="81" t="s">
        <v>564</v>
      </c>
      <c r="AX41" s="82"/>
      <c r="AY41" s="81">
        <v>1586.338</v>
      </c>
      <c r="AZ41" s="81">
        <v>12367.2</v>
      </c>
      <c r="BA41" s="81">
        <v>9799.6</v>
      </c>
      <c r="BB41" s="81">
        <v>0</v>
      </c>
      <c r="BC41" s="81">
        <v>0</v>
      </c>
      <c r="BD41" s="81">
        <v>1200</v>
      </c>
      <c r="BE41" s="81" t="s">
        <v>564</v>
      </c>
      <c r="BF41" s="82"/>
      <c r="BG41" s="81">
        <v>0</v>
      </c>
      <c r="BH41" s="81">
        <v>0</v>
      </c>
      <c r="BI41" s="81">
        <v>10.356</v>
      </c>
      <c r="BJ41" s="81">
        <v>28.858000000000001</v>
      </c>
      <c r="BK41" s="81">
        <v>44.42</v>
      </c>
      <c r="BL41" s="81">
        <v>0</v>
      </c>
      <c r="BM41" s="82"/>
      <c r="BN41" s="81">
        <v>0</v>
      </c>
      <c r="BO41" s="81">
        <v>0</v>
      </c>
      <c r="BP41" s="81">
        <v>2</v>
      </c>
      <c r="BQ41" s="81">
        <v>1</v>
      </c>
      <c r="BR41" s="81">
        <v>4</v>
      </c>
      <c r="BS41" s="81">
        <v>0</v>
      </c>
      <c r="BT41"/>
      <c r="BU41" s="80">
        <v>62.49</v>
      </c>
      <c r="BV41" s="80">
        <v>13.786</v>
      </c>
      <c r="BW41" s="80">
        <v>7.3579999999999997</v>
      </c>
      <c r="BX41" s="80">
        <v>0</v>
      </c>
      <c r="BY41" s="80">
        <v>0</v>
      </c>
      <c r="BZ41" s="80">
        <v>0</v>
      </c>
      <c r="CA41" s="80">
        <v>0</v>
      </c>
      <c r="CB41" s="80">
        <v>0</v>
      </c>
      <c r="CC41" s="80">
        <v>0</v>
      </c>
    </row>
    <row r="42" spans="1:81">
      <c r="A42" s="80" t="s">
        <v>1822</v>
      </c>
      <c r="B42" s="80">
        <v>202</v>
      </c>
      <c r="C42" s="80">
        <v>15</v>
      </c>
      <c r="D42" s="80">
        <v>12</v>
      </c>
      <c r="E42" s="80">
        <v>2018</v>
      </c>
      <c r="F42" s="80" t="s">
        <v>93</v>
      </c>
      <c r="G42" s="80" t="s">
        <v>1663</v>
      </c>
      <c r="H42" s="80" t="s">
        <v>1664</v>
      </c>
      <c r="I42" s="177"/>
      <c r="J42" s="81">
        <v>318.05826729900946</v>
      </c>
      <c r="K42" s="81">
        <v>6.75717863305211</v>
      </c>
      <c r="L42" s="81">
        <v>12.765341066169587</v>
      </c>
      <c r="M42" s="81">
        <v>108.01898960890823</v>
      </c>
      <c r="N42" s="81">
        <v>132.13498035525353</v>
      </c>
      <c r="O42" s="81">
        <v>58.348504356413066</v>
      </c>
      <c r="P42" s="81">
        <v>71.961171210296328</v>
      </c>
      <c r="Q42" s="81">
        <v>3.6978806950839145</v>
      </c>
      <c r="R42" s="81">
        <v>5.5461222093703135</v>
      </c>
      <c r="S42" s="81">
        <v>10.832824501149998</v>
      </c>
      <c r="T42" s="82"/>
      <c r="U42" s="81">
        <v>12421826</v>
      </c>
      <c r="V42" s="81">
        <v>2329</v>
      </c>
      <c r="W42" s="81">
        <v>297</v>
      </c>
      <c r="X42" s="81">
        <v>20649</v>
      </c>
      <c r="Y42" s="81">
        <v>27580</v>
      </c>
      <c r="Z42" s="81">
        <v>35554</v>
      </c>
      <c r="AA42" s="81">
        <v>15055</v>
      </c>
      <c r="AB42" s="81">
        <v>58345</v>
      </c>
      <c r="AC42" s="81">
        <v>962232</v>
      </c>
      <c r="AD42" s="81">
        <v>10.83282450115</v>
      </c>
      <c r="AE42" s="82"/>
      <c r="AF42" s="81">
        <v>101079797.48374251</v>
      </c>
      <c r="AG42" s="81">
        <v>4340228.1254337141</v>
      </c>
      <c r="AH42" s="81">
        <v>1808723.5261794641</v>
      </c>
      <c r="AI42" s="81">
        <v>130688326.6343365</v>
      </c>
      <c r="AJ42" s="81">
        <v>100636036.78940681</v>
      </c>
      <c r="AK42" s="81">
        <v>0</v>
      </c>
      <c r="AL42" s="81">
        <v>0</v>
      </c>
      <c r="AM42" s="81">
        <v>8031254.0544711528</v>
      </c>
      <c r="AN42" s="81">
        <v>0</v>
      </c>
      <c r="AO42" s="81">
        <v>0</v>
      </c>
      <c r="AP42" s="82"/>
      <c r="AQ42" s="81">
        <v>412</v>
      </c>
      <c r="AR42" s="81">
        <v>54</v>
      </c>
      <c r="AS42" s="81">
        <v>10</v>
      </c>
      <c r="AT42" s="81">
        <v>0</v>
      </c>
      <c r="AU42" s="81">
        <v>0</v>
      </c>
      <c r="AV42" s="81">
        <v>2</v>
      </c>
      <c r="AW42" s="81" t="s">
        <v>564</v>
      </c>
      <c r="AX42" s="82"/>
      <c r="AY42" s="81">
        <v>1680.2380000000001</v>
      </c>
      <c r="AZ42" s="81">
        <v>14932</v>
      </c>
      <c r="BA42" s="81">
        <v>29839</v>
      </c>
      <c r="BB42" s="81">
        <v>0</v>
      </c>
      <c r="BC42" s="81">
        <v>0</v>
      </c>
      <c r="BD42" s="81">
        <v>1225</v>
      </c>
      <c r="BE42" s="81" t="s">
        <v>564</v>
      </c>
      <c r="BF42" s="82"/>
      <c r="BG42" s="81">
        <v>0</v>
      </c>
      <c r="BH42" s="81">
        <v>0</v>
      </c>
      <c r="BI42" s="81">
        <v>9.9809999999999999</v>
      </c>
      <c r="BJ42" s="81">
        <v>172.58699999999999</v>
      </c>
      <c r="BK42" s="81">
        <v>47.161999999999999</v>
      </c>
      <c r="BL42" s="81">
        <v>0</v>
      </c>
      <c r="BM42" s="82"/>
      <c r="BN42" s="81">
        <v>0</v>
      </c>
      <c r="BO42" s="81">
        <v>0</v>
      </c>
      <c r="BP42" s="81">
        <v>2</v>
      </c>
      <c r="BQ42" s="81">
        <v>1</v>
      </c>
      <c r="BR42" s="81">
        <v>4</v>
      </c>
      <c r="BS42" s="81">
        <v>0</v>
      </c>
      <c r="BT42"/>
      <c r="BU42" s="80">
        <v>187.184</v>
      </c>
      <c r="BV42" s="80">
        <v>15.053000000000001</v>
      </c>
      <c r="BW42" s="80">
        <v>5.4379999999999997</v>
      </c>
      <c r="BX42" s="80">
        <v>22.055</v>
      </c>
      <c r="BY42" s="80">
        <v>0</v>
      </c>
      <c r="BZ42" s="80">
        <v>0</v>
      </c>
      <c r="CA42" s="80">
        <v>0</v>
      </c>
      <c r="CB42" s="80">
        <v>0</v>
      </c>
      <c r="CC42" s="80">
        <v>0</v>
      </c>
    </row>
    <row r="43" spans="1:81">
      <c r="A43" s="80" t="s">
        <v>1823</v>
      </c>
      <c r="B43" s="80">
        <v>203</v>
      </c>
      <c r="C43" s="80">
        <v>16</v>
      </c>
      <c r="D43" s="80">
        <v>12</v>
      </c>
      <c r="E43" s="80">
        <v>2019</v>
      </c>
      <c r="F43" s="80" t="s">
        <v>73</v>
      </c>
      <c r="G43" s="80" t="s">
        <v>1663</v>
      </c>
      <c r="H43" s="80" t="s">
        <v>1664</v>
      </c>
      <c r="I43" s="177"/>
      <c r="J43" s="81">
        <v>304.58996285516139</v>
      </c>
      <c r="K43" s="81">
        <v>6.2701642051656119</v>
      </c>
      <c r="L43" s="81">
        <v>12.822534149821509</v>
      </c>
      <c r="M43" s="81">
        <v>96.902842122027408</v>
      </c>
      <c r="N43" s="81">
        <v>135.26070441304171</v>
      </c>
      <c r="O43" s="81">
        <v>57.279672639445579</v>
      </c>
      <c r="P43" s="81">
        <v>66.503173863118278</v>
      </c>
      <c r="Q43" s="81">
        <v>3.5968819469031037</v>
      </c>
      <c r="R43" s="81">
        <v>5.5139980428223785</v>
      </c>
      <c r="S43" s="81">
        <v>7.3308185537399995</v>
      </c>
      <c r="T43" s="82"/>
      <c r="U43" s="81">
        <v>12513804</v>
      </c>
      <c r="V43" s="81">
        <v>2329</v>
      </c>
      <c r="W43" s="81">
        <v>297</v>
      </c>
      <c r="X43" s="81">
        <v>20649</v>
      </c>
      <c r="Y43" s="81">
        <v>27888</v>
      </c>
      <c r="Z43" s="81">
        <v>35861</v>
      </c>
      <c r="AA43" s="81">
        <v>13809</v>
      </c>
      <c r="AB43" s="81">
        <v>58288</v>
      </c>
      <c r="AC43" s="81">
        <v>972327.5</v>
      </c>
      <c r="AD43" s="81">
        <v>7.3308185537399986</v>
      </c>
      <c r="AE43" s="82"/>
      <c r="AF43" s="81">
        <v>99920598.924309477</v>
      </c>
      <c r="AG43" s="81">
        <v>4338942.8620782504</v>
      </c>
      <c r="AH43" s="81">
        <v>1952881.138665823</v>
      </c>
      <c r="AI43" s="81">
        <v>128063710.9800988</v>
      </c>
      <c r="AJ43" s="81">
        <v>103494116.14979535</v>
      </c>
      <c r="AK43" s="81">
        <v>0</v>
      </c>
      <c r="AL43" s="81">
        <v>0</v>
      </c>
      <c r="AM43" s="81">
        <v>7938386.8081709277</v>
      </c>
      <c r="AN43" s="81">
        <v>0</v>
      </c>
      <c r="AO43" s="81">
        <v>0</v>
      </c>
      <c r="AP43" s="82"/>
      <c r="AQ43" s="81">
        <v>449</v>
      </c>
      <c r="AR43" s="81">
        <v>69</v>
      </c>
      <c r="AS43" s="81">
        <v>14</v>
      </c>
      <c r="AT43" s="81">
        <v>0</v>
      </c>
      <c r="AU43" s="81">
        <v>0</v>
      </c>
      <c r="AV43" s="81">
        <v>2</v>
      </c>
      <c r="AW43" s="81" t="s">
        <v>564</v>
      </c>
      <c r="AX43" s="82"/>
      <c r="AY43" s="81">
        <v>1920.192</v>
      </c>
      <c r="AZ43" s="81">
        <v>19327.7</v>
      </c>
      <c r="BA43" s="81">
        <v>29918.400000000001</v>
      </c>
      <c r="BB43" s="81">
        <v>0</v>
      </c>
      <c r="BC43" s="81">
        <v>0</v>
      </c>
      <c r="BD43" s="81">
        <v>1225</v>
      </c>
      <c r="BE43" s="81" t="s">
        <v>564</v>
      </c>
      <c r="BF43" s="82"/>
      <c r="BG43" s="81">
        <v>0</v>
      </c>
      <c r="BH43" s="81">
        <v>0</v>
      </c>
      <c r="BI43" s="81">
        <v>0</v>
      </c>
      <c r="BJ43" s="81">
        <v>45.064999999999998</v>
      </c>
      <c r="BK43" s="81">
        <v>57.491</v>
      </c>
      <c r="BL43" s="81">
        <v>0</v>
      </c>
      <c r="BM43" s="82"/>
      <c r="BN43" s="81">
        <v>0</v>
      </c>
      <c r="BO43" s="81">
        <v>0</v>
      </c>
      <c r="BP43" s="81">
        <v>0</v>
      </c>
      <c r="BQ43" s="81">
        <v>1</v>
      </c>
      <c r="BR43" s="81">
        <v>6</v>
      </c>
      <c r="BS43" s="81">
        <v>0</v>
      </c>
      <c r="BT43"/>
      <c r="BU43" s="80">
        <v>83.674000000000007</v>
      </c>
      <c r="BV43" s="80">
        <v>12.965</v>
      </c>
      <c r="BW43" s="80">
        <v>5.9169999999999998</v>
      </c>
      <c r="BX43" s="80">
        <v>0</v>
      </c>
      <c r="BY43" s="80">
        <v>0</v>
      </c>
      <c r="BZ43" s="80">
        <v>0</v>
      </c>
      <c r="CA43" s="80">
        <v>0</v>
      </c>
      <c r="CB43" s="80">
        <v>0</v>
      </c>
      <c r="CC43" s="80">
        <v>0</v>
      </c>
    </row>
    <row r="44" spans="1:81">
      <c r="A44" s="80" t="s">
        <v>1824</v>
      </c>
      <c r="B44" s="80">
        <v>204</v>
      </c>
      <c r="C44" s="80">
        <v>17</v>
      </c>
      <c r="D44" s="80">
        <v>12</v>
      </c>
      <c r="E44" s="80">
        <v>2020</v>
      </c>
      <c r="F44" s="80" t="s">
        <v>218</v>
      </c>
      <c r="G44" s="80" t="s">
        <v>1663</v>
      </c>
      <c r="H44" s="80" t="s">
        <v>1664</v>
      </c>
      <c r="I44" s="177"/>
      <c r="J44" s="81">
        <v>296.02518417595422</v>
      </c>
      <c r="K44" s="81">
        <v>7.2107528873055147</v>
      </c>
      <c r="L44" s="81">
        <v>13.021533435692318</v>
      </c>
      <c r="M44" s="81">
        <v>98.3850006261777</v>
      </c>
      <c r="N44" s="81">
        <v>125.24546420022104</v>
      </c>
      <c r="O44" s="81">
        <v>50.434197623372846</v>
      </c>
      <c r="P44" s="81">
        <v>70.708612306812668</v>
      </c>
      <c r="Q44" s="81">
        <v>3.4364915352642069</v>
      </c>
      <c r="R44" s="81">
        <v>4.8140460602383097</v>
      </c>
      <c r="S44" s="81">
        <v>7.4627435310675017</v>
      </c>
      <c r="T44" s="82"/>
      <c r="U44" s="81">
        <v>13786617</v>
      </c>
      <c r="V44" s="81">
        <v>2478</v>
      </c>
      <c r="W44" s="81">
        <v>268</v>
      </c>
      <c r="X44" s="81">
        <v>22046</v>
      </c>
      <c r="Y44" s="81">
        <v>28174</v>
      </c>
      <c r="Z44" s="81">
        <v>36039</v>
      </c>
      <c r="AA44" s="81">
        <v>15952</v>
      </c>
      <c r="AB44" s="81">
        <v>58282</v>
      </c>
      <c r="AC44" s="81">
        <v>853328</v>
      </c>
      <c r="AD44" s="81">
        <v>7.4627435310675017</v>
      </c>
      <c r="AE44" s="82"/>
      <c r="AF44" s="81">
        <v>107644629.3667333</v>
      </c>
      <c r="AG44" s="81">
        <v>4619933.6720629316</v>
      </c>
      <c r="AH44" s="81">
        <v>1909585.5865242572</v>
      </c>
      <c r="AI44" s="81">
        <v>126581113.83368622</v>
      </c>
      <c r="AJ44" s="81">
        <v>106740558.01129636</v>
      </c>
      <c r="AK44" s="81"/>
      <c r="AL44" s="81"/>
      <c r="AM44" s="81">
        <v>7606448.5265254909</v>
      </c>
      <c r="AN44" s="81"/>
      <c r="AO44" s="81"/>
      <c r="AP44" s="82"/>
      <c r="AQ44" s="81">
        <v>501</v>
      </c>
      <c r="AR44" s="81">
        <v>79</v>
      </c>
      <c r="AS44" s="81">
        <v>17</v>
      </c>
      <c r="AT44" s="81">
        <v>0</v>
      </c>
      <c r="AU44" s="81">
        <v>0</v>
      </c>
      <c r="AV44" s="81">
        <v>1</v>
      </c>
      <c r="AW44" s="81">
        <v>17</v>
      </c>
      <c r="AX44" s="82"/>
      <c r="AY44" s="81">
        <v>2232.1090000000008</v>
      </c>
      <c r="AZ44" s="81">
        <v>23663.7</v>
      </c>
      <c r="BA44" s="81">
        <v>29977.5</v>
      </c>
      <c r="BB44" s="81">
        <v>0</v>
      </c>
      <c r="BC44" s="81">
        <v>0</v>
      </c>
      <c r="BD44" s="81">
        <v>1200</v>
      </c>
      <c r="BE44" s="81">
        <v>29977.5</v>
      </c>
      <c r="BF44" s="82"/>
      <c r="BG44" s="81">
        <v>0</v>
      </c>
      <c r="BH44" s="81">
        <v>0</v>
      </c>
      <c r="BI44" s="81">
        <v>8.7970000000000006</v>
      </c>
      <c r="BJ44" s="81">
        <v>51.197000000000003</v>
      </c>
      <c r="BK44" s="81">
        <v>24.658999999999999</v>
      </c>
      <c r="BL44" s="81">
        <v>0</v>
      </c>
      <c r="BM44" s="82"/>
      <c r="BN44" s="81">
        <v>0</v>
      </c>
      <c r="BO44" s="81">
        <v>0</v>
      </c>
      <c r="BP44" s="81">
        <v>2</v>
      </c>
      <c r="BQ44" s="81">
        <v>1</v>
      </c>
      <c r="BR44" s="81">
        <v>3</v>
      </c>
      <c r="BS44" s="81">
        <v>0</v>
      </c>
      <c r="BT44"/>
      <c r="BU44" s="80">
        <v>84.653000000000006</v>
      </c>
      <c r="BV44" s="80">
        <v>0</v>
      </c>
      <c r="BW44" s="80">
        <v>0</v>
      </c>
      <c r="BX44" s="80">
        <v>0</v>
      </c>
      <c r="BY44" s="80">
        <v>0</v>
      </c>
      <c r="BZ44" s="80">
        <v>0</v>
      </c>
      <c r="CA44" s="80">
        <v>0</v>
      </c>
      <c r="CB44" s="80">
        <v>0</v>
      </c>
      <c r="CC44" s="80">
        <v>0</v>
      </c>
    </row>
    <row r="45" spans="1:81">
      <c r="A45" s="80" t="s">
        <v>1668</v>
      </c>
      <c r="B45" s="80">
        <v>204</v>
      </c>
      <c r="C45" s="80">
        <v>18</v>
      </c>
      <c r="D45" s="80">
        <v>12</v>
      </c>
      <c r="E45" s="80">
        <v>2021</v>
      </c>
      <c r="F45" s="80" t="s">
        <v>75</v>
      </c>
      <c r="G45" s="174" t="s">
        <v>1663</v>
      </c>
      <c r="H45" s="80" t="s">
        <v>1664</v>
      </c>
      <c r="I45" s="177"/>
      <c r="J45" s="81">
        <v>270.41353513547477</v>
      </c>
      <c r="K45" s="81">
        <v>6.9459566124137826</v>
      </c>
      <c r="L45" s="81">
        <v>11.883307444132816</v>
      </c>
      <c r="M45" s="81">
        <v>99.371978758737825</v>
      </c>
      <c r="N45" s="81">
        <v>119.27990085193952</v>
      </c>
      <c r="O45" s="81">
        <v>49.082137339468169</v>
      </c>
      <c r="P45" s="81">
        <v>75.07004121496864</v>
      </c>
      <c r="Q45" s="81">
        <v>3.4666334558237923</v>
      </c>
      <c r="R45" s="81">
        <v>4.6597740874442106</v>
      </c>
      <c r="S45" s="81">
        <v>10.4273397568235</v>
      </c>
      <c r="T45" s="82"/>
      <c r="U45" s="81">
        <v>12932989</v>
      </c>
      <c r="V45" s="81">
        <v>2478</v>
      </c>
      <c r="W45" s="81">
        <v>268</v>
      </c>
      <c r="X45" s="81">
        <v>22046</v>
      </c>
      <c r="Y45" s="81">
        <v>28247</v>
      </c>
      <c r="Z45" s="81">
        <v>36114</v>
      </c>
      <c r="AA45" s="81">
        <v>16516</v>
      </c>
      <c r="AB45" s="81">
        <v>58096</v>
      </c>
      <c r="AC45" s="81">
        <v>800594.49999999988</v>
      </c>
      <c r="AD45" s="81">
        <v>10.4273397568235</v>
      </c>
      <c r="AE45" s="82"/>
      <c r="AF45" s="81">
        <v>99061128.921629533</v>
      </c>
      <c r="AG45" s="81">
        <v>4699712.6748338034</v>
      </c>
      <c r="AH45" s="81">
        <v>1712054.6092891577</v>
      </c>
      <c r="AI45" s="81">
        <v>138118695.60826707</v>
      </c>
      <c r="AJ45" s="81">
        <v>104290712.0014371</v>
      </c>
      <c r="AK45" s="81">
        <v>0</v>
      </c>
      <c r="AL45" s="81">
        <v>0</v>
      </c>
      <c r="AM45" s="81">
        <v>7625906.8260821188</v>
      </c>
      <c r="AN45" s="81">
        <v>0</v>
      </c>
      <c r="AO45" s="81">
        <v>0</v>
      </c>
      <c r="AP45" s="82"/>
      <c r="AQ45" s="81">
        <v>569</v>
      </c>
      <c r="AR45" s="81">
        <v>88</v>
      </c>
      <c r="AS45" s="81">
        <v>19</v>
      </c>
      <c r="AT45" s="81">
        <v>0</v>
      </c>
      <c r="AU45" s="81">
        <v>0</v>
      </c>
      <c r="AV45" s="81">
        <v>1</v>
      </c>
      <c r="AW45" s="81"/>
      <c r="AX45" s="82"/>
      <c r="AY45" s="81">
        <v>2675.6090000000031</v>
      </c>
      <c r="AZ45" s="81">
        <v>25318.799999999999</v>
      </c>
      <c r="BA45" s="81">
        <v>36956.5</v>
      </c>
      <c r="BB45" s="81">
        <v>0</v>
      </c>
      <c r="BC45" s="81">
        <v>0</v>
      </c>
      <c r="BD45" s="81">
        <v>1200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1662</v>
      </c>
      <c r="B46" s="80">
        <v>204</v>
      </c>
      <c r="C46" s="80">
        <v>19</v>
      </c>
      <c r="D46" s="80">
        <v>12</v>
      </c>
      <c r="E46" s="80">
        <v>2022</v>
      </c>
      <c r="F46" s="80" t="s">
        <v>568</v>
      </c>
      <c r="G46" s="174" t="s">
        <v>1663</v>
      </c>
      <c r="H46" s="80" t="s">
        <v>1664</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633</v>
      </c>
      <c r="AR46" s="81">
        <v>97</v>
      </c>
      <c r="AS46" s="81">
        <v>27</v>
      </c>
      <c r="AT46" s="81">
        <v>0</v>
      </c>
      <c r="AU46" s="81">
        <v>0</v>
      </c>
      <c r="AV46" s="81">
        <v>2</v>
      </c>
      <c r="AW46" s="81"/>
      <c r="AX46" s="82"/>
      <c r="AY46" s="81">
        <v>3073.6940000000041</v>
      </c>
      <c r="AZ46" s="81">
        <v>25746.699999999997</v>
      </c>
      <c r="BA46" s="81">
        <v>35382.5</v>
      </c>
      <c r="BB46" s="81">
        <v>0</v>
      </c>
      <c r="BC46" s="81">
        <v>0</v>
      </c>
      <c r="BD46" s="81">
        <v>52700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1825</v>
      </c>
      <c r="B47" s="80">
        <v>426</v>
      </c>
      <c r="C47" s="80">
        <v>1</v>
      </c>
      <c r="D47" s="80">
        <v>26</v>
      </c>
      <c r="E47" s="80">
        <v>1990</v>
      </c>
      <c r="F47" s="80" t="s">
        <v>562</v>
      </c>
      <c r="G47" s="80" t="s">
        <v>1826</v>
      </c>
      <c r="H47" s="80" t="s">
        <v>1827</v>
      </c>
      <c r="I47" s="177"/>
      <c r="J47" s="81">
        <v>242.63677642462312</v>
      </c>
      <c r="K47" s="81">
        <v>7.912346483572489</v>
      </c>
      <c r="L47" s="81">
        <v>43.198876667685219</v>
      </c>
      <c r="M47" s="81">
        <v>49.257722583386062</v>
      </c>
      <c r="N47" s="81">
        <v>54.476274800559217</v>
      </c>
      <c r="O47" s="81">
        <v>48.131381385965227</v>
      </c>
      <c r="P47" s="81">
        <v>84.098299269270456</v>
      </c>
      <c r="Q47" s="81">
        <v>4.2149210127192331</v>
      </c>
      <c r="R47" s="81">
        <v>2.9603733927987785</v>
      </c>
      <c r="S47" s="81">
        <v>3.8188946654133424</v>
      </c>
      <c r="T47" s="82"/>
      <c r="U47" s="81">
        <v>14304286</v>
      </c>
      <c r="V47" s="81">
        <v>2288</v>
      </c>
      <c r="W47" s="81">
        <v>479</v>
      </c>
      <c r="X47" s="81">
        <v>19014</v>
      </c>
      <c r="Y47" s="81">
        <v>19682</v>
      </c>
      <c r="Z47" s="81">
        <v>19797</v>
      </c>
      <c r="AA47" s="81">
        <v>20420</v>
      </c>
      <c r="AB47" s="81">
        <v>68436</v>
      </c>
      <c r="AC47" s="81">
        <v>512742</v>
      </c>
      <c r="AD47" s="81">
        <v>3.8188946654133424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1828</v>
      </c>
      <c r="B48" s="80">
        <v>427</v>
      </c>
      <c r="C48" s="80">
        <v>2</v>
      </c>
      <c r="D48" s="80">
        <v>26</v>
      </c>
      <c r="E48" s="80">
        <v>2005</v>
      </c>
      <c r="F48" s="80" t="s">
        <v>565</v>
      </c>
      <c r="G48" s="80" t="s">
        <v>1826</v>
      </c>
      <c r="H48" s="80" t="s">
        <v>1827</v>
      </c>
      <c r="I48" s="177"/>
      <c r="J48" s="81">
        <v>224.15612929387899</v>
      </c>
      <c r="K48" s="81">
        <v>4.5351341716285019</v>
      </c>
      <c r="L48" s="81">
        <v>14.340119224858894</v>
      </c>
      <c r="M48" s="81">
        <v>75.594935830195354</v>
      </c>
      <c r="N48" s="81">
        <v>74.992858165859388</v>
      </c>
      <c r="O48" s="81">
        <v>75.786917272098563</v>
      </c>
      <c r="P48" s="81">
        <v>80.669819995884978</v>
      </c>
      <c r="Q48" s="81">
        <v>3.8866684616914084</v>
      </c>
      <c r="R48" s="81">
        <v>2.4290206108150723</v>
      </c>
      <c r="S48" s="81">
        <v>7.5417742611332672</v>
      </c>
      <c r="T48" s="82"/>
      <c r="U48" s="81">
        <v>12217078</v>
      </c>
      <c r="V48" s="81">
        <v>1912</v>
      </c>
      <c r="W48" s="81">
        <v>156</v>
      </c>
      <c r="X48" s="81">
        <v>16450</v>
      </c>
      <c r="Y48" s="81">
        <v>22799</v>
      </c>
      <c r="Z48" s="81">
        <v>36072</v>
      </c>
      <c r="AA48" s="81">
        <v>16042</v>
      </c>
      <c r="AB48" s="81">
        <v>65971</v>
      </c>
      <c r="AC48" s="81">
        <v>429522</v>
      </c>
      <c r="AD48" s="81">
        <v>7.5417742611332672</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1829</v>
      </c>
      <c r="B49" s="80">
        <v>428</v>
      </c>
      <c r="C49" s="80">
        <v>3</v>
      </c>
      <c r="D49" s="80">
        <v>26</v>
      </c>
      <c r="E49" s="80">
        <v>2006</v>
      </c>
      <c r="F49" s="80" t="s">
        <v>566</v>
      </c>
      <c r="G49" s="80" t="s">
        <v>1826</v>
      </c>
      <c r="H49" s="80" t="s">
        <v>1827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1830</v>
      </c>
      <c r="B50" s="80">
        <v>429</v>
      </c>
      <c r="C50" s="80">
        <v>4</v>
      </c>
      <c r="D50" s="80">
        <v>26</v>
      </c>
      <c r="E50" s="80">
        <v>2007</v>
      </c>
      <c r="F50" s="80" t="s">
        <v>567</v>
      </c>
      <c r="G50" s="80" t="s">
        <v>1826</v>
      </c>
      <c r="H50" s="80" t="s">
        <v>1827</v>
      </c>
      <c r="I50" s="177"/>
      <c r="J50" s="81">
        <v>217.79678468732928</v>
      </c>
      <c r="K50" s="81">
        <v>4.3022197420355424</v>
      </c>
      <c r="L50" s="81">
        <v>13.354115714334075</v>
      </c>
      <c r="M50" s="81">
        <v>84.592732123172937</v>
      </c>
      <c r="N50" s="81">
        <v>73.526527358357683</v>
      </c>
      <c r="O50" s="81">
        <v>73.548183803024941</v>
      </c>
      <c r="P50" s="81">
        <v>78.992470317288635</v>
      </c>
      <c r="Q50" s="81">
        <v>4.0453456808536119</v>
      </c>
      <c r="R50" s="81">
        <v>1.8834160786331449</v>
      </c>
      <c r="S50" s="81">
        <v>4.9847398665164793</v>
      </c>
      <c r="T50" s="82"/>
      <c r="U50" s="81">
        <v>14852200</v>
      </c>
      <c r="V50" s="81">
        <v>1821</v>
      </c>
      <c r="W50" s="81">
        <v>183</v>
      </c>
      <c r="X50" s="81">
        <v>20185</v>
      </c>
      <c r="Y50" s="81">
        <v>23028</v>
      </c>
      <c r="Z50" s="81">
        <v>36391</v>
      </c>
      <c r="AA50" s="81">
        <v>15469</v>
      </c>
      <c r="AB50" s="81">
        <v>65033</v>
      </c>
      <c r="AC50" s="81">
        <v>342599</v>
      </c>
      <c r="AD50" s="81">
        <v>4.9847398665164793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1831</v>
      </c>
      <c r="B51" s="80">
        <v>430</v>
      </c>
      <c r="C51" s="80">
        <v>5</v>
      </c>
      <c r="D51" s="80">
        <v>26</v>
      </c>
      <c r="E51" s="80">
        <v>2008</v>
      </c>
      <c r="F51" s="80" t="s">
        <v>84</v>
      </c>
      <c r="G51" s="80" t="s">
        <v>1826</v>
      </c>
      <c r="H51" s="80" t="s">
        <v>1827</v>
      </c>
      <c r="I51" s="177"/>
      <c r="J51" s="81">
        <v>194.96403373103112</v>
      </c>
      <c r="K51" s="81">
        <v>3.1887548647982773</v>
      </c>
      <c r="L51" s="81">
        <v>11.77764486720913</v>
      </c>
      <c r="M51" s="81">
        <v>88.477667667911575</v>
      </c>
      <c r="N51" s="81">
        <v>73.121797541983213</v>
      </c>
      <c r="O51" s="81">
        <v>71.647869621191177</v>
      </c>
      <c r="P51" s="81">
        <v>77.025395803836247</v>
      </c>
      <c r="Q51" s="81">
        <v>3.9553445949158128</v>
      </c>
      <c r="R51" s="81">
        <v>1.9148986087720361</v>
      </c>
      <c r="S51" s="81">
        <v>0.4216209436765565</v>
      </c>
      <c r="T51" s="82"/>
      <c r="U51" s="81">
        <v>14516208</v>
      </c>
      <c r="V51" s="81">
        <v>1821</v>
      </c>
      <c r="W51" s="81">
        <v>183</v>
      </c>
      <c r="X51" s="81">
        <v>20185</v>
      </c>
      <c r="Y51" s="81">
        <v>23142</v>
      </c>
      <c r="Z51" s="81">
        <v>36695</v>
      </c>
      <c r="AA51" s="81">
        <v>15101</v>
      </c>
      <c r="AB51" s="81">
        <v>64631</v>
      </c>
      <c r="AC51" s="81">
        <v>361698</v>
      </c>
      <c r="AD51" s="81">
        <v>0.4216209436765565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1832</v>
      </c>
      <c r="B52" s="80">
        <v>431</v>
      </c>
      <c r="C52" s="80">
        <v>6</v>
      </c>
      <c r="D52" s="80">
        <v>26</v>
      </c>
      <c r="E52" s="80">
        <v>2009</v>
      </c>
      <c r="F52" s="80" t="s">
        <v>85</v>
      </c>
      <c r="G52" s="80" t="s">
        <v>1826</v>
      </c>
      <c r="H52" s="80" t="s">
        <v>1827</v>
      </c>
      <c r="I52" s="177"/>
      <c r="J52" s="81">
        <v>203.48850290360687</v>
      </c>
      <c r="K52" s="81">
        <v>3.3574686584075901</v>
      </c>
      <c r="L52" s="81">
        <v>13.722854099826545</v>
      </c>
      <c r="M52" s="81">
        <v>96.33992943418049</v>
      </c>
      <c r="N52" s="81">
        <v>73.974930621824072</v>
      </c>
      <c r="O52" s="81">
        <v>73.193298358943366</v>
      </c>
      <c r="P52" s="81">
        <v>73.08103222407631</v>
      </c>
      <c r="Q52" s="81">
        <v>3.7401804520502444</v>
      </c>
      <c r="R52" s="81">
        <v>1.8593920842656477</v>
      </c>
      <c r="S52" s="81">
        <v>1.1316130034708763E-2</v>
      </c>
      <c r="T52" s="82"/>
      <c r="U52" s="81">
        <v>15035798</v>
      </c>
      <c r="V52" s="81">
        <v>1813</v>
      </c>
      <c r="W52" s="81">
        <v>379</v>
      </c>
      <c r="X52" s="81">
        <v>20674</v>
      </c>
      <c r="Y52" s="81">
        <v>23286</v>
      </c>
      <c r="Z52" s="81">
        <v>37001</v>
      </c>
      <c r="AA52" s="81">
        <v>14709</v>
      </c>
      <c r="AB52" s="81">
        <v>64156</v>
      </c>
      <c r="AC52" s="81">
        <v>342637</v>
      </c>
      <c r="AD52" s="81">
        <v>1.1316130034708763E-2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89.787999999999997</v>
      </c>
      <c r="BJ52" s="81">
        <v>0</v>
      </c>
      <c r="BK52" s="81">
        <v>14.3</v>
      </c>
      <c r="BL52" s="81">
        <v>0</v>
      </c>
      <c r="BM52" s="82"/>
      <c r="BN52" s="81">
        <v>0</v>
      </c>
      <c r="BO52" s="81">
        <v>0</v>
      </c>
      <c r="BP52" s="81">
        <v>10</v>
      </c>
      <c r="BQ52" s="81">
        <v>0</v>
      </c>
      <c r="BR52" s="81">
        <v>3</v>
      </c>
      <c r="BS52" s="81">
        <v>0</v>
      </c>
      <c r="BT52"/>
      <c r="BU52" s="80"/>
      <c r="BV52" s="80"/>
      <c r="BW52" s="80"/>
      <c r="BX52" s="80"/>
      <c r="BY52" s="80"/>
      <c r="BZ52" s="80"/>
      <c r="CA52" s="80"/>
      <c r="CB52" s="80"/>
      <c r="CC52" s="80"/>
    </row>
    <row r="53" spans="1:81">
      <c r="A53" s="80" t="s">
        <v>1833</v>
      </c>
      <c r="B53" s="80">
        <v>432</v>
      </c>
      <c r="C53" s="80">
        <v>7</v>
      </c>
      <c r="D53" s="80">
        <v>26</v>
      </c>
      <c r="E53" s="80">
        <v>2010</v>
      </c>
      <c r="F53" s="80" t="s">
        <v>86</v>
      </c>
      <c r="G53" s="80" t="s">
        <v>1826</v>
      </c>
      <c r="H53" s="80" t="s">
        <v>1827</v>
      </c>
      <c r="I53" s="177"/>
      <c r="J53" s="81">
        <v>211.98579635001124</v>
      </c>
      <c r="K53" s="81">
        <v>3.2372517867504818</v>
      </c>
      <c r="L53" s="81">
        <v>13.011227827091998</v>
      </c>
      <c r="M53" s="81">
        <v>92.118724632281101</v>
      </c>
      <c r="N53" s="81">
        <v>69.887819535186708</v>
      </c>
      <c r="O53" s="81">
        <v>73.443486194685406</v>
      </c>
      <c r="P53" s="81">
        <v>73.332444639889573</v>
      </c>
      <c r="Q53" s="81">
        <v>3.8759541747195225</v>
      </c>
      <c r="R53" s="81">
        <v>2.0015568370156589</v>
      </c>
      <c r="S53" s="81">
        <v>2.9633325085883414E-2</v>
      </c>
      <c r="T53" s="82"/>
      <c r="U53" s="81">
        <v>15573131</v>
      </c>
      <c r="V53" s="81">
        <v>1813</v>
      </c>
      <c r="W53" s="81">
        <v>379</v>
      </c>
      <c r="X53" s="81">
        <v>20674</v>
      </c>
      <c r="Y53" s="81">
        <v>23429</v>
      </c>
      <c r="Z53" s="81">
        <v>37300</v>
      </c>
      <c r="AA53" s="81">
        <v>14391</v>
      </c>
      <c r="AB53" s="81">
        <v>63706</v>
      </c>
      <c r="AC53" s="81">
        <v>349529</v>
      </c>
      <c r="AD53" s="81">
        <v>2.9633325085883414E-2</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94.492000000000004</v>
      </c>
      <c r="BJ53" s="81">
        <v>0</v>
      </c>
      <c r="BK53" s="81">
        <v>14.2</v>
      </c>
      <c r="BL53" s="81">
        <v>0</v>
      </c>
      <c r="BM53" s="82"/>
      <c r="BN53" s="81">
        <v>0</v>
      </c>
      <c r="BO53" s="81">
        <v>0</v>
      </c>
      <c r="BP53" s="81">
        <v>10</v>
      </c>
      <c r="BQ53" s="81">
        <v>0</v>
      </c>
      <c r="BR53" s="81">
        <v>3</v>
      </c>
      <c r="BS53" s="81">
        <v>0</v>
      </c>
      <c r="BT53"/>
      <c r="BU53" s="80">
        <v>108.69199999999999</v>
      </c>
      <c r="BV53" s="80">
        <v>0</v>
      </c>
      <c r="BW53" s="80">
        <v>0</v>
      </c>
      <c r="BX53" s="80">
        <v>0</v>
      </c>
      <c r="BY53" s="80">
        <v>0</v>
      </c>
      <c r="BZ53" s="80">
        <v>0</v>
      </c>
      <c r="CA53" s="80">
        <v>0</v>
      </c>
      <c r="CB53" s="80">
        <v>0</v>
      </c>
      <c r="CC53" s="80">
        <v>0</v>
      </c>
    </row>
    <row r="54" spans="1:81">
      <c r="A54" s="80" t="s">
        <v>1834</v>
      </c>
      <c r="B54" s="80">
        <v>433</v>
      </c>
      <c r="C54" s="80">
        <v>8</v>
      </c>
      <c r="D54" s="80">
        <v>26</v>
      </c>
      <c r="E54" s="80">
        <v>2011</v>
      </c>
      <c r="F54" s="80" t="s">
        <v>87</v>
      </c>
      <c r="G54" s="80" t="s">
        <v>1826</v>
      </c>
      <c r="H54" s="80" t="s">
        <v>1827</v>
      </c>
      <c r="I54" s="177"/>
      <c r="J54" s="81">
        <v>260.39906548309898</v>
      </c>
      <c r="K54" s="81">
        <v>5.1590202854811196</v>
      </c>
      <c r="L54" s="81">
        <v>16.920344399723763</v>
      </c>
      <c r="M54" s="81">
        <v>121.90930997170582</v>
      </c>
      <c r="N54" s="81">
        <v>96.379193835329929</v>
      </c>
      <c r="O54" s="81">
        <v>72.481189295793101</v>
      </c>
      <c r="P54" s="81">
        <v>70.233457062988649</v>
      </c>
      <c r="Q54" s="81">
        <v>4.4457261257829712</v>
      </c>
      <c r="R54" s="81">
        <v>1.8790321562741177</v>
      </c>
      <c r="S54" s="81">
        <v>8.1953467589141599E-2</v>
      </c>
      <c r="T54" s="82"/>
      <c r="U54" s="81">
        <v>17577561</v>
      </c>
      <c r="V54" s="81">
        <v>1813</v>
      </c>
      <c r="W54" s="81">
        <v>379</v>
      </c>
      <c r="X54" s="81">
        <v>20674</v>
      </c>
      <c r="Y54" s="81">
        <v>23578</v>
      </c>
      <c r="Z54" s="81">
        <v>37611</v>
      </c>
      <c r="AA54" s="81">
        <v>14193</v>
      </c>
      <c r="AB54" s="81">
        <v>63349</v>
      </c>
      <c r="AC54" s="81">
        <v>327590</v>
      </c>
      <c r="AD54" s="81">
        <v>8.1953467589141599E-2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82.915999999999997</v>
      </c>
      <c r="BJ54" s="81">
        <v>0</v>
      </c>
      <c r="BK54" s="81">
        <v>13.605</v>
      </c>
      <c r="BL54" s="81">
        <v>0</v>
      </c>
      <c r="BM54" s="82"/>
      <c r="BN54" s="81">
        <v>0</v>
      </c>
      <c r="BO54" s="81">
        <v>0</v>
      </c>
      <c r="BP54" s="81">
        <v>11</v>
      </c>
      <c r="BQ54" s="81">
        <v>0</v>
      </c>
      <c r="BR54" s="81">
        <v>3</v>
      </c>
      <c r="BS54" s="81">
        <v>0</v>
      </c>
      <c r="BT54"/>
      <c r="BU54" s="80">
        <v>96.521000000000001</v>
      </c>
      <c r="BV54" s="80">
        <v>0</v>
      </c>
      <c r="BW54" s="80">
        <v>0</v>
      </c>
      <c r="BX54" s="80">
        <v>0</v>
      </c>
      <c r="BY54" s="80">
        <v>0</v>
      </c>
      <c r="BZ54" s="80">
        <v>0</v>
      </c>
      <c r="CA54" s="80">
        <v>0</v>
      </c>
      <c r="CB54" s="80">
        <v>0</v>
      </c>
      <c r="CC54" s="80">
        <v>0</v>
      </c>
    </row>
    <row r="55" spans="1:81">
      <c r="A55" s="80" t="s">
        <v>1835</v>
      </c>
      <c r="B55" s="80">
        <v>434</v>
      </c>
      <c r="C55" s="80">
        <v>9</v>
      </c>
      <c r="D55" s="80">
        <v>26</v>
      </c>
      <c r="E55" s="80">
        <v>2012</v>
      </c>
      <c r="F55" s="80" t="s">
        <v>88</v>
      </c>
      <c r="G55" s="80" t="s">
        <v>1826</v>
      </c>
      <c r="H55" s="80" t="s">
        <v>1827</v>
      </c>
      <c r="I55" s="177"/>
      <c r="J55" s="81">
        <v>257.03925156759158</v>
      </c>
      <c r="K55" s="81">
        <v>5.1736495926697401</v>
      </c>
      <c r="L55" s="81">
        <v>17.760806606548567</v>
      </c>
      <c r="M55" s="81">
        <v>133.41485109220011</v>
      </c>
      <c r="N55" s="81">
        <v>127.14698561848216</v>
      </c>
      <c r="O55" s="81">
        <v>73.052262493605568</v>
      </c>
      <c r="P55" s="81">
        <v>69.578017266593903</v>
      </c>
      <c r="Q55" s="81">
        <v>4.8375711394308416</v>
      </c>
      <c r="R55" s="81">
        <v>1.9411837536142902</v>
      </c>
      <c r="S55" s="81">
        <v>1.3073180289008828</v>
      </c>
      <c r="T55" s="82"/>
      <c r="U55" s="81">
        <v>17658758</v>
      </c>
      <c r="V55" s="81">
        <v>1813</v>
      </c>
      <c r="W55" s="81">
        <v>379</v>
      </c>
      <c r="X55" s="81">
        <v>20674</v>
      </c>
      <c r="Y55" s="81">
        <v>24177</v>
      </c>
      <c r="Z55" s="81">
        <v>38208</v>
      </c>
      <c r="AA55" s="81">
        <v>13981</v>
      </c>
      <c r="AB55" s="81">
        <v>63446</v>
      </c>
      <c r="AC55" s="81">
        <v>329660</v>
      </c>
      <c r="AD55" s="81">
        <v>1.3073180289008828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118.37</v>
      </c>
      <c r="BJ55" s="81">
        <v>0</v>
      </c>
      <c r="BK55" s="81">
        <v>16.105</v>
      </c>
      <c r="BL55" s="81">
        <v>0</v>
      </c>
      <c r="BM55" s="82"/>
      <c r="BN55" s="81">
        <v>0</v>
      </c>
      <c r="BO55" s="81">
        <v>0</v>
      </c>
      <c r="BP55" s="81">
        <v>12</v>
      </c>
      <c r="BQ55" s="81">
        <v>0</v>
      </c>
      <c r="BR55" s="81">
        <v>3</v>
      </c>
      <c r="BS55" s="81">
        <v>0</v>
      </c>
      <c r="BT55"/>
      <c r="BU55" s="80">
        <v>134.47499999999999</v>
      </c>
      <c r="BV55" s="80">
        <v>0</v>
      </c>
      <c r="BW55" s="80">
        <v>0</v>
      </c>
      <c r="BX55" s="80">
        <v>0</v>
      </c>
      <c r="BY55" s="80">
        <v>0</v>
      </c>
      <c r="BZ55" s="80">
        <v>0</v>
      </c>
      <c r="CA55" s="80">
        <v>0</v>
      </c>
      <c r="CB55" s="80">
        <v>0</v>
      </c>
      <c r="CC55" s="80">
        <v>0</v>
      </c>
    </row>
    <row r="56" spans="1:81">
      <c r="A56" s="80" t="s">
        <v>1836</v>
      </c>
      <c r="B56" s="80">
        <v>435</v>
      </c>
      <c r="C56" s="80">
        <v>10</v>
      </c>
      <c r="D56" s="80">
        <v>26</v>
      </c>
      <c r="E56" s="80">
        <v>2013</v>
      </c>
      <c r="F56" s="80" t="s">
        <v>89</v>
      </c>
      <c r="G56" s="80" t="s">
        <v>1826</v>
      </c>
      <c r="H56" s="80" t="s">
        <v>1827</v>
      </c>
      <c r="I56" s="177"/>
      <c r="J56" s="81">
        <v>341.47507249109725</v>
      </c>
      <c r="K56" s="81">
        <v>4.2255284647578977</v>
      </c>
      <c r="L56" s="81">
        <v>15.847733476449758</v>
      </c>
      <c r="M56" s="81">
        <v>133.46950392176797</v>
      </c>
      <c r="N56" s="81">
        <v>137.6960686662062</v>
      </c>
      <c r="O56" s="81">
        <v>70.717021408628923</v>
      </c>
      <c r="P56" s="81">
        <v>69.280699018726338</v>
      </c>
      <c r="Q56" s="81">
        <v>4.8833431803431715</v>
      </c>
      <c r="R56" s="81">
        <v>1.936626019391491</v>
      </c>
      <c r="S56" s="81">
        <v>0</v>
      </c>
      <c r="T56" s="82"/>
      <c r="U56" s="81">
        <v>18049513</v>
      </c>
      <c r="V56" s="81">
        <v>1813</v>
      </c>
      <c r="W56" s="81">
        <v>379</v>
      </c>
      <c r="X56" s="81">
        <v>20674</v>
      </c>
      <c r="Y56" s="81">
        <v>24204</v>
      </c>
      <c r="Z56" s="81">
        <v>38638</v>
      </c>
      <c r="AA56" s="81">
        <v>13869</v>
      </c>
      <c r="AB56" s="81">
        <v>63128</v>
      </c>
      <c r="AC56" s="81">
        <v>321038</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153.167</v>
      </c>
      <c r="BJ56" s="81">
        <v>0</v>
      </c>
      <c r="BK56" s="81">
        <v>7.55</v>
      </c>
      <c r="BL56" s="81">
        <v>0</v>
      </c>
      <c r="BM56" s="82"/>
      <c r="BN56" s="81">
        <v>0</v>
      </c>
      <c r="BO56" s="81">
        <v>0</v>
      </c>
      <c r="BP56" s="81">
        <v>12</v>
      </c>
      <c r="BQ56" s="81">
        <v>0</v>
      </c>
      <c r="BR56" s="81">
        <v>1</v>
      </c>
      <c r="BS56" s="81">
        <v>0</v>
      </c>
      <c r="BT56"/>
      <c r="BU56" s="80">
        <v>160.71700000000001</v>
      </c>
      <c r="BV56" s="80">
        <v>0</v>
      </c>
      <c r="BW56" s="80">
        <v>0</v>
      </c>
      <c r="BX56" s="80">
        <v>0</v>
      </c>
      <c r="BY56" s="80">
        <v>0</v>
      </c>
      <c r="BZ56" s="80">
        <v>0</v>
      </c>
      <c r="CA56" s="80">
        <v>0</v>
      </c>
      <c r="CB56" s="80">
        <v>0</v>
      </c>
      <c r="CC56" s="80">
        <v>0</v>
      </c>
    </row>
    <row r="57" spans="1:81">
      <c r="A57" s="80" t="s">
        <v>1837</v>
      </c>
      <c r="B57" s="80">
        <v>436</v>
      </c>
      <c r="C57" s="80">
        <v>11</v>
      </c>
      <c r="D57" s="80">
        <v>26</v>
      </c>
      <c r="E57" s="80">
        <v>2014</v>
      </c>
      <c r="F57" s="80" t="s">
        <v>90</v>
      </c>
      <c r="G57" s="80" t="s">
        <v>1826</v>
      </c>
      <c r="H57" s="80" t="s">
        <v>1827</v>
      </c>
      <c r="I57" s="177"/>
      <c r="J57" s="81">
        <v>326.5738038047993</v>
      </c>
      <c r="K57" s="81">
        <v>4.0462791988578273</v>
      </c>
      <c r="L57" s="81">
        <v>23.070860040741888</v>
      </c>
      <c r="M57" s="81">
        <v>122.80461630505859</v>
      </c>
      <c r="N57" s="81">
        <v>117.20089726290712</v>
      </c>
      <c r="O57" s="81">
        <v>67.954000430606385</v>
      </c>
      <c r="P57" s="81">
        <v>68.902896099002007</v>
      </c>
      <c r="Q57" s="81">
        <v>4.6462334380348826</v>
      </c>
      <c r="R57" s="81">
        <v>1.8988465481440309</v>
      </c>
      <c r="S57" s="81">
        <v>0</v>
      </c>
      <c r="T57" s="82"/>
      <c r="U57" s="81">
        <v>19084434</v>
      </c>
      <c r="V57" s="81">
        <v>1522</v>
      </c>
      <c r="W57" s="81">
        <v>464</v>
      </c>
      <c r="X57" s="81">
        <v>20863</v>
      </c>
      <c r="Y57" s="81">
        <v>24316</v>
      </c>
      <c r="Z57" s="81">
        <v>39104</v>
      </c>
      <c r="AA57" s="81">
        <v>13722</v>
      </c>
      <c r="AB57" s="81">
        <v>62601</v>
      </c>
      <c r="AC57" s="81">
        <v>315765</v>
      </c>
      <c r="AD57" s="81">
        <v>0</v>
      </c>
      <c r="AE57" s="82"/>
      <c r="AF57" s="81">
        <v>185500256.40058023</v>
      </c>
      <c r="AG57" s="81">
        <v>2982269.8050036202</v>
      </c>
      <c r="AH57" s="81">
        <v>5722753.7086612657</v>
      </c>
      <c r="AI57" s="81">
        <v>119559351.67383158</v>
      </c>
      <c r="AJ57" s="81">
        <v>143289678.39889669</v>
      </c>
      <c r="AK57" s="81">
        <v>0</v>
      </c>
      <c r="AL57" s="81">
        <v>0</v>
      </c>
      <c r="AM57" s="81">
        <v>8594181.8397998177</v>
      </c>
      <c r="AN57" s="81">
        <v>0</v>
      </c>
      <c r="AO57" s="81">
        <v>0</v>
      </c>
      <c r="AP57" s="82"/>
      <c r="AQ57" s="81">
        <v>1553</v>
      </c>
      <c r="AR57" s="81">
        <v>468</v>
      </c>
      <c r="AS57" s="81">
        <v>0</v>
      </c>
      <c r="AT57" s="81">
        <v>0</v>
      </c>
      <c r="AU57" s="81">
        <v>0</v>
      </c>
      <c r="AV57" s="81">
        <v>0</v>
      </c>
      <c r="AW57" s="81" t="s">
        <v>564</v>
      </c>
      <c r="AX57" s="82"/>
      <c r="AY57" s="81">
        <v>7223.0860000000002</v>
      </c>
      <c r="AZ57" s="81">
        <v>26141.3</v>
      </c>
      <c r="BA57" s="81">
        <v>0</v>
      </c>
      <c r="BB57" s="81">
        <v>0</v>
      </c>
      <c r="BC57" s="81">
        <v>0</v>
      </c>
      <c r="BD57" s="81">
        <v>0</v>
      </c>
      <c r="BE57" s="81" t="s">
        <v>564</v>
      </c>
      <c r="BF57" s="82"/>
      <c r="BG57" s="81">
        <v>0</v>
      </c>
      <c r="BH57" s="81">
        <v>0</v>
      </c>
      <c r="BI57" s="81">
        <v>164.66800000000001</v>
      </c>
      <c r="BJ57" s="81">
        <v>0</v>
      </c>
      <c r="BK57" s="81">
        <v>19.060000000000002</v>
      </c>
      <c r="BL57" s="81">
        <v>0</v>
      </c>
      <c r="BM57" s="82"/>
      <c r="BN57" s="81">
        <v>0</v>
      </c>
      <c r="BO57" s="81">
        <v>0</v>
      </c>
      <c r="BP57" s="81">
        <v>13</v>
      </c>
      <c r="BQ57" s="81">
        <v>0</v>
      </c>
      <c r="BR57" s="81">
        <v>3</v>
      </c>
      <c r="BS57" s="81">
        <v>0</v>
      </c>
      <c r="BT57"/>
      <c r="BU57" s="80">
        <v>183.72800000000001</v>
      </c>
      <c r="BV57" s="80">
        <v>0</v>
      </c>
      <c r="BW57" s="80">
        <v>0</v>
      </c>
      <c r="BX57" s="80">
        <v>0</v>
      </c>
      <c r="BY57" s="80">
        <v>0</v>
      </c>
      <c r="BZ57" s="80">
        <v>0</v>
      </c>
      <c r="CA57" s="80">
        <v>0</v>
      </c>
      <c r="CB57" s="80">
        <v>0</v>
      </c>
      <c r="CC57" s="80">
        <v>0</v>
      </c>
    </row>
    <row r="58" spans="1:81">
      <c r="A58" s="80" t="s">
        <v>1838</v>
      </c>
      <c r="B58" s="80">
        <v>437</v>
      </c>
      <c r="C58" s="80">
        <v>12</v>
      </c>
      <c r="D58" s="80">
        <v>26</v>
      </c>
      <c r="E58" s="80">
        <v>2015</v>
      </c>
      <c r="F58" s="80" t="s">
        <v>91</v>
      </c>
      <c r="G58" s="80" t="s">
        <v>1826</v>
      </c>
      <c r="H58" s="80" t="s">
        <v>1827</v>
      </c>
      <c r="I58" s="177"/>
      <c r="J58" s="81">
        <v>329.58424387635108</v>
      </c>
      <c r="K58" s="81">
        <v>3.8735435860660221</v>
      </c>
      <c r="L58" s="81">
        <v>27.223697503390259</v>
      </c>
      <c r="M58" s="81">
        <v>128.19903045889464</v>
      </c>
      <c r="N58" s="81">
        <v>99.701288766109116</v>
      </c>
      <c r="O58" s="81">
        <v>66.785727514672374</v>
      </c>
      <c r="P58" s="81">
        <v>68.253568630891877</v>
      </c>
      <c r="Q58" s="81">
        <v>4.5142102003360112</v>
      </c>
      <c r="R58" s="81">
        <v>1.7817280827888806</v>
      </c>
      <c r="S58" s="81">
        <v>0</v>
      </c>
      <c r="T58" s="82"/>
      <c r="U58" s="81">
        <v>20807779</v>
      </c>
      <c r="V58" s="81">
        <v>1522</v>
      </c>
      <c r="W58" s="81">
        <v>464</v>
      </c>
      <c r="X58" s="81">
        <v>20863</v>
      </c>
      <c r="Y58" s="81">
        <v>24504</v>
      </c>
      <c r="Z58" s="81">
        <v>38802</v>
      </c>
      <c r="AA58" s="81">
        <v>13582</v>
      </c>
      <c r="AB58" s="81">
        <v>62130</v>
      </c>
      <c r="AC58" s="81">
        <v>305215</v>
      </c>
      <c r="AD58" s="81">
        <v>0</v>
      </c>
      <c r="AE58" s="82"/>
      <c r="AF58" s="81">
        <v>205186467.42230231</v>
      </c>
      <c r="AG58" s="81">
        <v>2685034.5586205181</v>
      </c>
      <c r="AH58" s="81">
        <v>5458405.8411187353</v>
      </c>
      <c r="AI58" s="81">
        <v>127350087.63578759</v>
      </c>
      <c r="AJ58" s="81">
        <v>129417992.73715945</v>
      </c>
      <c r="AK58" s="81">
        <v>0</v>
      </c>
      <c r="AL58" s="81">
        <v>0</v>
      </c>
      <c r="AM58" s="81">
        <v>8514655.8744523153</v>
      </c>
      <c r="AN58" s="81">
        <v>0</v>
      </c>
      <c r="AO58" s="81">
        <v>0</v>
      </c>
      <c r="AP58" s="82"/>
      <c r="AQ58" s="81">
        <v>1652</v>
      </c>
      <c r="AR58" s="81">
        <v>635</v>
      </c>
      <c r="AS58" s="81">
        <v>0</v>
      </c>
      <c r="AT58" s="81">
        <v>0</v>
      </c>
      <c r="AU58" s="81">
        <v>0</v>
      </c>
      <c r="AV58" s="81">
        <v>0</v>
      </c>
      <c r="AW58" s="81" t="s">
        <v>564</v>
      </c>
      <c r="AX58" s="82"/>
      <c r="AY58" s="81">
        <v>7841.85</v>
      </c>
      <c r="AZ58" s="81">
        <v>45521.4</v>
      </c>
      <c r="BA58" s="81">
        <v>0</v>
      </c>
      <c r="BB58" s="81">
        <v>0</v>
      </c>
      <c r="BC58" s="81">
        <v>0</v>
      </c>
      <c r="BD58" s="81">
        <v>0</v>
      </c>
      <c r="BE58" s="81" t="s">
        <v>564</v>
      </c>
      <c r="BF58" s="82"/>
      <c r="BG58" s="81">
        <v>0</v>
      </c>
      <c r="BH58" s="81">
        <v>0</v>
      </c>
      <c r="BI58" s="81">
        <v>170.785</v>
      </c>
      <c r="BJ58" s="81">
        <v>0</v>
      </c>
      <c r="BK58" s="81">
        <v>18.865000000000002</v>
      </c>
      <c r="BL58" s="81">
        <v>0</v>
      </c>
      <c r="BM58" s="82"/>
      <c r="BN58" s="81">
        <v>0</v>
      </c>
      <c r="BO58" s="81">
        <v>0</v>
      </c>
      <c r="BP58" s="81">
        <v>13</v>
      </c>
      <c r="BQ58" s="81">
        <v>0</v>
      </c>
      <c r="BR58" s="81">
        <v>3</v>
      </c>
      <c r="BS58" s="81">
        <v>0</v>
      </c>
      <c r="BT58"/>
      <c r="BU58" s="80">
        <v>189.65</v>
      </c>
      <c r="BV58" s="80">
        <v>0</v>
      </c>
      <c r="BW58" s="80">
        <v>0</v>
      </c>
      <c r="BX58" s="80">
        <v>0</v>
      </c>
      <c r="BY58" s="80">
        <v>0</v>
      </c>
      <c r="BZ58" s="80">
        <v>0</v>
      </c>
      <c r="CA58" s="80">
        <v>0</v>
      </c>
      <c r="CB58" s="80">
        <v>0</v>
      </c>
      <c r="CC58" s="80">
        <v>0</v>
      </c>
    </row>
    <row r="59" spans="1:81">
      <c r="A59" s="80" t="s">
        <v>1839</v>
      </c>
      <c r="B59" s="80">
        <v>438</v>
      </c>
      <c r="C59" s="80">
        <v>13</v>
      </c>
      <c r="D59" s="80">
        <v>26</v>
      </c>
      <c r="E59" s="80">
        <v>2016</v>
      </c>
      <c r="F59" s="80" t="s">
        <v>92</v>
      </c>
      <c r="G59" s="80" t="s">
        <v>1826</v>
      </c>
      <c r="H59" s="80" t="s">
        <v>1827</v>
      </c>
      <c r="I59" s="177"/>
      <c r="J59" s="81">
        <v>314.52217375999038</v>
      </c>
      <c r="K59" s="81">
        <v>3.5944393918344497</v>
      </c>
      <c r="L59" s="81">
        <v>29.568858133916795</v>
      </c>
      <c r="M59" s="81">
        <v>96.088180191516301</v>
      </c>
      <c r="N59" s="81">
        <v>86.673489554030397</v>
      </c>
      <c r="O59" s="81">
        <v>66.102240464367867</v>
      </c>
      <c r="P59" s="81">
        <v>65.748225211709638</v>
      </c>
      <c r="Q59" s="81">
        <v>4.3488139548049149</v>
      </c>
      <c r="R59" s="81">
        <v>1.8558819770309727</v>
      </c>
      <c r="S59" s="81">
        <v>0</v>
      </c>
      <c r="T59" s="82"/>
      <c r="U59" s="81">
        <v>21333222</v>
      </c>
      <c r="V59" s="81">
        <v>1522</v>
      </c>
      <c r="W59" s="81">
        <v>464</v>
      </c>
      <c r="X59" s="81">
        <v>20863</v>
      </c>
      <c r="Y59" s="81">
        <v>24609</v>
      </c>
      <c r="Z59" s="81">
        <v>38877</v>
      </c>
      <c r="AA59" s="81">
        <v>13532</v>
      </c>
      <c r="AB59" s="81">
        <v>61570</v>
      </c>
      <c r="AC59" s="81">
        <v>316966.37333967892</v>
      </c>
      <c r="AD59" s="81">
        <v>0</v>
      </c>
      <c r="AE59" s="82"/>
      <c r="AF59" s="81">
        <v>209012477.6588577</v>
      </c>
      <c r="AG59" s="81">
        <v>2631860.3531672969</v>
      </c>
      <c r="AH59" s="81">
        <v>4959956.9088075114</v>
      </c>
      <c r="AI59" s="81">
        <v>145758200.73846039</v>
      </c>
      <c r="AJ59" s="81">
        <v>138064116.67254069</v>
      </c>
      <c r="AK59" s="81">
        <v>0</v>
      </c>
      <c r="AL59" s="81">
        <v>0</v>
      </c>
      <c r="AM59" s="81">
        <v>8444465.6518873423</v>
      </c>
      <c r="AN59" s="81">
        <v>0</v>
      </c>
      <c r="AO59" s="81">
        <v>0</v>
      </c>
      <c r="AP59" s="82"/>
      <c r="AQ59" s="81">
        <v>1738</v>
      </c>
      <c r="AR59" s="81">
        <v>719</v>
      </c>
      <c r="AS59" s="81">
        <v>0</v>
      </c>
      <c r="AT59" s="81">
        <v>0</v>
      </c>
      <c r="AU59" s="81">
        <v>0</v>
      </c>
      <c r="AV59" s="81">
        <v>0</v>
      </c>
      <c r="AW59" s="81" t="s">
        <v>564</v>
      </c>
      <c r="AX59" s="82"/>
      <c r="AY59" s="81">
        <v>8343.9680000000008</v>
      </c>
      <c r="AZ59" s="81">
        <v>48775.86</v>
      </c>
      <c r="BA59" s="81">
        <v>0</v>
      </c>
      <c r="BB59" s="81">
        <v>0</v>
      </c>
      <c r="BC59" s="81">
        <v>0</v>
      </c>
      <c r="BD59" s="81">
        <v>0</v>
      </c>
      <c r="BE59" s="81" t="s">
        <v>564</v>
      </c>
      <c r="BF59" s="82"/>
      <c r="BG59" s="81">
        <v>0</v>
      </c>
      <c r="BH59" s="81">
        <v>0</v>
      </c>
      <c r="BI59" s="81">
        <v>161.33099999999999</v>
      </c>
      <c r="BJ59" s="81">
        <v>0</v>
      </c>
      <c r="BK59" s="81">
        <v>20.283000000000001</v>
      </c>
      <c r="BL59" s="81">
        <v>0</v>
      </c>
      <c r="BM59" s="82"/>
      <c r="BN59" s="81">
        <v>0</v>
      </c>
      <c r="BO59" s="81">
        <v>0</v>
      </c>
      <c r="BP59" s="81">
        <v>12</v>
      </c>
      <c r="BQ59" s="81">
        <v>0</v>
      </c>
      <c r="BR59" s="81">
        <v>3</v>
      </c>
      <c r="BS59" s="81">
        <v>0</v>
      </c>
      <c r="BT59"/>
      <c r="BU59" s="80">
        <v>181.614</v>
      </c>
      <c r="BV59" s="80">
        <v>0</v>
      </c>
      <c r="BW59" s="80">
        <v>0</v>
      </c>
      <c r="BX59" s="80">
        <v>0</v>
      </c>
      <c r="BY59" s="80">
        <v>0</v>
      </c>
      <c r="BZ59" s="80">
        <v>0</v>
      </c>
      <c r="CA59" s="80">
        <v>0</v>
      </c>
      <c r="CB59" s="80">
        <v>0</v>
      </c>
      <c r="CC59" s="80">
        <v>0</v>
      </c>
    </row>
    <row r="60" spans="1:81">
      <c r="A60" s="80" t="s">
        <v>1840</v>
      </c>
      <c r="B60" s="80">
        <v>439</v>
      </c>
      <c r="C60" s="80">
        <v>14</v>
      </c>
      <c r="D60" s="80">
        <v>26</v>
      </c>
      <c r="E60" s="80">
        <v>2017</v>
      </c>
      <c r="F60" s="80" t="s">
        <v>71</v>
      </c>
      <c r="G60" s="80" t="s">
        <v>1826</v>
      </c>
      <c r="H60" s="80" t="s">
        <v>1827</v>
      </c>
      <c r="I60" s="177"/>
      <c r="J60" s="81">
        <v>293.45994152144578</v>
      </c>
      <c r="K60" s="81">
        <v>3.524298085526008</v>
      </c>
      <c r="L60" s="81">
        <v>27.93187847369731</v>
      </c>
      <c r="M60" s="81">
        <v>81.524150275535447</v>
      </c>
      <c r="N60" s="81">
        <v>92.511771173018587</v>
      </c>
      <c r="O60" s="81">
        <v>65.309614940312045</v>
      </c>
      <c r="P60" s="81">
        <v>64.781348104958369</v>
      </c>
      <c r="Q60" s="81">
        <v>4.1711212369130131</v>
      </c>
      <c r="R60" s="81">
        <v>1.7555734020562492</v>
      </c>
      <c r="S60" s="81">
        <v>0</v>
      </c>
      <c r="T60" s="82"/>
      <c r="U60" s="81">
        <v>20710290</v>
      </c>
      <c r="V60" s="81">
        <v>1522</v>
      </c>
      <c r="W60" s="81">
        <v>464</v>
      </c>
      <c r="X60" s="81">
        <v>20863</v>
      </c>
      <c r="Y60" s="81">
        <v>24873</v>
      </c>
      <c r="Z60" s="81">
        <v>39048</v>
      </c>
      <c r="AA60" s="81">
        <v>13418</v>
      </c>
      <c r="AB60" s="81">
        <v>61070</v>
      </c>
      <c r="AC60" s="81">
        <v>305783.99999999988</v>
      </c>
      <c r="AD60" s="81">
        <v>0</v>
      </c>
      <c r="AE60" s="82"/>
      <c r="AF60" s="81">
        <v>199485593.90924701</v>
      </c>
      <c r="AG60" s="81">
        <v>2610446.4475467992</v>
      </c>
      <c r="AH60" s="81">
        <v>6263126.0371490857</v>
      </c>
      <c r="AI60" s="81">
        <v>121218538.22099321</v>
      </c>
      <c r="AJ60" s="81">
        <v>138716455.37422729</v>
      </c>
      <c r="AK60" s="81">
        <v>0</v>
      </c>
      <c r="AL60" s="81">
        <v>0</v>
      </c>
      <c r="AM60" s="81">
        <v>8388995.4944534525</v>
      </c>
      <c r="AN60" s="81">
        <v>0</v>
      </c>
      <c r="AO60" s="81">
        <v>0</v>
      </c>
      <c r="AP60" s="82"/>
      <c r="AQ60" s="81">
        <v>1821</v>
      </c>
      <c r="AR60" s="81">
        <v>771</v>
      </c>
      <c r="AS60" s="81">
        <v>0</v>
      </c>
      <c r="AT60" s="81">
        <v>0</v>
      </c>
      <c r="AU60" s="81">
        <v>0</v>
      </c>
      <c r="AV60" s="81">
        <v>0</v>
      </c>
      <c r="AW60" s="81" t="s">
        <v>564</v>
      </c>
      <c r="AX60" s="82"/>
      <c r="AY60" s="81">
        <v>8802.2880000000005</v>
      </c>
      <c r="AZ60" s="81">
        <v>50973.260000000017</v>
      </c>
      <c r="BA60" s="81">
        <v>0</v>
      </c>
      <c r="BB60" s="81">
        <v>0</v>
      </c>
      <c r="BC60" s="81">
        <v>0</v>
      </c>
      <c r="BD60" s="81">
        <v>0</v>
      </c>
      <c r="BE60" s="81" t="s">
        <v>564</v>
      </c>
      <c r="BF60" s="82"/>
      <c r="BG60" s="81">
        <v>0</v>
      </c>
      <c r="BH60" s="81">
        <v>0</v>
      </c>
      <c r="BI60" s="81">
        <v>137.67599999999999</v>
      </c>
      <c r="BJ60" s="81">
        <v>0</v>
      </c>
      <c r="BK60" s="81">
        <v>17.376999999999999</v>
      </c>
      <c r="BL60" s="81">
        <v>0</v>
      </c>
      <c r="BM60" s="82"/>
      <c r="BN60" s="81">
        <v>0</v>
      </c>
      <c r="BO60" s="81">
        <v>0</v>
      </c>
      <c r="BP60" s="81">
        <v>13</v>
      </c>
      <c r="BQ60" s="81">
        <v>0</v>
      </c>
      <c r="BR60" s="81">
        <v>3</v>
      </c>
      <c r="BS60" s="81">
        <v>0</v>
      </c>
      <c r="BT60"/>
      <c r="BU60" s="80">
        <v>155.053</v>
      </c>
      <c r="BV60" s="80">
        <v>0</v>
      </c>
      <c r="BW60" s="80">
        <v>0</v>
      </c>
      <c r="BX60" s="80">
        <v>0</v>
      </c>
      <c r="BY60" s="80">
        <v>0</v>
      </c>
      <c r="BZ60" s="80">
        <v>0</v>
      </c>
      <c r="CA60" s="80">
        <v>0</v>
      </c>
      <c r="CB60" s="80">
        <v>0</v>
      </c>
      <c r="CC60" s="80">
        <v>0</v>
      </c>
    </row>
    <row r="61" spans="1:81">
      <c r="A61" s="80" t="s">
        <v>1841</v>
      </c>
      <c r="B61" s="80">
        <v>440</v>
      </c>
      <c r="C61" s="80">
        <v>15</v>
      </c>
      <c r="D61" s="80">
        <v>26</v>
      </c>
      <c r="E61" s="80">
        <v>2018</v>
      </c>
      <c r="F61" s="80" t="s">
        <v>93</v>
      </c>
      <c r="G61" s="80" t="s">
        <v>1826</v>
      </c>
      <c r="H61" s="80" t="s">
        <v>1827</v>
      </c>
      <c r="I61" s="177"/>
      <c r="J61" s="81">
        <v>254.17153264920907</v>
      </c>
      <c r="K61" s="81">
        <v>3.3177989575545928</v>
      </c>
      <c r="L61" s="81">
        <v>26.061409778399319</v>
      </c>
      <c r="M61" s="81">
        <v>84.31593586535476</v>
      </c>
      <c r="N61" s="81">
        <v>83.530512167346515</v>
      </c>
      <c r="O61" s="81">
        <v>64.522410903885245</v>
      </c>
      <c r="P61" s="81">
        <v>63.778007801991642</v>
      </c>
      <c r="Q61" s="81">
        <v>3.8323087515458725</v>
      </c>
      <c r="R61" s="81">
        <v>1.8073117213048144</v>
      </c>
      <c r="S61" s="81">
        <v>0</v>
      </c>
      <c r="T61" s="82"/>
      <c r="U61" s="81">
        <v>19805016</v>
      </c>
      <c r="V61" s="81">
        <v>1522</v>
      </c>
      <c r="W61" s="81">
        <v>464</v>
      </c>
      <c r="X61" s="81">
        <v>20863</v>
      </c>
      <c r="Y61" s="81">
        <v>25023</v>
      </c>
      <c r="Z61" s="81">
        <v>39316</v>
      </c>
      <c r="AA61" s="81">
        <v>13343</v>
      </c>
      <c r="AB61" s="81">
        <v>60466</v>
      </c>
      <c r="AC61" s="81">
        <v>313562</v>
      </c>
      <c r="AD61" s="81">
        <v>0</v>
      </c>
      <c r="AE61" s="82"/>
      <c r="AF61" s="81">
        <v>166312320.8745527</v>
      </c>
      <c r="AG61" s="81">
        <v>2325524.652644821</v>
      </c>
      <c r="AH61" s="81">
        <v>5769734.8617275404</v>
      </c>
      <c r="AI61" s="81">
        <v>126799804.7707597</v>
      </c>
      <c r="AJ61" s="81">
        <v>129131221.06677499</v>
      </c>
      <c r="AK61" s="81">
        <v>0</v>
      </c>
      <c r="AL61" s="81">
        <v>0</v>
      </c>
      <c r="AM61" s="81">
        <v>8323212.0602905592</v>
      </c>
      <c r="AN61" s="81">
        <v>0</v>
      </c>
      <c r="AO61" s="81">
        <v>0</v>
      </c>
      <c r="AP61" s="82"/>
      <c r="AQ61" s="81">
        <v>1924</v>
      </c>
      <c r="AR61" s="81">
        <v>816</v>
      </c>
      <c r="AS61" s="81">
        <v>0</v>
      </c>
      <c r="AT61" s="81">
        <v>0</v>
      </c>
      <c r="AU61" s="81">
        <v>0</v>
      </c>
      <c r="AV61" s="81">
        <v>0</v>
      </c>
      <c r="AW61" s="81" t="s">
        <v>564</v>
      </c>
      <c r="AX61" s="82"/>
      <c r="AY61" s="81">
        <v>9382.6589999999869</v>
      </c>
      <c r="AZ61" s="81">
        <v>52342.46</v>
      </c>
      <c r="BA61" s="81">
        <v>0</v>
      </c>
      <c r="BB61" s="81">
        <v>0</v>
      </c>
      <c r="BC61" s="81">
        <v>0</v>
      </c>
      <c r="BD61" s="81">
        <v>0</v>
      </c>
      <c r="BE61" s="81" t="s">
        <v>564</v>
      </c>
      <c r="BF61" s="82"/>
      <c r="BG61" s="81">
        <v>0</v>
      </c>
      <c r="BH61" s="81">
        <v>0</v>
      </c>
      <c r="BI61" s="81">
        <v>140.85900000000001</v>
      </c>
      <c r="BJ61" s="81">
        <v>0</v>
      </c>
      <c r="BK61" s="81">
        <v>17.219000000000001</v>
      </c>
      <c r="BL61" s="81">
        <v>0</v>
      </c>
      <c r="BM61" s="82"/>
      <c r="BN61" s="81">
        <v>0</v>
      </c>
      <c r="BO61" s="81">
        <v>0</v>
      </c>
      <c r="BP61" s="81">
        <v>13</v>
      </c>
      <c r="BQ61" s="81">
        <v>0</v>
      </c>
      <c r="BR61" s="81">
        <v>3</v>
      </c>
      <c r="BS61" s="81">
        <v>0</v>
      </c>
      <c r="BT61"/>
      <c r="BU61" s="80">
        <v>158.078</v>
      </c>
      <c r="BV61" s="80">
        <v>0</v>
      </c>
      <c r="BW61" s="80">
        <v>0</v>
      </c>
      <c r="BX61" s="80">
        <v>0</v>
      </c>
      <c r="BY61" s="80">
        <v>0</v>
      </c>
      <c r="BZ61" s="80">
        <v>0</v>
      </c>
      <c r="CA61" s="80">
        <v>0</v>
      </c>
      <c r="CB61" s="80">
        <v>0</v>
      </c>
      <c r="CC61" s="80">
        <v>0</v>
      </c>
    </row>
    <row r="62" spans="1:81">
      <c r="A62" s="80" t="s">
        <v>1842</v>
      </c>
      <c r="B62" s="80">
        <v>441</v>
      </c>
      <c r="C62" s="80">
        <v>16</v>
      </c>
      <c r="D62" s="80">
        <v>26</v>
      </c>
      <c r="E62" s="80">
        <v>2019</v>
      </c>
      <c r="F62" s="80" t="s">
        <v>73</v>
      </c>
      <c r="G62" s="80" t="s">
        <v>1826</v>
      </c>
      <c r="H62" s="80" t="s">
        <v>1827</v>
      </c>
      <c r="I62" s="177"/>
      <c r="J62" s="81">
        <v>231.99517281607419</v>
      </c>
      <c r="K62" s="81">
        <v>2.7963305720803313</v>
      </c>
      <c r="L62" s="81">
        <v>25.622626714286483</v>
      </c>
      <c r="M62" s="81">
        <v>65.695364999474592</v>
      </c>
      <c r="N62" s="81">
        <v>63.39278543012739</v>
      </c>
      <c r="O62" s="81">
        <v>62.670456364331351</v>
      </c>
      <c r="P62" s="81">
        <v>63.666591242698502</v>
      </c>
      <c r="Q62" s="81">
        <v>3.6999973348607464</v>
      </c>
      <c r="R62" s="81">
        <v>1.8190234815016901</v>
      </c>
      <c r="S62" s="81">
        <v>0</v>
      </c>
      <c r="T62" s="82"/>
      <c r="U62" s="81">
        <v>20364189</v>
      </c>
      <c r="V62" s="81">
        <v>1522</v>
      </c>
      <c r="W62" s="81">
        <v>464</v>
      </c>
      <c r="X62" s="81">
        <v>20863</v>
      </c>
      <c r="Y62" s="81">
        <v>25264</v>
      </c>
      <c r="Z62" s="81">
        <v>39236</v>
      </c>
      <c r="AA62" s="81">
        <v>13220</v>
      </c>
      <c r="AB62" s="81">
        <v>59959</v>
      </c>
      <c r="AC62" s="81">
        <v>320763</v>
      </c>
      <c r="AD62" s="81">
        <v>0</v>
      </c>
      <c r="AE62" s="82"/>
      <c r="AF62" s="81">
        <v>176017879.99510291</v>
      </c>
      <c r="AG62" s="81">
        <v>2247459.5960232532</v>
      </c>
      <c r="AH62" s="81">
        <v>6396121.6452052863</v>
      </c>
      <c r="AI62" s="81">
        <v>120164733.99027801</v>
      </c>
      <c r="AJ62" s="81">
        <v>120885579.05388373</v>
      </c>
      <c r="AK62" s="81">
        <v>0</v>
      </c>
      <c r="AL62" s="81">
        <v>0</v>
      </c>
      <c r="AM62" s="81">
        <v>8165964.428889662</v>
      </c>
      <c r="AN62" s="81">
        <v>0</v>
      </c>
      <c r="AO62" s="81">
        <v>0</v>
      </c>
      <c r="AP62" s="82"/>
      <c r="AQ62" s="81">
        <v>2048</v>
      </c>
      <c r="AR62" s="81">
        <v>863</v>
      </c>
      <c r="AS62" s="81">
        <v>0</v>
      </c>
      <c r="AT62" s="81">
        <v>0</v>
      </c>
      <c r="AU62" s="81">
        <v>0</v>
      </c>
      <c r="AV62" s="81">
        <v>0</v>
      </c>
      <c r="AW62" s="81" t="s">
        <v>564</v>
      </c>
      <c r="AX62" s="82"/>
      <c r="AY62" s="81">
        <v>10139.027000000009</v>
      </c>
      <c r="AZ62" s="81">
        <v>54846.960000000006</v>
      </c>
      <c r="BA62" s="81">
        <v>0</v>
      </c>
      <c r="BB62" s="81">
        <v>0</v>
      </c>
      <c r="BC62" s="81">
        <v>0</v>
      </c>
      <c r="BD62" s="81">
        <v>0</v>
      </c>
      <c r="BE62" s="81" t="s">
        <v>564</v>
      </c>
      <c r="BF62" s="82"/>
      <c r="BG62" s="81">
        <v>0</v>
      </c>
      <c r="BH62" s="81">
        <v>0</v>
      </c>
      <c r="BI62" s="81">
        <v>120.73</v>
      </c>
      <c r="BJ62" s="81">
        <v>0</v>
      </c>
      <c r="BK62" s="81">
        <v>30.691000000000003</v>
      </c>
      <c r="BL62" s="81">
        <v>0</v>
      </c>
      <c r="BM62" s="82"/>
      <c r="BN62" s="81">
        <v>0</v>
      </c>
      <c r="BO62" s="81">
        <v>0</v>
      </c>
      <c r="BP62" s="81">
        <v>11</v>
      </c>
      <c r="BQ62" s="81">
        <v>0</v>
      </c>
      <c r="BR62" s="81">
        <v>5</v>
      </c>
      <c r="BS62" s="81">
        <v>0</v>
      </c>
      <c r="BT62"/>
      <c r="BU62" s="80">
        <v>151.42099999999999</v>
      </c>
      <c r="BV62" s="80">
        <v>0</v>
      </c>
      <c r="BW62" s="80">
        <v>0</v>
      </c>
      <c r="BX62" s="80">
        <v>0</v>
      </c>
      <c r="BY62" s="80">
        <v>0</v>
      </c>
      <c r="BZ62" s="80">
        <v>0</v>
      </c>
      <c r="CA62" s="80">
        <v>0</v>
      </c>
      <c r="CB62" s="80">
        <v>0</v>
      </c>
      <c r="CC62" s="80">
        <v>0</v>
      </c>
    </row>
    <row r="63" spans="1:81">
      <c r="A63" s="80" t="s">
        <v>1843</v>
      </c>
      <c r="B63" s="80">
        <v>442</v>
      </c>
      <c r="C63" s="80">
        <v>17</v>
      </c>
      <c r="D63" s="80">
        <v>26</v>
      </c>
      <c r="E63" s="80">
        <v>2020</v>
      </c>
      <c r="F63" s="80" t="s">
        <v>218</v>
      </c>
      <c r="G63" s="80" t="s">
        <v>1826</v>
      </c>
      <c r="H63" s="80" t="s">
        <v>1827</v>
      </c>
      <c r="I63" s="177"/>
      <c r="J63" s="81">
        <v>246.04059238862891</v>
      </c>
      <c r="K63" s="81">
        <v>3.1519722103594425</v>
      </c>
      <c r="L63" s="81">
        <v>29.789201852987869</v>
      </c>
      <c r="M63" s="81">
        <v>78.877701525931315</v>
      </c>
      <c r="N63" s="81">
        <v>90.342368863066142</v>
      </c>
      <c r="O63" s="81">
        <v>55.032737355063603</v>
      </c>
      <c r="P63" s="81">
        <v>58.705169344999177</v>
      </c>
      <c r="Q63" s="81">
        <v>3.49344995850063</v>
      </c>
      <c r="R63" s="81">
        <v>1.7382688721953909</v>
      </c>
      <c r="S63" s="81">
        <v>0</v>
      </c>
      <c r="T63" s="82"/>
      <c r="U63" s="81">
        <v>19713940</v>
      </c>
      <c r="V63" s="81">
        <v>1403</v>
      </c>
      <c r="W63" s="81">
        <v>537</v>
      </c>
      <c r="X63" s="81">
        <v>19445</v>
      </c>
      <c r="Y63" s="81">
        <v>25415</v>
      </c>
      <c r="Z63" s="81">
        <v>39325</v>
      </c>
      <c r="AA63" s="81">
        <v>13244</v>
      </c>
      <c r="AB63" s="81">
        <v>59248</v>
      </c>
      <c r="AC63" s="81">
        <v>308122</v>
      </c>
      <c r="AD63" s="81">
        <v>0</v>
      </c>
      <c r="AE63" s="82"/>
      <c r="AF63" s="81">
        <v>173201057.69964701</v>
      </c>
      <c r="AG63" s="81">
        <v>2106293.1856024391</v>
      </c>
      <c r="AH63" s="81">
        <v>7900041.4461229825</v>
      </c>
      <c r="AI63" s="81">
        <v>111244167.10484701</v>
      </c>
      <c r="AJ63" s="81">
        <v>131150916.95494683</v>
      </c>
      <c r="AK63" s="81"/>
      <c r="AL63" s="81"/>
      <c r="AM63" s="81">
        <v>7732522.2590093389</v>
      </c>
      <c r="AN63" s="81"/>
      <c r="AO63" s="81"/>
      <c r="AP63" s="82"/>
      <c r="AQ63" s="81">
        <v>2145</v>
      </c>
      <c r="AR63" s="81">
        <v>888</v>
      </c>
      <c r="AS63" s="81">
        <v>0</v>
      </c>
      <c r="AT63" s="81">
        <v>0</v>
      </c>
      <c r="AU63" s="81">
        <v>0</v>
      </c>
      <c r="AV63" s="81">
        <v>0</v>
      </c>
      <c r="AW63" s="81">
        <v>0</v>
      </c>
      <c r="AX63" s="82"/>
      <c r="AY63" s="81">
        <v>10683.123000000011</v>
      </c>
      <c r="AZ63" s="81">
        <v>56355.859999999841</v>
      </c>
      <c r="BA63" s="81">
        <v>0</v>
      </c>
      <c r="BB63" s="81">
        <v>0</v>
      </c>
      <c r="BC63" s="81">
        <v>0</v>
      </c>
      <c r="BD63" s="81">
        <v>0</v>
      </c>
      <c r="BE63" s="81">
        <v>0</v>
      </c>
      <c r="BF63" s="82"/>
      <c r="BG63" s="81">
        <v>0</v>
      </c>
      <c r="BH63" s="81">
        <v>0</v>
      </c>
      <c r="BI63" s="81">
        <v>108.089</v>
      </c>
      <c r="BJ63" s="81">
        <v>0</v>
      </c>
      <c r="BK63" s="81">
        <v>25.151</v>
      </c>
      <c r="BL63" s="81">
        <v>0</v>
      </c>
      <c r="BM63" s="82"/>
      <c r="BN63" s="81">
        <v>0</v>
      </c>
      <c r="BO63" s="81">
        <v>0</v>
      </c>
      <c r="BP63" s="81">
        <v>11</v>
      </c>
      <c r="BQ63" s="81">
        <v>0</v>
      </c>
      <c r="BR63" s="81">
        <v>5</v>
      </c>
      <c r="BS63" s="81">
        <v>0</v>
      </c>
      <c r="BT63"/>
      <c r="BU63" s="80">
        <v>133.24</v>
      </c>
      <c r="BV63" s="80">
        <v>0</v>
      </c>
      <c r="BW63" s="80">
        <v>0</v>
      </c>
      <c r="BX63" s="80">
        <v>0</v>
      </c>
      <c r="BY63" s="80">
        <v>0</v>
      </c>
      <c r="BZ63" s="80">
        <v>0</v>
      </c>
      <c r="CA63" s="80">
        <v>0</v>
      </c>
      <c r="CB63" s="80">
        <v>0</v>
      </c>
      <c r="CC63" s="80">
        <v>0</v>
      </c>
    </row>
    <row r="64" spans="1:81">
      <c r="A64" s="80" t="s">
        <v>1844</v>
      </c>
      <c r="B64" s="80">
        <v>442</v>
      </c>
      <c r="C64" s="80">
        <v>18</v>
      </c>
      <c r="D64" s="80">
        <v>26</v>
      </c>
      <c r="E64" s="80">
        <v>2021</v>
      </c>
      <c r="F64" s="80" t="s">
        <v>75</v>
      </c>
      <c r="G64" s="174" t="s">
        <v>1826</v>
      </c>
      <c r="H64" s="80" t="s">
        <v>1827</v>
      </c>
      <c r="I64" s="177"/>
      <c r="J64" s="81">
        <v>192.05027859060002</v>
      </c>
      <c r="K64" s="81">
        <v>3.1318954093182456</v>
      </c>
      <c r="L64" s="81">
        <v>23.708360024170904</v>
      </c>
      <c r="M64" s="81">
        <v>78.386274619401917</v>
      </c>
      <c r="N64" s="81">
        <v>82.050944037307119</v>
      </c>
      <c r="O64" s="81">
        <v>53.119990527582466</v>
      </c>
      <c r="P64" s="81">
        <v>59.788769807562211</v>
      </c>
      <c r="Q64" s="81">
        <v>3.4899647295987006</v>
      </c>
      <c r="R64" s="81">
        <v>1.5117130387600994</v>
      </c>
      <c r="S64" s="81">
        <v>0</v>
      </c>
      <c r="T64" s="82"/>
      <c r="U64" s="81">
        <v>19258334</v>
      </c>
      <c r="V64" s="81">
        <v>1403</v>
      </c>
      <c r="W64" s="81">
        <v>537</v>
      </c>
      <c r="X64" s="81">
        <v>19445</v>
      </c>
      <c r="Y64" s="81">
        <v>25372</v>
      </c>
      <c r="Z64" s="81">
        <v>39085</v>
      </c>
      <c r="AA64" s="81">
        <v>13154</v>
      </c>
      <c r="AB64" s="81">
        <v>58487</v>
      </c>
      <c r="AC64" s="81">
        <v>259726.99999999997</v>
      </c>
      <c r="AD64" s="81">
        <v>0</v>
      </c>
      <c r="AE64" s="82"/>
      <c r="AF64" s="81">
        <v>147382440.42595723</v>
      </c>
      <c r="AG64" s="81">
        <v>2183755.2616653321</v>
      </c>
      <c r="AH64" s="81">
        <v>6458706.0220485916</v>
      </c>
      <c r="AI64" s="81">
        <v>121594841.69221188</v>
      </c>
      <c r="AJ64" s="81">
        <v>126553197.86561427</v>
      </c>
      <c r="AK64" s="81">
        <v>0</v>
      </c>
      <c r="AL64" s="81">
        <v>0</v>
      </c>
      <c r="AM64" s="81">
        <v>7677231.0062149698</v>
      </c>
      <c r="AN64" s="81">
        <v>0</v>
      </c>
      <c r="AO64" s="81">
        <v>0</v>
      </c>
      <c r="AP64" s="82"/>
      <c r="AQ64" s="81">
        <v>2220</v>
      </c>
      <c r="AR64" s="81">
        <v>896</v>
      </c>
      <c r="AS64" s="81">
        <v>0</v>
      </c>
      <c r="AT64" s="81">
        <v>0</v>
      </c>
      <c r="AU64" s="81">
        <v>0</v>
      </c>
      <c r="AV64" s="81">
        <v>0</v>
      </c>
      <c r="AW64" s="81"/>
      <c r="AX64" s="82"/>
      <c r="AY64" s="81">
        <v>11108.609</v>
      </c>
      <c r="AZ64" s="81">
        <v>56656.159999999843</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1845</v>
      </c>
      <c r="B65" s="80">
        <v>442</v>
      </c>
      <c r="C65" s="80">
        <v>19</v>
      </c>
      <c r="D65" s="80">
        <v>26</v>
      </c>
      <c r="E65" s="80">
        <v>2022</v>
      </c>
      <c r="F65" s="80" t="s">
        <v>568</v>
      </c>
      <c r="G65" s="174" t="s">
        <v>1826</v>
      </c>
      <c r="H65" s="80" t="s">
        <v>1827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2357</v>
      </c>
      <c r="AR65" s="81">
        <v>904</v>
      </c>
      <c r="AS65" s="81">
        <v>0</v>
      </c>
      <c r="AT65" s="81">
        <v>0</v>
      </c>
      <c r="AU65" s="81">
        <v>0</v>
      </c>
      <c r="AV65" s="81">
        <v>0</v>
      </c>
      <c r="AW65" s="81"/>
      <c r="AX65" s="82"/>
      <c r="AY65" s="81">
        <v>11971.128999999994</v>
      </c>
      <c r="AZ65" s="81">
        <v>57192.459999999846</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1846</v>
      </c>
      <c r="B66" s="80">
        <v>52</v>
      </c>
      <c r="C66" s="80">
        <v>1</v>
      </c>
      <c r="D66" s="80">
        <v>4</v>
      </c>
      <c r="E66" s="80">
        <v>1990</v>
      </c>
      <c r="F66" s="80" t="s">
        <v>562</v>
      </c>
      <c r="G66" s="80" t="s">
        <v>1847</v>
      </c>
      <c r="H66" s="80" t="s">
        <v>1848</v>
      </c>
      <c r="I66" s="177"/>
      <c r="J66" s="81">
        <v>93.489928673315262</v>
      </c>
      <c r="K66" s="81">
        <v>7.5120967887202221</v>
      </c>
      <c r="L66" s="81">
        <v>11.809181872291644</v>
      </c>
      <c r="M66" s="81">
        <v>34.639973524443995</v>
      </c>
      <c r="N66" s="81">
        <v>49.58740674597324</v>
      </c>
      <c r="O66" s="81">
        <v>43.550913510471034</v>
      </c>
      <c r="P66" s="81">
        <v>69.420221962919825</v>
      </c>
      <c r="Q66" s="81">
        <v>3.9048192052050403</v>
      </c>
      <c r="R66" s="81">
        <v>14.270610937470449</v>
      </c>
      <c r="S66" s="81">
        <v>3.6117430201062199</v>
      </c>
      <c r="T66" s="82"/>
      <c r="U66" s="81">
        <v>7539591</v>
      </c>
      <c r="V66" s="81">
        <v>2209</v>
      </c>
      <c r="W66" s="81">
        <v>154</v>
      </c>
      <c r="X66" s="81">
        <v>13589</v>
      </c>
      <c r="Y66" s="81">
        <v>17916</v>
      </c>
      <c r="Z66" s="81">
        <v>17913</v>
      </c>
      <c r="AA66" s="81">
        <v>16856</v>
      </c>
      <c r="AB66" s="81">
        <v>63401</v>
      </c>
      <c r="AC66" s="81">
        <v>2471695.5</v>
      </c>
      <c r="AD66" s="81">
        <v>3.6117430201062199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1849</v>
      </c>
      <c r="B67" s="80">
        <v>53</v>
      </c>
      <c r="C67" s="80">
        <v>2</v>
      </c>
      <c r="D67" s="80">
        <v>4</v>
      </c>
      <c r="E67" s="80">
        <v>2005</v>
      </c>
      <c r="F67" s="80" t="s">
        <v>565</v>
      </c>
      <c r="G67" s="80" t="s">
        <v>1847</v>
      </c>
      <c r="H67" s="80" t="s">
        <v>1848</v>
      </c>
      <c r="I67" s="177"/>
      <c r="J67" s="81">
        <v>116.48004053715707</v>
      </c>
      <c r="K67" s="81">
        <v>4.963538039705651</v>
      </c>
      <c r="L67" s="81">
        <v>33.365505953173489</v>
      </c>
      <c r="M67" s="81">
        <v>64.914408794871122</v>
      </c>
      <c r="N67" s="81">
        <v>65.793761978539379</v>
      </c>
      <c r="O67" s="81">
        <v>69.923053718471721</v>
      </c>
      <c r="P67" s="81">
        <v>74.559993833623395</v>
      </c>
      <c r="Q67" s="81">
        <v>3.7929939250906393</v>
      </c>
      <c r="R67" s="81">
        <v>3.2484917325296156</v>
      </c>
      <c r="S67" s="81">
        <v>5.0005173063240793</v>
      </c>
      <c r="T67" s="82"/>
      <c r="U67" s="81">
        <v>10736587</v>
      </c>
      <c r="V67" s="81">
        <v>1997</v>
      </c>
      <c r="W67" s="81">
        <v>440</v>
      </c>
      <c r="X67" s="81">
        <v>14383</v>
      </c>
      <c r="Y67" s="81">
        <v>21694</v>
      </c>
      <c r="Z67" s="81">
        <v>33281</v>
      </c>
      <c r="AA67" s="81">
        <v>14827</v>
      </c>
      <c r="AB67" s="81">
        <v>64381</v>
      </c>
      <c r="AC67" s="81">
        <v>574428.5</v>
      </c>
      <c r="AD67" s="81">
        <v>5.0005173063240793</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1850</v>
      </c>
      <c r="B68" s="80">
        <v>54</v>
      </c>
      <c r="C68" s="80">
        <v>3</v>
      </c>
      <c r="D68" s="80">
        <v>4</v>
      </c>
      <c r="E68" s="80">
        <v>2006</v>
      </c>
      <c r="F68" s="80" t="s">
        <v>566</v>
      </c>
      <c r="G68" s="80" t="s">
        <v>1847</v>
      </c>
      <c r="H68" s="80" t="s">
        <v>1848</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1851</v>
      </c>
      <c r="B69" s="80">
        <v>55</v>
      </c>
      <c r="C69" s="80">
        <v>4</v>
      </c>
      <c r="D69" s="80">
        <v>4</v>
      </c>
      <c r="E69" s="80">
        <v>2007</v>
      </c>
      <c r="F69" s="80" t="s">
        <v>567</v>
      </c>
      <c r="G69" s="80" t="s">
        <v>1847</v>
      </c>
      <c r="H69" s="80" t="s">
        <v>1848</v>
      </c>
      <c r="I69" s="177"/>
      <c r="J69" s="81">
        <v>113.35828749931353</v>
      </c>
      <c r="K69" s="81">
        <v>4.2832167077817891</v>
      </c>
      <c r="L69" s="81">
        <v>31.823583805284112</v>
      </c>
      <c r="M69" s="81">
        <v>68.118137034399496</v>
      </c>
      <c r="N69" s="81">
        <v>67.109200936113027</v>
      </c>
      <c r="O69" s="81">
        <v>69.215043574020925</v>
      </c>
      <c r="P69" s="81">
        <v>73.370212264451681</v>
      </c>
      <c r="Q69" s="81">
        <v>3.967465638530042</v>
      </c>
      <c r="R69" s="81">
        <v>0.99939263534019651</v>
      </c>
      <c r="S69" s="81">
        <v>4.6417343282651489</v>
      </c>
      <c r="T69" s="82"/>
      <c r="U69" s="81">
        <v>11886430</v>
      </c>
      <c r="V69" s="81">
        <v>1757</v>
      </c>
      <c r="W69" s="81">
        <v>410</v>
      </c>
      <c r="X69" s="81">
        <v>17389</v>
      </c>
      <c r="Y69" s="81">
        <v>22035</v>
      </c>
      <c r="Z69" s="81">
        <v>34247</v>
      </c>
      <c r="AA69" s="81">
        <v>14368</v>
      </c>
      <c r="AB69" s="81">
        <v>63781</v>
      </c>
      <c r="AC69" s="81">
        <v>181792.5</v>
      </c>
      <c r="AD69" s="81">
        <v>4.6417343282651489</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1852</v>
      </c>
      <c r="B70" s="80">
        <v>56</v>
      </c>
      <c r="C70" s="80">
        <v>5</v>
      </c>
      <c r="D70" s="80">
        <v>4</v>
      </c>
      <c r="E70" s="80">
        <v>2008</v>
      </c>
      <c r="F70" s="80" t="s">
        <v>84</v>
      </c>
      <c r="G70" s="80" t="s">
        <v>1847</v>
      </c>
      <c r="H70" s="80" t="s">
        <v>1848</v>
      </c>
      <c r="I70" s="177"/>
      <c r="J70" s="81">
        <v>115.58574523148576</v>
      </c>
      <c r="K70" s="81">
        <v>3.1723137591084156</v>
      </c>
      <c r="L70" s="81">
        <v>28.51769404339872</v>
      </c>
      <c r="M70" s="81">
        <v>70.951582381280005</v>
      </c>
      <c r="N70" s="81">
        <v>60.397145044032705</v>
      </c>
      <c r="O70" s="81">
        <v>67.610049907970762</v>
      </c>
      <c r="P70" s="81">
        <v>73.108072184384142</v>
      </c>
      <c r="Q70" s="81">
        <v>3.8786012036326141</v>
      </c>
      <c r="R70" s="81">
        <v>0.88448739921432284</v>
      </c>
      <c r="S70" s="81">
        <v>5.349786338854698</v>
      </c>
      <c r="T70" s="82"/>
      <c r="U70" s="81">
        <v>12498117</v>
      </c>
      <c r="V70" s="81">
        <v>1757</v>
      </c>
      <c r="W70" s="81">
        <v>410</v>
      </c>
      <c r="X70" s="81">
        <v>17389</v>
      </c>
      <c r="Y70" s="81">
        <v>22245</v>
      </c>
      <c r="Z70" s="81">
        <v>34627</v>
      </c>
      <c r="AA70" s="81">
        <v>14333</v>
      </c>
      <c r="AB70" s="81">
        <v>63377</v>
      </c>
      <c r="AC70" s="81">
        <v>167067.5</v>
      </c>
      <c r="AD70" s="81">
        <v>5.349786338854698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1853</v>
      </c>
      <c r="B71" s="80">
        <v>57</v>
      </c>
      <c r="C71" s="80">
        <v>6</v>
      </c>
      <c r="D71" s="80">
        <v>4</v>
      </c>
      <c r="E71" s="80">
        <v>2009</v>
      </c>
      <c r="F71" s="80" t="s">
        <v>85</v>
      </c>
      <c r="G71" s="80" t="s">
        <v>1847</v>
      </c>
      <c r="H71" s="80" t="s">
        <v>1848</v>
      </c>
      <c r="I71" s="177"/>
      <c r="J71" s="81">
        <v>113.25570486337205</v>
      </c>
      <c r="K71" s="81">
        <v>3.4704128343519951</v>
      </c>
      <c r="L71" s="81">
        <v>26.265761022081566</v>
      </c>
      <c r="M71" s="81">
        <v>70.047607689118223</v>
      </c>
      <c r="N71" s="81">
        <v>58.677070403075504</v>
      </c>
      <c r="O71" s="81">
        <v>69.551535642292066</v>
      </c>
      <c r="P71" s="81">
        <v>70.005557416359721</v>
      </c>
      <c r="Q71" s="81">
        <v>3.6872456704170125</v>
      </c>
      <c r="R71" s="81">
        <v>1.0052114434134753</v>
      </c>
      <c r="S71" s="81">
        <v>3.9611192466900462</v>
      </c>
      <c r="T71" s="82"/>
      <c r="U71" s="81">
        <v>11067302</v>
      </c>
      <c r="V71" s="81">
        <v>1832</v>
      </c>
      <c r="W71" s="81">
        <v>543</v>
      </c>
      <c r="X71" s="81">
        <v>18316</v>
      </c>
      <c r="Y71" s="81">
        <v>22448</v>
      </c>
      <c r="Z71" s="81">
        <v>35160</v>
      </c>
      <c r="AA71" s="81">
        <v>14090</v>
      </c>
      <c r="AB71" s="81">
        <v>63248</v>
      </c>
      <c r="AC71" s="81">
        <v>185234</v>
      </c>
      <c r="AD71" s="81">
        <v>3.9611192466900462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29.594000000000001</v>
      </c>
      <c r="BJ71" s="81">
        <v>0</v>
      </c>
      <c r="BK71" s="81">
        <v>0</v>
      </c>
      <c r="BL71" s="81">
        <v>0</v>
      </c>
      <c r="BM71" s="82"/>
      <c r="BN71" s="81">
        <v>0</v>
      </c>
      <c r="BO71" s="81">
        <v>0</v>
      </c>
      <c r="BP71" s="81">
        <v>4</v>
      </c>
      <c r="BQ71" s="81">
        <v>0</v>
      </c>
      <c r="BR71" s="81">
        <v>0</v>
      </c>
      <c r="BS71" s="81">
        <v>0</v>
      </c>
      <c r="BT71"/>
      <c r="BU71" s="80"/>
      <c r="BV71" s="80"/>
      <c r="BW71" s="80"/>
      <c r="BX71" s="80"/>
      <c r="BY71" s="80"/>
      <c r="BZ71" s="80"/>
      <c r="CA71" s="80"/>
      <c r="CB71" s="80"/>
      <c r="CC71" s="80"/>
    </row>
    <row r="72" spans="1:81">
      <c r="A72" s="80" t="s">
        <v>1854</v>
      </c>
      <c r="B72" s="80">
        <v>58</v>
      </c>
      <c r="C72" s="80">
        <v>7</v>
      </c>
      <c r="D72" s="80">
        <v>4</v>
      </c>
      <c r="E72" s="80">
        <v>2010</v>
      </c>
      <c r="F72" s="80" t="s">
        <v>86</v>
      </c>
      <c r="G72" s="80" t="s">
        <v>1847</v>
      </c>
      <c r="H72" s="80" t="s">
        <v>1848</v>
      </c>
      <c r="I72" s="177"/>
      <c r="J72" s="81">
        <v>109.73702951226343</v>
      </c>
      <c r="K72" s="81">
        <v>3.7390357631769335</v>
      </c>
      <c r="L72" s="81">
        <v>25.29304401864276</v>
      </c>
      <c r="M72" s="81">
        <v>73.993549084380575</v>
      </c>
      <c r="N72" s="81">
        <v>71.54052123402424</v>
      </c>
      <c r="O72" s="81">
        <v>70.005622202837657</v>
      </c>
      <c r="P72" s="81">
        <v>70.657193897346161</v>
      </c>
      <c r="Q72" s="81">
        <v>3.8116449485449313</v>
      </c>
      <c r="R72" s="81">
        <v>1.2702589571558953</v>
      </c>
      <c r="S72" s="81">
        <v>4.2291020481310477</v>
      </c>
      <c r="T72" s="82"/>
      <c r="U72" s="81">
        <v>10652646</v>
      </c>
      <c r="V72" s="81">
        <v>1832</v>
      </c>
      <c r="W72" s="81">
        <v>543</v>
      </c>
      <c r="X72" s="81">
        <v>18316</v>
      </c>
      <c r="Y72" s="81">
        <v>22606</v>
      </c>
      <c r="Z72" s="81">
        <v>35554</v>
      </c>
      <c r="AA72" s="81">
        <v>13866</v>
      </c>
      <c r="AB72" s="81">
        <v>62649</v>
      </c>
      <c r="AC72" s="81">
        <v>221823.5</v>
      </c>
      <c r="AD72" s="81">
        <v>4.2291020481310477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30.494</v>
      </c>
      <c r="BJ72" s="81">
        <v>0</v>
      </c>
      <c r="BK72" s="81">
        <v>0</v>
      </c>
      <c r="BL72" s="81">
        <v>0</v>
      </c>
      <c r="BM72" s="82"/>
      <c r="BN72" s="81">
        <v>0</v>
      </c>
      <c r="BO72" s="81">
        <v>0</v>
      </c>
      <c r="BP72" s="81">
        <v>4</v>
      </c>
      <c r="BQ72" s="81">
        <v>0</v>
      </c>
      <c r="BR72" s="81">
        <v>0</v>
      </c>
      <c r="BS72" s="81">
        <v>0</v>
      </c>
      <c r="BT72"/>
      <c r="BU72" s="80">
        <v>30.494</v>
      </c>
      <c r="BV72" s="80">
        <v>0</v>
      </c>
      <c r="BW72" s="80">
        <v>0</v>
      </c>
      <c r="BX72" s="80">
        <v>0</v>
      </c>
      <c r="BY72" s="80">
        <v>0</v>
      </c>
      <c r="BZ72" s="80">
        <v>0</v>
      </c>
      <c r="CA72" s="80">
        <v>0</v>
      </c>
      <c r="CB72" s="80">
        <v>0</v>
      </c>
      <c r="CC72" s="80">
        <v>0</v>
      </c>
    </row>
    <row r="73" spans="1:81">
      <c r="A73" s="80" t="s">
        <v>1855</v>
      </c>
      <c r="B73" s="80">
        <v>59</v>
      </c>
      <c r="C73" s="80">
        <v>8</v>
      </c>
      <c r="D73" s="80">
        <v>4</v>
      </c>
      <c r="E73" s="80">
        <v>2011</v>
      </c>
      <c r="F73" s="80" t="s">
        <v>87</v>
      </c>
      <c r="G73" s="80" t="s">
        <v>1847</v>
      </c>
      <c r="H73" s="80" t="s">
        <v>1848</v>
      </c>
      <c r="I73" s="177"/>
      <c r="J73" s="81">
        <v>131.80264778908847</v>
      </c>
      <c r="K73" s="81">
        <v>4.9400135580771121</v>
      </c>
      <c r="L73" s="81">
        <v>22.400632045829045</v>
      </c>
      <c r="M73" s="81">
        <v>84.974008670344887</v>
      </c>
      <c r="N73" s="81">
        <v>88.78714369507064</v>
      </c>
      <c r="O73" s="81">
        <v>69.197364176545236</v>
      </c>
      <c r="P73" s="81">
        <v>67.457372414758069</v>
      </c>
      <c r="Q73" s="81">
        <v>4.3747056702226246</v>
      </c>
      <c r="R73" s="81">
        <v>1.3164065994970011</v>
      </c>
      <c r="S73" s="81">
        <v>4.0000639890150333</v>
      </c>
      <c r="T73" s="82"/>
      <c r="U73" s="81">
        <v>11036728</v>
      </c>
      <c r="V73" s="81">
        <v>1832</v>
      </c>
      <c r="W73" s="81">
        <v>543</v>
      </c>
      <c r="X73" s="81">
        <v>18316</v>
      </c>
      <c r="Y73" s="81">
        <v>22827</v>
      </c>
      <c r="Z73" s="81">
        <v>35907</v>
      </c>
      <c r="AA73" s="81">
        <v>13632</v>
      </c>
      <c r="AB73" s="81">
        <v>62337</v>
      </c>
      <c r="AC73" s="81">
        <v>229502</v>
      </c>
      <c r="AD73" s="81">
        <v>4.0000639890150333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28.867999999999999</v>
      </c>
      <c r="BJ73" s="81">
        <v>0</v>
      </c>
      <c r="BK73" s="81">
        <v>0</v>
      </c>
      <c r="BL73" s="81">
        <v>0</v>
      </c>
      <c r="BM73" s="82"/>
      <c r="BN73" s="81">
        <v>0</v>
      </c>
      <c r="BO73" s="81">
        <v>0</v>
      </c>
      <c r="BP73" s="81">
        <v>4</v>
      </c>
      <c r="BQ73" s="81">
        <v>0</v>
      </c>
      <c r="BR73" s="81">
        <v>0</v>
      </c>
      <c r="BS73" s="81">
        <v>0</v>
      </c>
      <c r="BT73"/>
      <c r="BU73" s="80">
        <v>28.867999999999999</v>
      </c>
      <c r="BV73" s="80">
        <v>0</v>
      </c>
      <c r="BW73" s="80">
        <v>0</v>
      </c>
      <c r="BX73" s="80">
        <v>0</v>
      </c>
      <c r="BY73" s="80">
        <v>0</v>
      </c>
      <c r="BZ73" s="80">
        <v>0</v>
      </c>
      <c r="CA73" s="80">
        <v>0</v>
      </c>
      <c r="CB73" s="80">
        <v>0</v>
      </c>
      <c r="CC73" s="80">
        <v>0</v>
      </c>
    </row>
    <row r="74" spans="1:81">
      <c r="A74" s="80" t="s">
        <v>1856</v>
      </c>
      <c r="B74" s="80">
        <v>60</v>
      </c>
      <c r="C74" s="80">
        <v>9</v>
      </c>
      <c r="D74" s="80">
        <v>4</v>
      </c>
      <c r="E74" s="80">
        <v>2012</v>
      </c>
      <c r="F74" s="80" t="s">
        <v>88</v>
      </c>
      <c r="G74" s="80" t="s">
        <v>1847</v>
      </c>
      <c r="H74" s="80" t="s">
        <v>1848</v>
      </c>
      <c r="I74" s="177"/>
      <c r="J74" s="81">
        <v>145.14702893090316</v>
      </c>
      <c r="K74" s="81">
        <v>4.7760355929974176</v>
      </c>
      <c r="L74" s="81">
        <v>22.181772761989976</v>
      </c>
      <c r="M74" s="81">
        <v>95.797322248853831</v>
      </c>
      <c r="N74" s="81">
        <v>96.407853921688755</v>
      </c>
      <c r="O74" s="81">
        <v>69.253193042841474</v>
      </c>
      <c r="P74" s="81">
        <v>66.806044187594338</v>
      </c>
      <c r="Q74" s="81">
        <v>4.7336463929843484</v>
      </c>
      <c r="R74" s="81">
        <v>1.1031819228549913</v>
      </c>
      <c r="S74" s="81">
        <v>3.0491064132459984</v>
      </c>
      <c r="T74" s="82"/>
      <c r="U74" s="81">
        <v>10881997</v>
      </c>
      <c r="V74" s="81">
        <v>1832</v>
      </c>
      <c r="W74" s="81">
        <v>543</v>
      </c>
      <c r="X74" s="81">
        <v>18316</v>
      </c>
      <c r="Y74" s="81">
        <v>23156</v>
      </c>
      <c r="Z74" s="81">
        <v>36221</v>
      </c>
      <c r="AA74" s="81">
        <v>13424</v>
      </c>
      <c r="AB74" s="81">
        <v>62083</v>
      </c>
      <c r="AC74" s="81">
        <v>187347</v>
      </c>
      <c r="AD74" s="81">
        <v>3.0491064132459984</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33.067999999999998</v>
      </c>
      <c r="BJ74" s="81">
        <v>0</v>
      </c>
      <c r="BK74" s="81">
        <v>0</v>
      </c>
      <c r="BL74" s="81">
        <v>0</v>
      </c>
      <c r="BM74" s="82"/>
      <c r="BN74" s="81">
        <v>0</v>
      </c>
      <c r="BO74" s="81">
        <v>0</v>
      </c>
      <c r="BP74" s="81">
        <v>4</v>
      </c>
      <c r="BQ74" s="81">
        <v>0</v>
      </c>
      <c r="BR74" s="81">
        <v>0</v>
      </c>
      <c r="BS74" s="81">
        <v>0</v>
      </c>
      <c r="BT74"/>
      <c r="BU74" s="80">
        <v>33.067999999999998</v>
      </c>
      <c r="BV74" s="80">
        <v>0</v>
      </c>
      <c r="BW74" s="80">
        <v>0</v>
      </c>
      <c r="BX74" s="80">
        <v>0</v>
      </c>
      <c r="BY74" s="80">
        <v>0</v>
      </c>
      <c r="BZ74" s="80">
        <v>0</v>
      </c>
      <c r="CA74" s="80">
        <v>0</v>
      </c>
      <c r="CB74" s="80">
        <v>0</v>
      </c>
      <c r="CC74" s="80">
        <v>0</v>
      </c>
    </row>
    <row r="75" spans="1:81">
      <c r="A75" s="80" t="s">
        <v>1857</v>
      </c>
      <c r="B75" s="80">
        <v>61</v>
      </c>
      <c r="C75" s="80">
        <v>10</v>
      </c>
      <c r="D75" s="80">
        <v>4</v>
      </c>
      <c r="E75" s="80">
        <v>2013</v>
      </c>
      <c r="F75" s="80" t="s">
        <v>89</v>
      </c>
      <c r="G75" s="80" t="s">
        <v>1847</v>
      </c>
      <c r="H75" s="80" t="s">
        <v>1848</v>
      </c>
      <c r="I75" s="177"/>
      <c r="J75" s="81">
        <v>148.17204667078707</v>
      </c>
      <c r="K75" s="81">
        <v>4.1189811693951732</v>
      </c>
      <c r="L75" s="81">
        <v>20.884892062256636</v>
      </c>
      <c r="M75" s="81">
        <v>93.966011089700402</v>
      </c>
      <c r="N75" s="81">
        <v>106.42352462460522</v>
      </c>
      <c r="O75" s="81">
        <v>67.212101485301517</v>
      </c>
      <c r="P75" s="81">
        <v>66.4083648968886</v>
      </c>
      <c r="Q75" s="81">
        <v>4.7935326139957759</v>
      </c>
      <c r="R75" s="81">
        <v>1.1423444089270975</v>
      </c>
      <c r="S75" s="81">
        <v>3.4588088564391519</v>
      </c>
      <c r="T75" s="82"/>
      <c r="U75" s="81">
        <v>10449983</v>
      </c>
      <c r="V75" s="81">
        <v>1832</v>
      </c>
      <c r="W75" s="81">
        <v>543</v>
      </c>
      <c r="X75" s="81">
        <v>18316</v>
      </c>
      <c r="Y75" s="81">
        <v>23332</v>
      </c>
      <c r="Z75" s="81">
        <v>36723</v>
      </c>
      <c r="AA75" s="81">
        <v>13294</v>
      </c>
      <c r="AB75" s="81">
        <v>61967</v>
      </c>
      <c r="AC75" s="81">
        <v>189368.5</v>
      </c>
      <c r="AD75" s="81">
        <v>3.4588088564391519</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36.049999999999997</v>
      </c>
      <c r="BJ75" s="81">
        <v>0</v>
      </c>
      <c r="BK75" s="81">
        <v>0</v>
      </c>
      <c r="BL75" s="81">
        <v>0</v>
      </c>
      <c r="BM75" s="82"/>
      <c r="BN75" s="81">
        <v>0</v>
      </c>
      <c r="BO75" s="81">
        <v>0</v>
      </c>
      <c r="BP75" s="81">
        <v>4</v>
      </c>
      <c r="BQ75" s="81">
        <v>0</v>
      </c>
      <c r="BR75" s="81">
        <v>0</v>
      </c>
      <c r="BS75" s="81">
        <v>0</v>
      </c>
      <c r="BT75"/>
      <c r="BU75" s="80">
        <v>36.049999999999997</v>
      </c>
      <c r="BV75" s="80">
        <v>0</v>
      </c>
      <c r="BW75" s="80">
        <v>0</v>
      </c>
      <c r="BX75" s="80">
        <v>0</v>
      </c>
      <c r="BY75" s="80">
        <v>0</v>
      </c>
      <c r="BZ75" s="80">
        <v>0</v>
      </c>
      <c r="CA75" s="80">
        <v>0</v>
      </c>
      <c r="CB75" s="80">
        <v>0</v>
      </c>
      <c r="CC75" s="80">
        <v>0</v>
      </c>
    </row>
    <row r="76" spans="1:81">
      <c r="A76" s="80" t="s">
        <v>1858</v>
      </c>
      <c r="B76" s="80">
        <v>62</v>
      </c>
      <c r="C76" s="80">
        <v>11</v>
      </c>
      <c r="D76" s="80">
        <v>4</v>
      </c>
      <c r="E76" s="80">
        <v>2014</v>
      </c>
      <c r="F76" s="80" t="s">
        <v>90</v>
      </c>
      <c r="G76" s="80" t="s">
        <v>1847</v>
      </c>
      <c r="H76" s="80" t="s">
        <v>1848</v>
      </c>
      <c r="I76" s="177"/>
      <c r="J76" s="81">
        <v>146.33160970054922</v>
      </c>
      <c r="K76" s="81">
        <v>3.6083449907983662</v>
      </c>
      <c r="L76" s="81">
        <v>17.098085948248624</v>
      </c>
      <c r="M76" s="81">
        <v>88.760948539453778</v>
      </c>
      <c r="N76" s="81">
        <v>84.492201274243101</v>
      </c>
      <c r="O76" s="81">
        <v>64.19692829141421</v>
      </c>
      <c r="P76" s="81">
        <v>65.930259858613624</v>
      </c>
      <c r="Q76" s="81">
        <v>4.5609548926394092</v>
      </c>
      <c r="R76" s="81">
        <v>1.2797347165046138</v>
      </c>
      <c r="S76" s="81">
        <v>5.5304254070334586</v>
      </c>
      <c r="T76" s="82"/>
      <c r="U76" s="81">
        <v>11272115</v>
      </c>
      <c r="V76" s="81">
        <v>1448</v>
      </c>
      <c r="W76" s="81">
        <v>390</v>
      </c>
      <c r="X76" s="81">
        <v>17192</v>
      </c>
      <c r="Y76" s="81">
        <v>23535</v>
      </c>
      <c r="Z76" s="81">
        <v>36942</v>
      </c>
      <c r="AA76" s="81">
        <v>13130</v>
      </c>
      <c r="AB76" s="81">
        <v>61452</v>
      </c>
      <c r="AC76" s="81">
        <v>212811</v>
      </c>
      <c r="AD76" s="81">
        <v>5.5304254070334586</v>
      </c>
      <c r="AE76" s="82"/>
      <c r="AF76" s="81">
        <v>140252466.33739761</v>
      </c>
      <c r="AG76" s="81">
        <v>2794173.1977820606</v>
      </c>
      <c r="AH76" s="81">
        <v>4338627.5349114696</v>
      </c>
      <c r="AI76" s="81">
        <v>109890916.16032839</v>
      </c>
      <c r="AJ76" s="81">
        <v>117711518.51312162</v>
      </c>
      <c r="AK76" s="81">
        <v>0</v>
      </c>
      <c r="AL76" s="81">
        <v>0</v>
      </c>
      <c r="AM76" s="81">
        <v>8436441.3095538151</v>
      </c>
      <c r="AN76" s="81">
        <v>0</v>
      </c>
      <c r="AO76" s="81">
        <v>0</v>
      </c>
      <c r="AP76" s="82"/>
      <c r="AQ76" s="81">
        <v>1884</v>
      </c>
      <c r="AR76" s="81">
        <v>524</v>
      </c>
      <c r="AS76" s="81">
        <v>0</v>
      </c>
      <c r="AT76" s="81">
        <v>0</v>
      </c>
      <c r="AU76" s="81">
        <v>0</v>
      </c>
      <c r="AV76" s="81">
        <v>0</v>
      </c>
      <c r="AW76" s="81" t="s">
        <v>564</v>
      </c>
      <c r="AX76" s="82"/>
      <c r="AY76" s="81">
        <v>8644.3709999999992</v>
      </c>
      <c r="AZ76" s="81">
        <v>23603.72</v>
      </c>
      <c r="BA76" s="81">
        <v>0</v>
      </c>
      <c r="BB76" s="81">
        <v>0</v>
      </c>
      <c r="BC76" s="81">
        <v>0</v>
      </c>
      <c r="BD76" s="81">
        <v>0</v>
      </c>
      <c r="BE76" s="81" t="s">
        <v>564</v>
      </c>
      <c r="BF76" s="82"/>
      <c r="BG76" s="81">
        <v>0</v>
      </c>
      <c r="BH76" s="81">
        <v>0</v>
      </c>
      <c r="BI76" s="81">
        <v>34.689</v>
      </c>
      <c r="BJ76" s="81">
        <v>0</v>
      </c>
      <c r="BK76" s="81">
        <v>0</v>
      </c>
      <c r="BL76" s="81">
        <v>0</v>
      </c>
      <c r="BM76" s="82"/>
      <c r="BN76" s="81">
        <v>0</v>
      </c>
      <c r="BO76" s="81">
        <v>0</v>
      </c>
      <c r="BP76" s="81">
        <v>4</v>
      </c>
      <c r="BQ76" s="81">
        <v>0</v>
      </c>
      <c r="BR76" s="81">
        <v>0</v>
      </c>
      <c r="BS76" s="81">
        <v>0</v>
      </c>
      <c r="BT76"/>
      <c r="BU76" s="80">
        <v>34.689</v>
      </c>
      <c r="BV76" s="80">
        <v>0</v>
      </c>
      <c r="BW76" s="80">
        <v>0</v>
      </c>
      <c r="BX76" s="80">
        <v>0</v>
      </c>
      <c r="BY76" s="80">
        <v>0</v>
      </c>
      <c r="BZ76" s="80">
        <v>0</v>
      </c>
      <c r="CA76" s="80">
        <v>0</v>
      </c>
      <c r="CB76" s="80">
        <v>0</v>
      </c>
      <c r="CC76" s="80">
        <v>0</v>
      </c>
    </row>
    <row r="77" spans="1:81">
      <c r="A77" s="80" t="s">
        <v>1859</v>
      </c>
      <c r="B77" s="80">
        <v>63</v>
      </c>
      <c r="C77" s="80">
        <v>12</v>
      </c>
      <c r="D77" s="80">
        <v>4</v>
      </c>
      <c r="E77" s="80">
        <v>2015</v>
      </c>
      <c r="F77" s="80" t="s">
        <v>91</v>
      </c>
      <c r="G77" s="80" t="s">
        <v>1847</v>
      </c>
      <c r="H77" s="80" t="s">
        <v>1848</v>
      </c>
      <c r="I77" s="177"/>
      <c r="J77" s="81">
        <v>118.38039642594168</v>
      </c>
      <c r="K77" s="81">
        <v>3.401101962024069</v>
      </c>
      <c r="L77" s="81">
        <v>16.87383603026861</v>
      </c>
      <c r="M77" s="81">
        <v>79.328423201915029</v>
      </c>
      <c r="N77" s="81">
        <v>76.475701133431372</v>
      </c>
      <c r="O77" s="81">
        <v>63.92338369587695</v>
      </c>
      <c r="P77" s="81">
        <v>65.987160189386046</v>
      </c>
      <c r="Q77" s="81">
        <v>4.4247688232780096</v>
      </c>
      <c r="R77" s="81">
        <v>1.1840320547021053</v>
      </c>
      <c r="S77" s="81">
        <v>6.3595048157086245</v>
      </c>
      <c r="T77" s="82"/>
      <c r="U77" s="81">
        <v>11404462</v>
      </c>
      <c r="V77" s="81">
        <v>1448</v>
      </c>
      <c r="W77" s="81">
        <v>390</v>
      </c>
      <c r="X77" s="81">
        <v>17192</v>
      </c>
      <c r="Y77" s="81">
        <v>23663</v>
      </c>
      <c r="Z77" s="81">
        <v>37139</v>
      </c>
      <c r="AA77" s="81">
        <v>13131</v>
      </c>
      <c r="AB77" s="81">
        <v>60899</v>
      </c>
      <c r="AC77" s="81">
        <v>202828</v>
      </c>
      <c r="AD77" s="81">
        <v>6.3595048157086245</v>
      </c>
      <c r="AE77" s="82"/>
      <c r="AF77" s="81">
        <v>119117448.64322171</v>
      </c>
      <c r="AG77" s="81">
        <v>2570691.3632417535</v>
      </c>
      <c r="AH77" s="81">
        <v>3514184.2206035452</v>
      </c>
      <c r="AI77" s="81">
        <v>105333055.96022673</v>
      </c>
      <c r="AJ77" s="81">
        <v>116834079.14137611</v>
      </c>
      <c r="AK77" s="81">
        <v>0</v>
      </c>
      <c r="AL77" s="81">
        <v>0</v>
      </c>
      <c r="AM77" s="81">
        <v>8345952.4883030979</v>
      </c>
      <c r="AN77" s="81">
        <v>0</v>
      </c>
      <c r="AO77" s="81">
        <v>0</v>
      </c>
      <c r="AP77" s="82"/>
      <c r="AQ77" s="81">
        <v>2041</v>
      </c>
      <c r="AR77" s="81">
        <v>626</v>
      </c>
      <c r="AS77" s="81">
        <v>0</v>
      </c>
      <c r="AT77" s="81">
        <v>0</v>
      </c>
      <c r="AU77" s="81">
        <v>0</v>
      </c>
      <c r="AV77" s="81">
        <v>0</v>
      </c>
      <c r="AW77" s="81" t="s">
        <v>564</v>
      </c>
      <c r="AX77" s="82"/>
      <c r="AY77" s="81">
        <v>9624.0709999999999</v>
      </c>
      <c r="AZ77" s="81">
        <v>36015.32</v>
      </c>
      <c r="BA77" s="81">
        <v>0</v>
      </c>
      <c r="BB77" s="81">
        <v>0</v>
      </c>
      <c r="BC77" s="81">
        <v>0</v>
      </c>
      <c r="BD77" s="81">
        <v>0</v>
      </c>
      <c r="BE77" s="81" t="s">
        <v>564</v>
      </c>
      <c r="BF77" s="82"/>
      <c r="BG77" s="81">
        <v>0</v>
      </c>
      <c r="BH77" s="81">
        <v>0</v>
      </c>
      <c r="BI77" s="81">
        <v>31.477</v>
      </c>
      <c r="BJ77" s="81">
        <v>0</v>
      </c>
      <c r="BK77" s="81">
        <v>0</v>
      </c>
      <c r="BL77" s="81">
        <v>0</v>
      </c>
      <c r="BM77" s="82"/>
      <c r="BN77" s="81">
        <v>0</v>
      </c>
      <c r="BO77" s="81">
        <v>0</v>
      </c>
      <c r="BP77" s="81">
        <v>4</v>
      </c>
      <c r="BQ77" s="81">
        <v>0</v>
      </c>
      <c r="BR77" s="81">
        <v>0</v>
      </c>
      <c r="BS77" s="81">
        <v>0</v>
      </c>
      <c r="BT77"/>
      <c r="BU77" s="80">
        <v>31.477</v>
      </c>
      <c r="BV77" s="80">
        <v>0</v>
      </c>
      <c r="BW77" s="80">
        <v>0</v>
      </c>
      <c r="BX77" s="80">
        <v>0</v>
      </c>
      <c r="BY77" s="80">
        <v>0</v>
      </c>
      <c r="BZ77" s="80">
        <v>0</v>
      </c>
      <c r="CA77" s="80">
        <v>0</v>
      </c>
      <c r="CB77" s="80">
        <v>0</v>
      </c>
      <c r="CC77" s="80">
        <v>0</v>
      </c>
    </row>
    <row r="78" spans="1:81">
      <c r="A78" s="80" t="s">
        <v>1860</v>
      </c>
      <c r="B78" s="80">
        <v>64</v>
      </c>
      <c r="C78" s="80">
        <v>13</v>
      </c>
      <c r="D78" s="80">
        <v>4</v>
      </c>
      <c r="E78" s="80">
        <v>2016</v>
      </c>
      <c r="F78" s="80" t="s">
        <v>92</v>
      </c>
      <c r="G78" s="80" t="s">
        <v>1847</v>
      </c>
      <c r="H78" s="80" t="s">
        <v>1848</v>
      </c>
      <c r="I78" s="177"/>
      <c r="J78" s="81">
        <v>109.97085699923582</v>
      </c>
      <c r="K78" s="81">
        <v>3.2679885547027152</v>
      </c>
      <c r="L78" s="81">
        <v>16.485239726522252</v>
      </c>
      <c r="M78" s="81">
        <v>63.613916273462607</v>
      </c>
      <c r="N78" s="81">
        <v>75.750252611551687</v>
      </c>
      <c r="O78" s="81">
        <v>63.73713470811262</v>
      </c>
      <c r="P78" s="81">
        <v>65.08743902867738</v>
      </c>
      <c r="Q78" s="81">
        <v>4.2588993833502027</v>
      </c>
      <c r="R78" s="81">
        <v>1.215216929925941</v>
      </c>
      <c r="S78" s="81">
        <v>7.2556114301799779</v>
      </c>
      <c r="T78" s="82"/>
      <c r="U78" s="81">
        <v>11264692</v>
      </c>
      <c r="V78" s="81">
        <v>1448</v>
      </c>
      <c r="W78" s="81">
        <v>390</v>
      </c>
      <c r="X78" s="81">
        <v>17192</v>
      </c>
      <c r="Y78" s="81">
        <v>23756</v>
      </c>
      <c r="Z78" s="81">
        <v>37486</v>
      </c>
      <c r="AA78" s="81">
        <v>13396</v>
      </c>
      <c r="AB78" s="81">
        <v>60297</v>
      </c>
      <c r="AC78" s="81">
        <v>207547.0896677477</v>
      </c>
      <c r="AD78" s="81">
        <v>7.2556114301799779</v>
      </c>
      <c r="AE78" s="82"/>
      <c r="AF78" s="81">
        <v>119533456.1690284</v>
      </c>
      <c r="AG78" s="81">
        <v>2442051.6311453772</v>
      </c>
      <c r="AH78" s="81">
        <v>2934304.466853884</v>
      </c>
      <c r="AI78" s="81">
        <v>100295195.2399056</v>
      </c>
      <c r="AJ78" s="81">
        <v>127359114.72348081</v>
      </c>
      <c r="AK78" s="81">
        <v>0</v>
      </c>
      <c r="AL78" s="81">
        <v>0</v>
      </c>
      <c r="AM78" s="81">
        <v>8269870.8041554503</v>
      </c>
      <c r="AN78" s="81">
        <v>0</v>
      </c>
      <c r="AO78" s="81">
        <v>0</v>
      </c>
      <c r="AP78" s="82"/>
      <c r="AQ78" s="81">
        <v>2144</v>
      </c>
      <c r="AR78" s="81">
        <v>728</v>
      </c>
      <c r="AS78" s="81">
        <v>0</v>
      </c>
      <c r="AT78" s="81">
        <v>0</v>
      </c>
      <c r="AU78" s="81">
        <v>0</v>
      </c>
      <c r="AV78" s="81">
        <v>0</v>
      </c>
      <c r="AW78" s="81" t="s">
        <v>564</v>
      </c>
      <c r="AX78" s="82"/>
      <c r="AY78" s="81">
        <v>10228.671</v>
      </c>
      <c r="AZ78" s="81">
        <v>51090.02</v>
      </c>
      <c r="BA78" s="81">
        <v>0</v>
      </c>
      <c r="BB78" s="81">
        <v>0</v>
      </c>
      <c r="BC78" s="81">
        <v>0</v>
      </c>
      <c r="BD78" s="81">
        <v>0</v>
      </c>
      <c r="BE78" s="81" t="s">
        <v>564</v>
      </c>
      <c r="BF78" s="82"/>
      <c r="BG78" s="81">
        <v>0</v>
      </c>
      <c r="BH78" s="81">
        <v>0</v>
      </c>
      <c r="BI78" s="81">
        <v>26.965</v>
      </c>
      <c r="BJ78" s="81">
        <v>0</v>
      </c>
      <c r="BK78" s="81">
        <v>0</v>
      </c>
      <c r="BL78" s="81">
        <v>0</v>
      </c>
      <c r="BM78" s="82"/>
      <c r="BN78" s="81">
        <v>0</v>
      </c>
      <c r="BO78" s="81">
        <v>0</v>
      </c>
      <c r="BP78" s="81">
        <v>4</v>
      </c>
      <c r="BQ78" s="81">
        <v>0</v>
      </c>
      <c r="BR78" s="81">
        <v>0</v>
      </c>
      <c r="BS78" s="81">
        <v>0</v>
      </c>
      <c r="BT78"/>
      <c r="BU78" s="80">
        <v>26.965</v>
      </c>
      <c r="BV78" s="80">
        <v>0</v>
      </c>
      <c r="BW78" s="80">
        <v>0</v>
      </c>
      <c r="BX78" s="80">
        <v>0</v>
      </c>
      <c r="BY78" s="80">
        <v>0</v>
      </c>
      <c r="BZ78" s="80">
        <v>0</v>
      </c>
      <c r="CA78" s="80">
        <v>0</v>
      </c>
      <c r="CB78" s="80">
        <v>0</v>
      </c>
      <c r="CC78" s="80">
        <v>0</v>
      </c>
    </row>
    <row r="79" spans="1:81">
      <c r="A79" s="80" t="s">
        <v>1861</v>
      </c>
      <c r="B79" s="80">
        <v>65</v>
      </c>
      <c r="C79" s="80">
        <v>14</v>
      </c>
      <c r="D79" s="80">
        <v>4</v>
      </c>
      <c r="E79" s="80">
        <v>2017</v>
      </c>
      <c r="F79" s="80" t="s">
        <v>71</v>
      </c>
      <c r="G79" s="80" t="s">
        <v>1847</v>
      </c>
      <c r="H79" s="80" t="s">
        <v>1848</v>
      </c>
      <c r="I79" s="177"/>
      <c r="J79" s="81">
        <v>114.63116925921635</v>
      </c>
      <c r="K79" s="81">
        <v>3.1456503815567709</v>
      </c>
      <c r="L79" s="81">
        <v>15.22138520686269</v>
      </c>
      <c r="M79" s="81">
        <v>57.893640462533206</v>
      </c>
      <c r="N79" s="81">
        <v>71.755423657525114</v>
      </c>
      <c r="O79" s="81">
        <v>62.820865016341962</v>
      </c>
      <c r="P79" s="81">
        <v>64.496499428688224</v>
      </c>
      <c r="Q79" s="81">
        <v>4.0795300533744454</v>
      </c>
      <c r="R79" s="81">
        <v>1.3596904057186789</v>
      </c>
      <c r="S79" s="81">
        <v>7.0200013937392427</v>
      </c>
      <c r="T79" s="82"/>
      <c r="U79" s="81">
        <v>12726743</v>
      </c>
      <c r="V79" s="81">
        <v>1448</v>
      </c>
      <c r="W79" s="81">
        <v>390</v>
      </c>
      <c r="X79" s="81">
        <v>17192</v>
      </c>
      <c r="Y79" s="81">
        <v>23891</v>
      </c>
      <c r="Z79" s="81">
        <v>37560</v>
      </c>
      <c r="AA79" s="81">
        <v>13359</v>
      </c>
      <c r="AB79" s="81">
        <v>59729</v>
      </c>
      <c r="AC79" s="81">
        <v>236829.49999999991</v>
      </c>
      <c r="AD79" s="81">
        <v>7.0200013937392427</v>
      </c>
      <c r="AE79" s="82"/>
      <c r="AF79" s="81">
        <v>140801544.3160997</v>
      </c>
      <c r="AG79" s="81">
        <v>2398364.0183737129</v>
      </c>
      <c r="AH79" s="81">
        <v>3543553.6732644071</v>
      </c>
      <c r="AI79" s="81">
        <v>96621337.424893618</v>
      </c>
      <c r="AJ79" s="81">
        <v>128855011.47389691</v>
      </c>
      <c r="AK79" s="81">
        <v>0</v>
      </c>
      <c r="AL79" s="81">
        <v>0</v>
      </c>
      <c r="AM79" s="81">
        <v>8204786.5054562055</v>
      </c>
      <c r="AN79" s="81">
        <v>0</v>
      </c>
      <c r="AO79" s="81">
        <v>0</v>
      </c>
      <c r="AP79" s="82"/>
      <c r="AQ79" s="81">
        <v>2274</v>
      </c>
      <c r="AR79" s="81">
        <v>768</v>
      </c>
      <c r="AS79" s="81">
        <v>0</v>
      </c>
      <c r="AT79" s="81">
        <v>0</v>
      </c>
      <c r="AU79" s="81">
        <v>0</v>
      </c>
      <c r="AV79" s="81">
        <v>0</v>
      </c>
      <c r="AW79" s="81" t="s">
        <v>564</v>
      </c>
      <c r="AX79" s="82"/>
      <c r="AY79" s="81">
        <v>11004.171</v>
      </c>
      <c r="AZ79" s="81">
        <v>52067.02</v>
      </c>
      <c r="BA79" s="81">
        <v>0</v>
      </c>
      <c r="BB79" s="81">
        <v>0</v>
      </c>
      <c r="BC79" s="81">
        <v>0</v>
      </c>
      <c r="BD79" s="81">
        <v>0</v>
      </c>
      <c r="BE79" s="81" t="s">
        <v>564</v>
      </c>
      <c r="BF79" s="82"/>
      <c r="BG79" s="81">
        <v>0</v>
      </c>
      <c r="BH79" s="81">
        <v>0</v>
      </c>
      <c r="BI79" s="81">
        <v>43.18</v>
      </c>
      <c r="BJ79" s="81">
        <v>0</v>
      </c>
      <c r="BK79" s="81">
        <v>0</v>
      </c>
      <c r="BL79" s="81">
        <v>0</v>
      </c>
      <c r="BM79" s="82"/>
      <c r="BN79" s="81">
        <v>0</v>
      </c>
      <c r="BO79" s="81">
        <v>0</v>
      </c>
      <c r="BP79" s="81">
        <v>6</v>
      </c>
      <c r="BQ79" s="81">
        <v>0</v>
      </c>
      <c r="BR79" s="81">
        <v>0</v>
      </c>
      <c r="BS79" s="81">
        <v>0</v>
      </c>
      <c r="BT79"/>
      <c r="BU79" s="80">
        <v>43.18</v>
      </c>
      <c r="BV79" s="80">
        <v>0</v>
      </c>
      <c r="BW79" s="80">
        <v>0</v>
      </c>
      <c r="BX79" s="80">
        <v>0</v>
      </c>
      <c r="BY79" s="80">
        <v>0</v>
      </c>
      <c r="BZ79" s="80">
        <v>0</v>
      </c>
      <c r="CA79" s="80">
        <v>0</v>
      </c>
      <c r="CB79" s="80">
        <v>0</v>
      </c>
      <c r="CC79" s="80">
        <v>0</v>
      </c>
    </row>
    <row r="80" spans="1:81">
      <c r="A80" s="80" t="s">
        <v>1862</v>
      </c>
      <c r="B80" s="80">
        <v>66</v>
      </c>
      <c r="C80" s="80">
        <v>15</v>
      </c>
      <c r="D80" s="80">
        <v>4</v>
      </c>
      <c r="E80" s="80">
        <v>2018</v>
      </c>
      <c r="F80" s="80" t="s">
        <v>93</v>
      </c>
      <c r="G80" s="80" t="s">
        <v>1847</v>
      </c>
      <c r="H80" s="80" t="s">
        <v>1848</v>
      </c>
      <c r="I80" s="177"/>
      <c r="J80" s="81">
        <v>98.911015249670001</v>
      </c>
      <c r="K80" s="81">
        <v>2.754598201230511</v>
      </c>
      <c r="L80" s="81">
        <v>13.344253961595367</v>
      </c>
      <c r="M80" s="81">
        <v>52.486423391035537</v>
      </c>
      <c r="N80" s="81">
        <v>54.357393591051803</v>
      </c>
      <c r="O80" s="81">
        <v>61.652085930060466</v>
      </c>
      <c r="P80" s="81">
        <v>63.730208950307606</v>
      </c>
      <c r="Q80" s="81">
        <v>3.7696897417465252</v>
      </c>
      <c r="R80" s="81">
        <v>1.3896228362879546</v>
      </c>
      <c r="S80" s="81">
        <v>8.7171531100632738</v>
      </c>
      <c r="T80" s="82"/>
      <c r="U80" s="81">
        <v>12132171</v>
      </c>
      <c r="V80" s="81">
        <v>1448</v>
      </c>
      <c r="W80" s="81">
        <v>390</v>
      </c>
      <c r="X80" s="81">
        <v>17192</v>
      </c>
      <c r="Y80" s="81">
        <v>24119</v>
      </c>
      <c r="Z80" s="81">
        <v>37567</v>
      </c>
      <c r="AA80" s="81">
        <v>13333</v>
      </c>
      <c r="AB80" s="81">
        <v>59478</v>
      </c>
      <c r="AC80" s="81">
        <v>241094.5</v>
      </c>
      <c r="AD80" s="81">
        <v>8.7171531100632738</v>
      </c>
      <c r="AE80" s="82"/>
      <c r="AF80" s="81">
        <v>142910667.2666322</v>
      </c>
      <c r="AG80" s="81">
        <v>2135742.855665592</v>
      </c>
      <c r="AH80" s="81">
        <v>3224433.6030274988</v>
      </c>
      <c r="AI80" s="81">
        <v>94869891.138170749</v>
      </c>
      <c r="AJ80" s="81">
        <v>116702135.7621613</v>
      </c>
      <c r="AK80" s="81">
        <v>0</v>
      </c>
      <c r="AL80" s="81">
        <v>0</v>
      </c>
      <c r="AM80" s="81">
        <v>8187212.7629074501</v>
      </c>
      <c r="AN80" s="81">
        <v>0</v>
      </c>
      <c r="AO80" s="81">
        <v>0</v>
      </c>
      <c r="AP80" s="82"/>
      <c r="AQ80" s="81">
        <v>2443</v>
      </c>
      <c r="AR80" s="81">
        <v>800</v>
      </c>
      <c r="AS80" s="81">
        <v>0</v>
      </c>
      <c r="AT80" s="81">
        <v>0</v>
      </c>
      <c r="AU80" s="81">
        <v>0</v>
      </c>
      <c r="AV80" s="81">
        <v>0</v>
      </c>
      <c r="AW80" s="81" t="s">
        <v>564</v>
      </c>
      <c r="AX80" s="82"/>
      <c r="AY80" s="81">
        <v>11986.341000000009</v>
      </c>
      <c r="AZ80" s="81">
        <v>52963.72</v>
      </c>
      <c r="BA80" s="81">
        <v>0</v>
      </c>
      <c r="BB80" s="81">
        <v>0</v>
      </c>
      <c r="BC80" s="81">
        <v>0</v>
      </c>
      <c r="BD80" s="81">
        <v>0</v>
      </c>
      <c r="BE80" s="81" t="s">
        <v>564</v>
      </c>
      <c r="BF80" s="82"/>
      <c r="BG80" s="81">
        <v>0</v>
      </c>
      <c r="BH80" s="81">
        <v>0</v>
      </c>
      <c r="BI80" s="81">
        <v>39.375999999999998</v>
      </c>
      <c r="BJ80" s="81">
        <v>0</v>
      </c>
      <c r="BK80" s="81">
        <v>0</v>
      </c>
      <c r="BL80" s="81">
        <v>0</v>
      </c>
      <c r="BM80" s="82"/>
      <c r="BN80" s="81">
        <v>0</v>
      </c>
      <c r="BO80" s="81">
        <v>0</v>
      </c>
      <c r="BP80" s="81">
        <v>6</v>
      </c>
      <c r="BQ80" s="81">
        <v>0</v>
      </c>
      <c r="BR80" s="81">
        <v>0</v>
      </c>
      <c r="BS80" s="81">
        <v>0</v>
      </c>
      <c r="BT80"/>
      <c r="BU80" s="80">
        <v>39.375999999999998</v>
      </c>
      <c r="BV80" s="80">
        <v>0</v>
      </c>
      <c r="BW80" s="80">
        <v>0</v>
      </c>
      <c r="BX80" s="80">
        <v>0</v>
      </c>
      <c r="BY80" s="80">
        <v>0</v>
      </c>
      <c r="BZ80" s="80">
        <v>0</v>
      </c>
      <c r="CA80" s="80">
        <v>0</v>
      </c>
      <c r="CB80" s="80">
        <v>0</v>
      </c>
      <c r="CC80" s="80">
        <v>0</v>
      </c>
    </row>
    <row r="81" spans="1:81">
      <c r="A81" s="80" t="s">
        <v>1863</v>
      </c>
      <c r="B81" s="80">
        <v>67</v>
      </c>
      <c r="C81" s="80">
        <v>16</v>
      </c>
      <c r="D81" s="80">
        <v>4</v>
      </c>
      <c r="E81" s="80">
        <v>2019</v>
      </c>
      <c r="F81" s="80" t="s">
        <v>73</v>
      </c>
      <c r="G81" s="80" t="s">
        <v>1847</v>
      </c>
      <c r="H81" s="80" t="s">
        <v>1848</v>
      </c>
      <c r="I81" s="177"/>
      <c r="J81" s="81">
        <v>108.16806120112214</v>
      </c>
      <c r="K81" s="81">
        <v>2.5908144005592564</v>
      </c>
      <c r="L81" s="81">
        <v>13.600668744402164</v>
      </c>
      <c r="M81" s="81">
        <v>58.648366248122741</v>
      </c>
      <c r="N81" s="81">
        <v>52.230177675126427</v>
      </c>
      <c r="O81" s="81">
        <v>60.007808521550729</v>
      </c>
      <c r="P81" s="81">
        <v>62.963465499776113</v>
      </c>
      <c r="Q81" s="81">
        <v>3.6371777867213804</v>
      </c>
      <c r="R81" s="81">
        <v>1.1733913049188962</v>
      </c>
      <c r="S81" s="81">
        <v>7.6527684901937612</v>
      </c>
      <c r="T81" s="82"/>
      <c r="U81" s="81">
        <v>13022556</v>
      </c>
      <c r="V81" s="81">
        <v>1448</v>
      </c>
      <c r="W81" s="81">
        <v>390</v>
      </c>
      <c r="X81" s="81">
        <v>17192</v>
      </c>
      <c r="Y81" s="81">
        <v>24426</v>
      </c>
      <c r="Z81" s="81">
        <v>37569</v>
      </c>
      <c r="AA81" s="81">
        <v>13074</v>
      </c>
      <c r="AB81" s="81">
        <v>58941</v>
      </c>
      <c r="AC81" s="81">
        <v>206913.5</v>
      </c>
      <c r="AD81" s="81">
        <v>7.6527684901937612</v>
      </c>
      <c r="AE81" s="82"/>
      <c r="AF81" s="81">
        <v>152609957.02465409</v>
      </c>
      <c r="AG81" s="81">
        <v>2069428.2558215349</v>
      </c>
      <c r="AH81" s="81">
        <v>3585131.6073277271</v>
      </c>
      <c r="AI81" s="81">
        <v>95628058.66904299</v>
      </c>
      <c r="AJ81" s="81">
        <v>106872704.74910736</v>
      </c>
      <c r="AK81" s="81">
        <v>0</v>
      </c>
      <c r="AL81" s="81">
        <v>0</v>
      </c>
      <c r="AM81" s="81">
        <v>8027320.4923895597</v>
      </c>
      <c r="AN81" s="81">
        <v>0</v>
      </c>
      <c r="AO81" s="81">
        <v>0</v>
      </c>
      <c r="AP81" s="82"/>
      <c r="AQ81" s="81">
        <v>2607</v>
      </c>
      <c r="AR81" s="81">
        <v>840</v>
      </c>
      <c r="AS81" s="81">
        <v>0</v>
      </c>
      <c r="AT81" s="81">
        <v>0</v>
      </c>
      <c r="AU81" s="81">
        <v>0</v>
      </c>
      <c r="AV81" s="81">
        <v>0</v>
      </c>
      <c r="AW81" s="81" t="s">
        <v>564</v>
      </c>
      <c r="AX81" s="82"/>
      <c r="AY81" s="81">
        <v>12990.270999999981</v>
      </c>
      <c r="AZ81" s="81">
        <v>56946.92</v>
      </c>
      <c r="BA81" s="81">
        <v>0</v>
      </c>
      <c r="BB81" s="81">
        <v>0</v>
      </c>
      <c r="BC81" s="81">
        <v>0</v>
      </c>
      <c r="BD81" s="81">
        <v>0</v>
      </c>
      <c r="BE81" s="81" t="s">
        <v>564</v>
      </c>
      <c r="BF81" s="82"/>
      <c r="BG81" s="81">
        <v>0</v>
      </c>
      <c r="BH81" s="81">
        <v>0</v>
      </c>
      <c r="BI81" s="81">
        <v>30.303000000000001</v>
      </c>
      <c r="BJ81" s="81">
        <v>0</v>
      </c>
      <c r="BK81" s="81">
        <v>0</v>
      </c>
      <c r="BL81" s="81">
        <v>0</v>
      </c>
      <c r="BM81" s="82"/>
      <c r="BN81" s="81">
        <v>0</v>
      </c>
      <c r="BO81" s="81">
        <v>0</v>
      </c>
      <c r="BP81" s="81">
        <v>6</v>
      </c>
      <c r="BQ81" s="81">
        <v>0</v>
      </c>
      <c r="BR81" s="81">
        <v>0</v>
      </c>
      <c r="BS81" s="81">
        <v>0</v>
      </c>
      <c r="BT81"/>
      <c r="BU81" s="80">
        <v>30.303000000000001</v>
      </c>
      <c r="BV81" s="80">
        <v>0</v>
      </c>
      <c r="BW81" s="80">
        <v>0</v>
      </c>
      <c r="BX81" s="80">
        <v>0</v>
      </c>
      <c r="BY81" s="80">
        <v>0</v>
      </c>
      <c r="BZ81" s="80">
        <v>0</v>
      </c>
      <c r="CA81" s="80">
        <v>0</v>
      </c>
      <c r="CB81" s="80">
        <v>0</v>
      </c>
      <c r="CC81" s="80">
        <v>0</v>
      </c>
    </row>
    <row r="82" spans="1:81">
      <c r="A82" s="80" t="s">
        <v>1864</v>
      </c>
      <c r="B82" s="80">
        <v>68</v>
      </c>
      <c r="C82" s="80">
        <v>17</v>
      </c>
      <c r="D82" s="80">
        <v>4</v>
      </c>
      <c r="E82" s="80">
        <v>2020</v>
      </c>
      <c r="F82" s="80" t="s">
        <v>218</v>
      </c>
      <c r="G82" s="80" t="s">
        <v>1847</v>
      </c>
      <c r="H82" s="80" t="s">
        <v>1848</v>
      </c>
      <c r="I82" s="177"/>
      <c r="J82" s="81">
        <v>125.4208840812021</v>
      </c>
      <c r="K82" s="81">
        <v>3.102437671659394</v>
      </c>
      <c r="L82" s="81">
        <v>16.045511383721532</v>
      </c>
      <c r="M82" s="81">
        <v>58.000893539210601</v>
      </c>
      <c r="N82" s="81">
        <v>55.438702068640346</v>
      </c>
      <c r="O82" s="81">
        <v>52.536147312051945</v>
      </c>
      <c r="P82" s="81">
        <v>59.28583811456992</v>
      </c>
      <c r="Q82" s="81">
        <v>3.4405599940668079</v>
      </c>
      <c r="R82" s="81">
        <v>1.1189596014603265</v>
      </c>
      <c r="S82" s="81">
        <v>6.8301021491506164</v>
      </c>
      <c r="T82" s="82"/>
      <c r="U82" s="81">
        <v>15107841</v>
      </c>
      <c r="V82" s="81">
        <v>1591</v>
      </c>
      <c r="W82" s="81">
        <v>517</v>
      </c>
      <c r="X82" s="81">
        <v>17970</v>
      </c>
      <c r="Y82" s="81">
        <v>24688</v>
      </c>
      <c r="Z82" s="81">
        <v>37541</v>
      </c>
      <c r="AA82" s="81">
        <v>13375</v>
      </c>
      <c r="AB82" s="81">
        <v>58351</v>
      </c>
      <c r="AC82" s="81">
        <v>198344.5</v>
      </c>
      <c r="AD82" s="81">
        <v>6.8301021491506164</v>
      </c>
      <c r="AE82" s="82"/>
      <c r="AF82" s="81">
        <v>174266782.33328459</v>
      </c>
      <c r="AG82" s="81">
        <v>2281467.8372310293</v>
      </c>
      <c r="AH82" s="81">
        <v>4921247.2436791342</v>
      </c>
      <c r="AI82" s="81">
        <v>92187956.097345233</v>
      </c>
      <c r="AJ82" s="81">
        <v>114754692.48523107</v>
      </c>
      <c r="AK82" s="81"/>
      <c r="AL82" s="81"/>
      <c r="AM82" s="81">
        <v>7615453.79313148</v>
      </c>
      <c r="AN82" s="81"/>
      <c r="AO82" s="81"/>
      <c r="AP82" s="82"/>
      <c r="AQ82" s="81">
        <v>2762</v>
      </c>
      <c r="AR82" s="81">
        <v>874</v>
      </c>
      <c r="AS82" s="81">
        <v>0</v>
      </c>
      <c r="AT82" s="81">
        <v>0</v>
      </c>
      <c r="AU82" s="81">
        <v>0</v>
      </c>
      <c r="AV82" s="81">
        <v>0</v>
      </c>
      <c r="AW82" s="81">
        <v>0</v>
      </c>
      <c r="AX82" s="82"/>
      <c r="AY82" s="81">
        <v>13942.400999999971</v>
      </c>
      <c r="AZ82" s="81">
        <v>60560.820000000029</v>
      </c>
      <c r="BA82" s="81">
        <v>0</v>
      </c>
      <c r="BB82" s="81">
        <v>0</v>
      </c>
      <c r="BC82" s="81">
        <v>0</v>
      </c>
      <c r="BD82" s="81">
        <v>0</v>
      </c>
      <c r="BE82" s="81">
        <v>0</v>
      </c>
      <c r="BF82" s="82"/>
      <c r="BG82" s="81">
        <v>0</v>
      </c>
      <c r="BH82" s="81">
        <v>0</v>
      </c>
      <c r="BI82" s="81">
        <v>29.045000000000002</v>
      </c>
      <c r="BJ82" s="81">
        <v>0</v>
      </c>
      <c r="BK82" s="81">
        <v>0</v>
      </c>
      <c r="BL82" s="81">
        <v>0</v>
      </c>
      <c r="BM82" s="82"/>
      <c r="BN82" s="81">
        <v>0</v>
      </c>
      <c r="BO82" s="81">
        <v>0</v>
      </c>
      <c r="BP82" s="81">
        <v>5</v>
      </c>
      <c r="BQ82" s="81">
        <v>0</v>
      </c>
      <c r="BR82" s="81">
        <v>0</v>
      </c>
      <c r="BS82" s="81">
        <v>0</v>
      </c>
      <c r="BT82"/>
      <c r="BU82" s="80">
        <v>29.045000000000002</v>
      </c>
      <c r="BV82" s="80">
        <v>0</v>
      </c>
      <c r="BW82" s="80">
        <v>0</v>
      </c>
      <c r="BX82" s="80">
        <v>0</v>
      </c>
      <c r="BY82" s="80">
        <v>0</v>
      </c>
      <c r="BZ82" s="80">
        <v>0</v>
      </c>
      <c r="CA82" s="80">
        <v>0</v>
      </c>
      <c r="CB82" s="80">
        <v>0</v>
      </c>
      <c r="CC82" s="80">
        <v>0</v>
      </c>
    </row>
    <row r="83" spans="1:81">
      <c r="A83" s="80" t="s">
        <v>1865</v>
      </c>
      <c r="B83" s="80">
        <v>68</v>
      </c>
      <c r="C83" s="80">
        <v>18</v>
      </c>
      <c r="D83" s="80">
        <v>4</v>
      </c>
      <c r="E83" s="80">
        <v>2021</v>
      </c>
      <c r="F83" s="80" t="s">
        <v>75</v>
      </c>
      <c r="G83" s="174" t="s">
        <v>1847</v>
      </c>
      <c r="H83" s="80" t="s">
        <v>1848</v>
      </c>
      <c r="I83" s="177"/>
      <c r="J83" s="81">
        <v>93.263123503208845</v>
      </c>
      <c r="K83" s="81">
        <v>3.1760274812695841</v>
      </c>
      <c r="L83" s="81">
        <v>14.335385580485696</v>
      </c>
      <c r="M83" s="81">
        <v>53.225047812148468</v>
      </c>
      <c r="N83" s="81">
        <v>42.108591524305893</v>
      </c>
      <c r="O83" s="81">
        <v>51.029711765105262</v>
      </c>
      <c r="P83" s="81">
        <v>60.916002201683817</v>
      </c>
      <c r="Q83" s="81">
        <v>3.4597713164782307</v>
      </c>
      <c r="R83" s="81">
        <v>1.3040647219859278</v>
      </c>
      <c r="S83" s="81">
        <v>4.2549722847498437</v>
      </c>
      <c r="T83" s="82"/>
      <c r="U83" s="81">
        <v>14355726</v>
      </c>
      <c r="V83" s="81">
        <v>1591</v>
      </c>
      <c r="W83" s="81">
        <v>517</v>
      </c>
      <c r="X83" s="81">
        <v>17970</v>
      </c>
      <c r="Y83" s="81">
        <v>24847</v>
      </c>
      <c r="Z83" s="81">
        <v>37547</v>
      </c>
      <c r="AA83" s="81">
        <v>13402</v>
      </c>
      <c r="AB83" s="81">
        <v>57981</v>
      </c>
      <c r="AC83" s="81">
        <v>224051</v>
      </c>
      <c r="AD83" s="81">
        <v>4.2549722847498437</v>
      </c>
      <c r="AE83" s="82"/>
      <c r="AF83" s="81">
        <v>144348042.83329764</v>
      </c>
      <c r="AG83" s="81">
        <v>2442143.5502579683</v>
      </c>
      <c r="AH83" s="81">
        <v>4552943.6681034202</v>
      </c>
      <c r="AI83" s="81">
        <v>101348520.71851113</v>
      </c>
      <c r="AJ83" s="81">
        <v>103796734.48879422</v>
      </c>
      <c r="AK83" s="81">
        <v>0</v>
      </c>
      <c r="AL83" s="81">
        <v>0</v>
      </c>
      <c r="AM83" s="81">
        <v>7610811.4789842209</v>
      </c>
      <c r="AN83" s="81">
        <v>0</v>
      </c>
      <c r="AO83" s="81">
        <v>0</v>
      </c>
      <c r="AP83" s="82"/>
      <c r="AQ83" s="81">
        <v>2890</v>
      </c>
      <c r="AR83" s="81">
        <v>883</v>
      </c>
      <c r="AS83" s="81">
        <v>0</v>
      </c>
      <c r="AT83" s="81">
        <v>0</v>
      </c>
      <c r="AU83" s="81">
        <v>0</v>
      </c>
      <c r="AV83" s="81">
        <v>0</v>
      </c>
      <c r="AW83" s="81"/>
      <c r="AX83" s="82"/>
      <c r="AY83" s="81">
        <v>14696.36099999997</v>
      </c>
      <c r="AZ83" s="81">
        <v>61293.620000000017</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1866</v>
      </c>
      <c r="B84" s="80">
        <v>68</v>
      </c>
      <c r="C84" s="80">
        <v>19</v>
      </c>
      <c r="D84" s="80">
        <v>4</v>
      </c>
      <c r="E84" s="80">
        <v>2022</v>
      </c>
      <c r="F84" s="80" t="s">
        <v>568</v>
      </c>
      <c r="G84" s="174" t="s">
        <v>1847</v>
      </c>
      <c r="H84" s="80" t="s">
        <v>1848</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3063</v>
      </c>
      <c r="AR84" s="81">
        <v>893</v>
      </c>
      <c r="AS84" s="81">
        <v>0</v>
      </c>
      <c r="AT84" s="81">
        <v>0</v>
      </c>
      <c r="AU84" s="81">
        <v>0</v>
      </c>
      <c r="AV84" s="81">
        <v>0</v>
      </c>
      <c r="AW84" s="81"/>
      <c r="AX84" s="82"/>
      <c r="AY84" s="81">
        <v>15873.100999999944</v>
      </c>
      <c r="AZ84" s="81">
        <v>62580.120000000017</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1867</v>
      </c>
      <c r="B85" s="80">
        <v>375</v>
      </c>
      <c r="C85" s="80">
        <v>1</v>
      </c>
      <c r="D85" s="80">
        <v>23</v>
      </c>
      <c r="E85" s="80">
        <v>1990</v>
      </c>
      <c r="F85" s="80" t="s">
        <v>562</v>
      </c>
      <c r="G85" s="80" t="s">
        <v>1868</v>
      </c>
      <c r="H85" s="80" t="s">
        <v>1670</v>
      </c>
      <c r="I85" s="177"/>
      <c r="J85" s="81">
        <v>162.92636967869132</v>
      </c>
      <c r="K85" s="81">
        <v>10.337012078345017</v>
      </c>
      <c r="L85" s="81">
        <v>25.506329108352681</v>
      </c>
      <c r="M85" s="81">
        <v>37.748370723965436</v>
      </c>
      <c r="N85" s="81">
        <v>55.133702280304661</v>
      </c>
      <c r="O85" s="81">
        <v>54.369959182418569</v>
      </c>
      <c r="P85" s="81">
        <v>75.824377465550356</v>
      </c>
      <c r="Q85" s="81">
        <v>4.5699213738933766</v>
      </c>
      <c r="R85" s="81">
        <v>0</v>
      </c>
      <c r="S85" s="81">
        <v>4.5021167686442105</v>
      </c>
      <c r="T85" s="82"/>
      <c r="U85" s="81">
        <v>16941637</v>
      </c>
      <c r="V85" s="81">
        <v>3180</v>
      </c>
      <c r="W85" s="81">
        <v>288</v>
      </c>
      <c r="X85" s="81">
        <v>13018</v>
      </c>
      <c r="Y85" s="81">
        <v>18888</v>
      </c>
      <c r="Z85" s="81">
        <v>22363</v>
      </c>
      <c r="AA85" s="81">
        <v>18411</v>
      </c>
      <c r="AB85" s="81">
        <v>74200</v>
      </c>
      <c r="AC85" s="81">
        <v>0</v>
      </c>
      <c r="AD85" s="81">
        <v>4.5021167686442105</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1869</v>
      </c>
      <c r="B86" s="80">
        <v>376</v>
      </c>
      <c r="C86" s="80">
        <v>2</v>
      </c>
      <c r="D86" s="80">
        <v>23</v>
      </c>
      <c r="E86" s="80">
        <v>2005</v>
      </c>
      <c r="F86" s="80" t="s">
        <v>565</v>
      </c>
      <c r="G86" s="80" t="s">
        <v>1868</v>
      </c>
      <c r="H86" s="80" t="s">
        <v>1670</v>
      </c>
      <c r="I86" s="177"/>
      <c r="J86" s="81">
        <v>235.04175076473879</v>
      </c>
      <c r="K86" s="81">
        <v>7.139760215939833</v>
      </c>
      <c r="L86" s="81">
        <v>17.086672351371142</v>
      </c>
      <c r="M86" s="81">
        <v>75.2876694449658</v>
      </c>
      <c r="N86" s="81">
        <v>97.054489672420715</v>
      </c>
      <c r="O86" s="81">
        <v>79.879646115690477</v>
      </c>
      <c r="P86" s="81">
        <v>77.139698213244955</v>
      </c>
      <c r="Q86" s="81">
        <v>4.1470129756780736</v>
      </c>
      <c r="R86" s="81">
        <v>0</v>
      </c>
      <c r="S86" s="81">
        <v>9.8903316530607466</v>
      </c>
      <c r="T86" s="82"/>
      <c r="U86" s="81">
        <v>25439923</v>
      </c>
      <c r="V86" s="81">
        <v>2721</v>
      </c>
      <c r="W86" s="81">
        <v>204</v>
      </c>
      <c r="X86" s="81">
        <v>12183</v>
      </c>
      <c r="Y86" s="81">
        <v>21416</v>
      </c>
      <c r="Z86" s="81">
        <v>38020</v>
      </c>
      <c r="AA86" s="81">
        <v>15340</v>
      </c>
      <c r="AB86" s="81">
        <v>70390</v>
      </c>
      <c r="AC86" s="81">
        <v>0</v>
      </c>
      <c r="AD86" s="81">
        <v>9.8903316530607466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1870</v>
      </c>
      <c r="B87" s="80">
        <v>377</v>
      </c>
      <c r="C87" s="80">
        <v>3</v>
      </c>
      <c r="D87" s="80">
        <v>23</v>
      </c>
      <c r="E87" s="80">
        <v>2006</v>
      </c>
      <c r="F87" s="80" t="s">
        <v>566</v>
      </c>
      <c r="G87" s="80" t="s">
        <v>1868</v>
      </c>
      <c r="H87" s="80" t="s">
        <v>1670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1871</v>
      </c>
      <c r="B88" s="80">
        <v>378</v>
      </c>
      <c r="C88" s="80">
        <v>4</v>
      </c>
      <c r="D88" s="80">
        <v>23</v>
      </c>
      <c r="E88" s="80">
        <v>2007</v>
      </c>
      <c r="F88" s="80" t="s">
        <v>567</v>
      </c>
      <c r="G88" s="80" t="s">
        <v>1868</v>
      </c>
      <c r="H88" s="80" t="s">
        <v>1670</v>
      </c>
      <c r="I88" s="177"/>
      <c r="J88" s="81">
        <v>183.45989458161466</v>
      </c>
      <c r="K88" s="81">
        <v>6.0442001564082632</v>
      </c>
      <c r="L88" s="81">
        <v>16.840407791802871</v>
      </c>
      <c r="M88" s="81">
        <v>67.042596792394264</v>
      </c>
      <c r="N88" s="81">
        <v>99.921456690766632</v>
      </c>
      <c r="O88" s="81">
        <v>77.212355088092252</v>
      </c>
      <c r="P88" s="81">
        <v>76.0358060006741</v>
      </c>
      <c r="Q88" s="81">
        <v>4.2883164838215544</v>
      </c>
      <c r="R88" s="81">
        <v>0</v>
      </c>
      <c r="S88" s="81">
        <v>8.4128339014805551</v>
      </c>
      <c r="T88" s="82"/>
      <c r="U88" s="81">
        <v>23429969</v>
      </c>
      <c r="V88" s="81">
        <v>2408</v>
      </c>
      <c r="W88" s="81">
        <v>252</v>
      </c>
      <c r="X88" s="81">
        <v>14609</v>
      </c>
      <c r="Y88" s="81">
        <v>21623</v>
      </c>
      <c r="Z88" s="81">
        <v>38204</v>
      </c>
      <c r="AA88" s="81">
        <v>14890</v>
      </c>
      <c r="AB88" s="81">
        <v>68939</v>
      </c>
      <c r="AC88" s="81">
        <v>0</v>
      </c>
      <c r="AD88" s="81">
        <v>8.4128339014805551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1872</v>
      </c>
      <c r="B89" s="80">
        <v>379</v>
      </c>
      <c r="C89" s="80">
        <v>5</v>
      </c>
      <c r="D89" s="80">
        <v>23</v>
      </c>
      <c r="E89" s="80">
        <v>2008</v>
      </c>
      <c r="F89" s="80" t="s">
        <v>84</v>
      </c>
      <c r="G89" s="80" t="s">
        <v>1868</v>
      </c>
      <c r="H89" s="80" t="s">
        <v>1670</v>
      </c>
      <c r="I89" s="177"/>
      <c r="J89" s="81">
        <v>166.42620484266379</v>
      </c>
      <c r="K89" s="81">
        <v>4.7884817597927363</v>
      </c>
      <c r="L89" s="81">
        <v>16.451770486909989</v>
      </c>
      <c r="M89" s="81">
        <v>75.128439524844481</v>
      </c>
      <c r="N89" s="81">
        <v>96.10586466540606</v>
      </c>
      <c r="O89" s="81">
        <v>74.773860608070237</v>
      </c>
      <c r="P89" s="81">
        <v>73.944583998954641</v>
      </c>
      <c r="Q89" s="81">
        <v>4.1829432170706911</v>
      </c>
      <c r="R89" s="81">
        <v>0</v>
      </c>
      <c r="S89" s="81">
        <v>8.2966137290761441</v>
      </c>
      <c r="T89" s="82"/>
      <c r="U89" s="81">
        <v>22149367</v>
      </c>
      <c r="V89" s="81">
        <v>2408</v>
      </c>
      <c r="W89" s="81">
        <v>252</v>
      </c>
      <c r="X89" s="81">
        <v>14609</v>
      </c>
      <c r="Y89" s="81">
        <v>21796</v>
      </c>
      <c r="Z89" s="81">
        <v>38296</v>
      </c>
      <c r="AA89" s="81">
        <v>14497</v>
      </c>
      <c r="AB89" s="81">
        <v>68350</v>
      </c>
      <c r="AC89" s="81">
        <v>0</v>
      </c>
      <c r="AD89" s="81">
        <v>8.2966137290761441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1873</v>
      </c>
      <c r="B90" s="80">
        <v>380</v>
      </c>
      <c r="C90" s="80">
        <v>6</v>
      </c>
      <c r="D90" s="80">
        <v>23</v>
      </c>
      <c r="E90" s="80">
        <v>2009</v>
      </c>
      <c r="F90" s="80" t="s">
        <v>85</v>
      </c>
      <c r="G90" s="80" t="s">
        <v>1868</v>
      </c>
      <c r="H90" s="80" t="s">
        <v>1670</v>
      </c>
      <c r="I90" s="177"/>
      <c r="J90" s="81">
        <v>160.6755842048056</v>
      </c>
      <c r="K90" s="81">
        <v>4.4276001313294699</v>
      </c>
      <c r="L90" s="81">
        <v>12.983519486889858</v>
      </c>
      <c r="M90" s="81">
        <v>84.085131260658827</v>
      </c>
      <c r="N90" s="81">
        <v>88.116130694357324</v>
      </c>
      <c r="O90" s="81">
        <v>75.980502958488003</v>
      </c>
      <c r="P90" s="81">
        <v>70.631582983035486</v>
      </c>
      <c r="Q90" s="81">
        <v>3.9458565639467662</v>
      </c>
      <c r="R90" s="81">
        <v>0</v>
      </c>
      <c r="S90" s="81">
        <v>9.3417630361286275</v>
      </c>
      <c r="T90" s="82"/>
      <c r="U90" s="81">
        <v>18510855</v>
      </c>
      <c r="V90" s="81">
        <v>2271</v>
      </c>
      <c r="W90" s="81">
        <v>274</v>
      </c>
      <c r="X90" s="81">
        <v>16198</v>
      </c>
      <c r="Y90" s="81">
        <v>21830</v>
      </c>
      <c r="Z90" s="81">
        <v>38410</v>
      </c>
      <c r="AA90" s="81">
        <v>14216</v>
      </c>
      <c r="AB90" s="81">
        <v>67684</v>
      </c>
      <c r="AC90" s="81">
        <v>0</v>
      </c>
      <c r="AD90" s="81">
        <v>9.3417630361286275</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62.844000000000008</v>
      </c>
      <c r="BJ90" s="81">
        <v>0</v>
      </c>
      <c r="BK90" s="81">
        <v>4.2469999999999999</v>
      </c>
      <c r="BL90" s="81">
        <v>0</v>
      </c>
      <c r="BM90" s="82"/>
      <c r="BN90" s="81">
        <v>0</v>
      </c>
      <c r="BO90" s="81">
        <v>0</v>
      </c>
      <c r="BP90" s="81">
        <v>3</v>
      </c>
      <c r="BQ90" s="81">
        <v>0</v>
      </c>
      <c r="BR90" s="81">
        <v>1</v>
      </c>
      <c r="BS90" s="81">
        <v>0</v>
      </c>
      <c r="BT90"/>
      <c r="BU90" s="80"/>
      <c r="BV90" s="80"/>
      <c r="BW90" s="80"/>
      <c r="BX90" s="80"/>
      <c r="BY90" s="80"/>
      <c r="BZ90" s="80"/>
      <c r="CA90" s="80"/>
      <c r="CB90" s="80"/>
      <c r="CC90" s="80"/>
    </row>
    <row r="91" spans="1:81">
      <c r="A91" s="80" t="s">
        <v>1874</v>
      </c>
      <c r="B91" s="80">
        <v>381</v>
      </c>
      <c r="C91" s="80">
        <v>7</v>
      </c>
      <c r="D91" s="80">
        <v>23</v>
      </c>
      <c r="E91" s="80">
        <v>2010</v>
      </c>
      <c r="F91" s="80" t="s">
        <v>86</v>
      </c>
      <c r="G91" s="80" t="s">
        <v>1868</v>
      </c>
      <c r="H91" s="80" t="s">
        <v>1670</v>
      </c>
      <c r="I91" s="177"/>
      <c r="J91" s="81">
        <v>137.32275562061224</v>
      </c>
      <c r="K91" s="81">
        <v>4.5128606563165512</v>
      </c>
      <c r="L91" s="81">
        <v>12.2919800451958</v>
      </c>
      <c r="M91" s="81">
        <v>82.005715612160543</v>
      </c>
      <c r="N91" s="81">
        <v>88.338115945514971</v>
      </c>
      <c r="O91" s="81">
        <v>76.186295209945371</v>
      </c>
      <c r="P91" s="81">
        <v>71.457221262259139</v>
      </c>
      <c r="Q91" s="81">
        <v>4.0760002822522168</v>
      </c>
      <c r="R91" s="81">
        <v>0</v>
      </c>
      <c r="S91" s="81">
        <v>5.8868547377848719</v>
      </c>
      <c r="T91" s="82"/>
      <c r="U91" s="81">
        <v>16924742</v>
      </c>
      <c r="V91" s="81">
        <v>2271</v>
      </c>
      <c r="W91" s="81">
        <v>274</v>
      </c>
      <c r="X91" s="81">
        <v>16198</v>
      </c>
      <c r="Y91" s="81">
        <v>21847</v>
      </c>
      <c r="Z91" s="81">
        <v>38693</v>
      </c>
      <c r="AA91" s="81">
        <v>14023</v>
      </c>
      <c r="AB91" s="81">
        <v>66994</v>
      </c>
      <c r="AC91" s="81">
        <v>0</v>
      </c>
      <c r="AD91" s="81">
        <v>5.8868547377848719</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53.012999999999998</v>
      </c>
      <c r="BJ91" s="81">
        <v>0</v>
      </c>
      <c r="BK91" s="81">
        <v>4.34</v>
      </c>
      <c r="BL91" s="81">
        <v>0</v>
      </c>
      <c r="BM91" s="82"/>
      <c r="BN91" s="81">
        <v>0</v>
      </c>
      <c r="BO91" s="81">
        <v>0</v>
      </c>
      <c r="BP91" s="81">
        <v>3</v>
      </c>
      <c r="BQ91" s="81">
        <v>0</v>
      </c>
      <c r="BR91" s="81">
        <v>1</v>
      </c>
      <c r="BS91" s="81">
        <v>0</v>
      </c>
      <c r="BT91"/>
      <c r="BU91" s="80">
        <v>57.353000000000002</v>
      </c>
      <c r="BV91" s="80">
        <v>0</v>
      </c>
      <c r="BW91" s="80">
        <v>0</v>
      </c>
      <c r="BX91" s="80">
        <v>0</v>
      </c>
      <c r="BY91" s="80">
        <v>0</v>
      </c>
      <c r="BZ91" s="80">
        <v>0</v>
      </c>
      <c r="CA91" s="80">
        <v>0</v>
      </c>
      <c r="CB91" s="80">
        <v>0</v>
      </c>
      <c r="CC91" s="80">
        <v>0</v>
      </c>
    </row>
    <row r="92" spans="1:81">
      <c r="A92" s="80" t="s">
        <v>1875</v>
      </c>
      <c r="B92" s="80">
        <v>382</v>
      </c>
      <c r="C92" s="80">
        <v>8</v>
      </c>
      <c r="D92" s="80">
        <v>23</v>
      </c>
      <c r="E92" s="80">
        <v>2011</v>
      </c>
      <c r="F92" s="80" t="s">
        <v>87</v>
      </c>
      <c r="G92" s="80" t="s">
        <v>1868</v>
      </c>
      <c r="H92" s="80" t="s">
        <v>1670</v>
      </c>
      <c r="I92" s="177"/>
      <c r="J92" s="81">
        <v>141.66533191933789</v>
      </c>
      <c r="K92" s="81">
        <v>6.061964495950618</v>
      </c>
      <c r="L92" s="81">
        <v>11.475175152872945</v>
      </c>
      <c r="M92" s="81">
        <v>95.438517378966338</v>
      </c>
      <c r="N92" s="81">
        <v>103.20069638658229</v>
      </c>
      <c r="O92" s="81">
        <v>75.152187896308092</v>
      </c>
      <c r="P92" s="81">
        <v>68.57077534854038</v>
      </c>
      <c r="Q92" s="81">
        <v>4.6055221507937496</v>
      </c>
      <c r="R92" s="81">
        <v>0</v>
      </c>
      <c r="S92" s="81">
        <v>7.469657472052889</v>
      </c>
      <c r="T92" s="82"/>
      <c r="U92" s="81">
        <v>14397668</v>
      </c>
      <c r="V92" s="81">
        <v>2271</v>
      </c>
      <c r="W92" s="81">
        <v>274</v>
      </c>
      <c r="X92" s="81">
        <v>16198</v>
      </c>
      <c r="Y92" s="81">
        <v>21805</v>
      </c>
      <c r="Z92" s="81">
        <v>38997</v>
      </c>
      <c r="AA92" s="81">
        <v>13857</v>
      </c>
      <c r="AB92" s="81">
        <v>65626</v>
      </c>
      <c r="AC92" s="81">
        <v>0</v>
      </c>
      <c r="AD92" s="81">
        <v>7.469657472052889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42.249000000000002</v>
      </c>
      <c r="BJ92" s="81">
        <v>0</v>
      </c>
      <c r="BK92" s="81">
        <v>4.4429999999999996</v>
      </c>
      <c r="BL92" s="81">
        <v>0</v>
      </c>
      <c r="BM92" s="82"/>
      <c r="BN92" s="81">
        <v>0</v>
      </c>
      <c r="BO92" s="81">
        <v>0</v>
      </c>
      <c r="BP92" s="81">
        <v>3</v>
      </c>
      <c r="BQ92" s="81">
        <v>0</v>
      </c>
      <c r="BR92" s="81">
        <v>1</v>
      </c>
      <c r="BS92" s="81">
        <v>0</v>
      </c>
      <c r="BT92"/>
      <c r="BU92" s="80">
        <v>46.692</v>
      </c>
      <c r="BV92" s="80">
        <v>0</v>
      </c>
      <c r="BW92" s="80">
        <v>0</v>
      </c>
      <c r="BX92" s="80">
        <v>0</v>
      </c>
      <c r="BY92" s="80">
        <v>0</v>
      </c>
      <c r="BZ92" s="80">
        <v>0</v>
      </c>
      <c r="CA92" s="80">
        <v>0</v>
      </c>
      <c r="CB92" s="80">
        <v>0</v>
      </c>
      <c r="CC92" s="80">
        <v>0</v>
      </c>
    </row>
    <row r="93" spans="1:81">
      <c r="A93" s="80" t="s">
        <v>1876</v>
      </c>
      <c r="B93" s="80">
        <v>383</v>
      </c>
      <c r="C93" s="80">
        <v>9</v>
      </c>
      <c r="D93" s="80">
        <v>23</v>
      </c>
      <c r="E93" s="80">
        <v>2012</v>
      </c>
      <c r="F93" s="80" t="s">
        <v>88</v>
      </c>
      <c r="G93" s="80" t="s">
        <v>1868</v>
      </c>
      <c r="H93" s="80" t="s">
        <v>1670</v>
      </c>
      <c r="I93" s="177"/>
      <c r="J93" s="81">
        <v>147.72981033742479</v>
      </c>
      <c r="K93" s="81">
        <v>5.6907913191135719</v>
      </c>
      <c r="L93" s="81">
        <v>11.509447183586232</v>
      </c>
      <c r="M93" s="81">
        <v>107.37986823040174</v>
      </c>
      <c r="N93" s="81">
        <v>110.76113664927723</v>
      </c>
      <c r="O93" s="81">
        <v>75.633411843646584</v>
      </c>
      <c r="P93" s="81">
        <v>68.513022223674852</v>
      </c>
      <c r="Q93" s="81">
        <v>4.942334603566926</v>
      </c>
      <c r="R93" s="81">
        <v>0</v>
      </c>
      <c r="S93" s="81">
        <v>8.7520953300177204</v>
      </c>
      <c r="T93" s="82"/>
      <c r="U93" s="81">
        <v>13769270</v>
      </c>
      <c r="V93" s="81">
        <v>2271</v>
      </c>
      <c r="W93" s="81">
        <v>274</v>
      </c>
      <c r="X93" s="81">
        <v>16198</v>
      </c>
      <c r="Y93" s="81">
        <v>22009</v>
      </c>
      <c r="Z93" s="81">
        <v>39558</v>
      </c>
      <c r="AA93" s="81">
        <v>13767</v>
      </c>
      <c r="AB93" s="81">
        <v>64820</v>
      </c>
      <c r="AC93" s="81">
        <v>0</v>
      </c>
      <c r="AD93" s="81">
        <v>8.7520953300177204</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47.927999999999997</v>
      </c>
      <c r="BJ93" s="81">
        <v>0</v>
      </c>
      <c r="BK93" s="81">
        <v>4.734</v>
      </c>
      <c r="BL93" s="81">
        <v>0</v>
      </c>
      <c r="BM93" s="82"/>
      <c r="BN93" s="81">
        <v>0</v>
      </c>
      <c r="BO93" s="81">
        <v>0</v>
      </c>
      <c r="BP93" s="81">
        <v>4</v>
      </c>
      <c r="BQ93" s="81">
        <v>0</v>
      </c>
      <c r="BR93" s="81">
        <v>1</v>
      </c>
      <c r="BS93" s="81">
        <v>0</v>
      </c>
      <c r="BT93"/>
      <c r="BU93" s="80">
        <v>52.661999999999999</v>
      </c>
      <c r="BV93" s="80">
        <v>0</v>
      </c>
      <c r="BW93" s="80">
        <v>0</v>
      </c>
      <c r="BX93" s="80">
        <v>0</v>
      </c>
      <c r="BY93" s="80">
        <v>0</v>
      </c>
      <c r="BZ93" s="80">
        <v>0</v>
      </c>
      <c r="CA93" s="80">
        <v>0</v>
      </c>
      <c r="CB93" s="80">
        <v>0</v>
      </c>
      <c r="CC93" s="80">
        <v>0</v>
      </c>
    </row>
    <row r="94" spans="1:81">
      <c r="A94" s="80" t="s">
        <v>1877</v>
      </c>
      <c r="B94" s="80">
        <v>384</v>
      </c>
      <c r="C94" s="80">
        <v>10</v>
      </c>
      <c r="D94" s="80">
        <v>23</v>
      </c>
      <c r="E94" s="80">
        <v>2013</v>
      </c>
      <c r="F94" s="80" t="s">
        <v>89</v>
      </c>
      <c r="G94" s="80" t="s">
        <v>1868</v>
      </c>
      <c r="H94" s="80" t="s">
        <v>1670</v>
      </c>
      <c r="I94" s="177"/>
      <c r="J94" s="81">
        <v>131.74988156074576</v>
      </c>
      <c r="K94" s="81">
        <v>4.8313362280595902</v>
      </c>
      <c r="L94" s="81">
        <v>8.3494958809845183</v>
      </c>
      <c r="M94" s="81">
        <v>92.675601205930604</v>
      </c>
      <c r="N94" s="81">
        <v>109.62130473329952</v>
      </c>
      <c r="O94" s="81">
        <v>73.519127101900068</v>
      </c>
      <c r="P94" s="81">
        <v>68.931023560415639</v>
      </c>
      <c r="Q94" s="81">
        <v>4.9769442012564786</v>
      </c>
      <c r="R94" s="81">
        <v>0</v>
      </c>
      <c r="S94" s="81">
        <v>11.386434605346896</v>
      </c>
      <c r="T94" s="82"/>
      <c r="U94" s="81">
        <v>13500960</v>
      </c>
      <c r="V94" s="81">
        <v>2271</v>
      </c>
      <c r="W94" s="81">
        <v>274</v>
      </c>
      <c r="X94" s="81">
        <v>16198</v>
      </c>
      <c r="Y94" s="81">
        <v>22146</v>
      </c>
      <c r="Z94" s="81">
        <v>40169</v>
      </c>
      <c r="AA94" s="81">
        <v>13799</v>
      </c>
      <c r="AB94" s="81">
        <v>64338</v>
      </c>
      <c r="AC94" s="81">
        <v>0</v>
      </c>
      <c r="AD94" s="81">
        <v>11.386434605346896</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42.685000000000002</v>
      </c>
      <c r="BJ94" s="81">
        <v>0</v>
      </c>
      <c r="BK94" s="81">
        <v>4.9409999999999998</v>
      </c>
      <c r="BL94" s="81">
        <v>0</v>
      </c>
      <c r="BM94" s="82"/>
      <c r="BN94" s="81">
        <v>0</v>
      </c>
      <c r="BO94" s="81">
        <v>0</v>
      </c>
      <c r="BP94" s="81">
        <v>4</v>
      </c>
      <c r="BQ94" s="81">
        <v>0</v>
      </c>
      <c r="BR94" s="81">
        <v>1</v>
      </c>
      <c r="BS94" s="81">
        <v>0</v>
      </c>
      <c r="BT94"/>
      <c r="BU94" s="80">
        <v>47.625999999999998</v>
      </c>
      <c r="BV94" s="80">
        <v>0</v>
      </c>
      <c r="BW94" s="80">
        <v>0</v>
      </c>
      <c r="BX94" s="80">
        <v>0</v>
      </c>
      <c r="BY94" s="80">
        <v>0</v>
      </c>
      <c r="BZ94" s="80">
        <v>0</v>
      </c>
      <c r="CA94" s="80">
        <v>0</v>
      </c>
      <c r="CB94" s="80">
        <v>0</v>
      </c>
      <c r="CC94" s="80">
        <v>0</v>
      </c>
    </row>
    <row r="95" spans="1:81">
      <c r="A95" s="80" t="s">
        <v>1878</v>
      </c>
      <c r="B95" s="80">
        <v>385</v>
      </c>
      <c r="C95" s="80">
        <v>11</v>
      </c>
      <c r="D95" s="80">
        <v>23</v>
      </c>
      <c r="E95" s="80">
        <v>2014</v>
      </c>
      <c r="F95" s="80" t="s">
        <v>90</v>
      </c>
      <c r="G95" s="80" t="s">
        <v>1868</v>
      </c>
      <c r="H95" s="80" t="s">
        <v>1670</v>
      </c>
      <c r="I95" s="177"/>
      <c r="J95" s="81">
        <v>150.61313818433587</v>
      </c>
      <c r="K95" s="81">
        <v>4.9522260547956725</v>
      </c>
      <c r="L95" s="81">
        <v>9.1790298465909341</v>
      </c>
      <c r="M95" s="81">
        <v>91.720404097999818</v>
      </c>
      <c r="N95" s="81">
        <v>107.72373679687072</v>
      </c>
      <c r="O95" s="81">
        <v>70.562402503190782</v>
      </c>
      <c r="P95" s="81">
        <v>68.154715693904251</v>
      </c>
      <c r="Q95" s="81">
        <v>4.7318830824094498</v>
      </c>
      <c r="R95" s="81">
        <v>0</v>
      </c>
      <c r="S95" s="81">
        <v>13.985732001450916</v>
      </c>
      <c r="T95" s="82"/>
      <c r="U95" s="81">
        <v>16599500</v>
      </c>
      <c r="V95" s="81">
        <v>2143</v>
      </c>
      <c r="W95" s="81">
        <v>200</v>
      </c>
      <c r="X95" s="81">
        <v>14338</v>
      </c>
      <c r="Y95" s="81">
        <v>22282</v>
      </c>
      <c r="Z95" s="81">
        <v>40605</v>
      </c>
      <c r="AA95" s="81">
        <v>13573</v>
      </c>
      <c r="AB95" s="81">
        <v>63755</v>
      </c>
      <c r="AC95" s="81">
        <v>0</v>
      </c>
      <c r="AD95" s="81">
        <v>13.985732001450916</v>
      </c>
      <c r="AE95" s="82"/>
      <c r="AF95" s="81">
        <v>159651396.87827277</v>
      </c>
      <c r="AG95" s="81">
        <v>3900357.1107441359</v>
      </c>
      <c r="AH95" s="81">
        <v>2050706.2765284921</v>
      </c>
      <c r="AI95" s="81">
        <v>98620946.50256151</v>
      </c>
      <c r="AJ95" s="81">
        <v>133572170.09008166</v>
      </c>
      <c r="AK95" s="81">
        <v>0</v>
      </c>
      <c r="AL95" s="81">
        <v>0</v>
      </c>
      <c r="AM95" s="81">
        <v>8752608.7953297459</v>
      </c>
      <c r="AN95" s="81">
        <v>0</v>
      </c>
      <c r="AO95" s="81">
        <v>0</v>
      </c>
      <c r="AP95" s="82"/>
      <c r="AQ95" s="81">
        <v>1337</v>
      </c>
      <c r="AR95" s="81">
        <v>148</v>
      </c>
      <c r="AS95" s="81">
        <v>0</v>
      </c>
      <c r="AT95" s="81">
        <v>0</v>
      </c>
      <c r="AU95" s="81">
        <v>0</v>
      </c>
      <c r="AV95" s="81">
        <v>0</v>
      </c>
      <c r="AW95" s="81" t="s">
        <v>564</v>
      </c>
      <c r="AX95" s="82"/>
      <c r="AY95" s="81">
        <v>5701.7</v>
      </c>
      <c r="AZ95" s="81">
        <v>9968.1</v>
      </c>
      <c r="BA95" s="81">
        <v>0</v>
      </c>
      <c r="BB95" s="81">
        <v>0</v>
      </c>
      <c r="BC95" s="81">
        <v>0</v>
      </c>
      <c r="BD95" s="81">
        <v>0</v>
      </c>
      <c r="BE95" s="81" t="s">
        <v>564</v>
      </c>
      <c r="BF95" s="82"/>
      <c r="BG95" s="81">
        <v>0</v>
      </c>
      <c r="BH95" s="81">
        <v>0</v>
      </c>
      <c r="BI95" s="81">
        <v>40.603999999999999</v>
      </c>
      <c r="BJ95" s="81">
        <v>0</v>
      </c>
      <c r="BK95" s="81">
        <v>4.9660000000000002</v>
      </c>
      <c r="BL95" s="81">
        <v>0</v>
      </c>
      <c r="BM95" s="82"/>
      <c r="BN95" s="81">
        <v>0</v>
      </c>
      <c r="BO95" s="81">
        <v>0</v>
      </c>
      <c r="BP95" s="81">
        <v>4</v>
      </c>
      <c r="BQ95" s="81">
        <v>0</v>
      </c>
      <c r="BR95" s="81">
        <v>1</v>
      </c>
      <c r="BS95" s="81">
        <v>0</v>
      </c>
      <c r="BT95"/>
      <c r="BU95" s="80">
        <v>45.57</v>
      </c>
      <c r="BV95" s="80">
        <v>0</v>
      </c>
      <c r="BW95" s="80">
        <v>0</v>
      </c>
      <c r="BX95" s="80">
        <v>0</v>
      </c>
      <c r="BY95" s="80">
        <v>0</v>
      </c>
      <c r="BZ95" s="80">
        <v>0</v>
      </c>
      <c r="CA95" s="80">
        <v>0</v>
      </c>
      <c r="CB95" s="80">
        <v>0</v>
      </c>
      <c r="CC95" s="80">
        <v>0</v>
      </c>
    </row>
    <row r="96" spans="1:81">
      <c r="A96" s="80" t="s">
        <v>1879</v>
      </c>
      <c r="B96" s="80">
        <v>386</v>
      </c>
      <c r="C96" s="80">
        <v>12</v>
      </c>
      <c r="D96" s="80">
        <v>23</v>
      </c>
      <c r="E96" s="80">
        <v>2015</v>
      </c>
      <c r="F96" s="80" t="s">
        <v>91</v>
      </c>
      <c r="G96" s="80" t="s">
        <v>1868</v>
      </c>
      <c r="H96" s="80" t="s">
        <v>1670</v>
      </c>
      <c r="I96" s="177"/>
      <c r="J96" s="81">
        <v>119.84248531476446</v>
      </c>
      <c r="K96" s="81">
        <v>5.0047577782213404</v>
      </c>
      <c r="L96" s="81">
        <v>9.3369801795594114</v>
      </c>
      <c r="M96" s="81">
        <v>90.234411888159087</v>
      </c>
      <c r="N96" s="81">
        <v>97.258876483688695</v>
      </c>
      <c r="O96" s="81">
        <v>70.092139105716285</v>
      </c>
      <c r="P96" s="81">
        <v>66.836435192965851</v>
      </c>
      <c r="Q96" s="81">
        <v>4.5785120839236075</v>
      </c>
      <c r="R96" s="81">
        <v>0</v>
      </c>
      <c r="S96" s="81">
        <v>9.5652735243442706</v>
      </c>
      <c r="T96" s="82"/>
      <c r="U96" s="81">
        <v>14624298</v>
      </c>
      <c r="V96" s="81">
        <v>2143</v>
      </c>
      <c r="W96" s="81">
        <v>200</v>
      </c>
      <c r="X96" s="81">
        <v>14338</v>
      </c>
      <c r="Y96" s="81">
        <v>22437</v>
      </c>
      <c r="Z96" s="81">
        <v>40723</v>
      </c>
      <c r="AA96" s="81">
        <v>13300</v>
      </c>
      <c r="AB96" s="81">
        <v>63015</v>
      </c>
      <c r="AC96" s="81">
        <v>0</v>
      </c>
      <c r="AD96" s="81">
        <v>9.5652735243442706</v>
      </c>
      <c r="AE96" s="82"/>
      <c r="AF96" s="81">
        <v>127475276.54081245</v>
      </c>
      <c r="AG96" s="81">
        <v>3680277.9116495317</v>
      </c>
      <c r="AH96" s="81">
        <v>1624016.0967740249</v>
      </c>
      <c r="AI96" s="81">
        <v>101027271.55732964</v>
      </c>
      <c r="AJ96" s="81">
        <v>122955746.31173484</v>
      </c>
      <c r="AK96" s="81">
        <v>0</v>
      </c>
      <c r="AL96" s="81">
        <v>0</v>
      </c>
      <c r="AM96" s="81">
        <v>8635941.4120169412</v>
      </c>
      <c r="AN96" s="81">
        <v>0</v>
      </c>
      <c r="AO96" s="81">
        <v>0</v>
      </c>
      <c r="AP96" s="82"/>
      <c r="AQ96" s="81">
        <v>1474</v>
      </c>
      <c r="AR96" s="81">
        <v>228</v>
      </c>
      <c r="AS96" s="81">
        <v>0</v>
      </c>
      <c r="AT96" s="81">
        <v>0</v>
      </c>
      <c r="AU96" s="81">
        <v>0</v>
      </c>
      <c r="AV96" s="81">
        <v>0</v>
      </c>
      <c r="AW96" s="81" t="s">
        <v>564</v>
      </c>
      <c r="AX96" s="82"/>
      <c r="AY96" s="81">
        <v>6360.4</v>
      </c>
      <c r="AZ96" s="81">
        <v>14964</v>
      </c>
      <c r="BA96" s="81">
        <v>0</v>
      </c>
      <c r="BB96" s="81">
        <v>0</v>
      </c>
      <c r="BC96" s="81">
        <v>0</v>
      </c>
      <c r="BD96" s="81">
        <v>0</v>
      </c>
      <c r="BE96" s="81" t="s">
        <v>564</v>
      </c>
      <c r="BF96" s="82"/>
      <c r="BG96" s="81">
        <v>0</v>
      </c>
      <c r="BH96" s="81">
        <v>0</v>
      </c>
      <c r="BI96" s="81">
        <v>36.417000000000002</v>
      </c>
      <c r="BJ96" s="81">
        <v>0</v>
      </c>
      <c r="BK96" s="81">
        <v>4.7770000000000001</v>
      </c>
      <c r="BL96" s="81">
        <v>0</v>
      </c>
      <c r="BM96" s="82"/>
      <c r="BN96" s="81">
        <v>0</v>
      </c>
      <c r="BO96" s="81">
        <v>0</v>
      </c>
      <c r="BP96" s="81">
        <v>4</v>
      </c>
      <c r="BQ96" s="81">
        <v>0</v>
      </c>
      <c r="BR96" s="81">
        <v>1</v>
      </c>
      <c r="BS96" s="81">
        <v>0</v>
      </c>
      <c r="BT96"/>
      <c r="BU96" s="80">
        <v>41.194000000000003</v>
      </c>
      <c r="BV96" s="80">
        <v>0</v>
      </c>
      <c r="BW96" s="80">
        <v>0</v>
      </c>
      <c r="BX96" s="80">
        <v>0</v>
      </c>
      <c r="BY96" s="80">
        <v>0</v>
      </c>
      <c r="BZ96" s="80">
        <v>0</v>
      </c>
      <c r="CA96" s="80">
        <v>0</v>
      </c>
      <c r="CB96" s="80">
        <v>0</v>
      </c>
      <c r="CC96" s="80">
        <v>0</v>
      </c>
    </row>
    <row r="97" spans="1:81">
      <c r="A97" s="80" t="s">
        <v>1880</v>
      </c>
      <c r="B97" s="80">
        <v>387</v>
      </c>
      <c r="C97" s="80">
        <v>13</v>
      </c>
      <c r="D97" s="80">
        <v>23</v>
      </c>
      <c r="E97" s="80">
        <v>2016</v>
      </c>
      <c r="F97" s="80" t="s">
        <v>92</v>
      </c>
      <c r="G97" s="80" t="s">
        <v>1868</v>
      </c>
      <c r="H97" s="80" t="s">
        <v>1670</v>
      </c>
      <c r="I97" s="177"/>
      <c r="J97" s="81">
        <v>129.68813040158685</v>
      </c>
      <c r="K97" s="81">
        <v>5.1410264944995863</v>
      </c>
      <c r="L97" s="81">
        <v>10.23700456702529</v>
      </c>
      <c r="M97" s="81">
        <v>65.922953156010465</v>
      </c>
      <c r="N97" s="81">
        <v>90.990382531306324</v>
      </c>
      <c r="O97" s="81">
        <v>69.535129408925286</v>
      </c>
      <c r="P97" s="81">
        <v>65.08743902867738</v>
      </c>
      <c r="Q97" s="81">
        <v>4.4003047031085174</v>
      </c>
      <c r="R97" s="81">
        <v>0</v>
      </c>
      <c r="S97" s="81">
        <v>10.367858292584287</v>
      </c>
      <c r="T97" s="82"/>
      <c r="U97" s="81">
        <v>15594895</v>
      </c>
      <c r="V97" s="81">
        <v>2143</v>
      </c>
      <c r="W97" s="81">
        <v>200</v>
      </c>
      <c r="X97" s="81">
        <v>14338</v>
      </c>
      <c r="Y97" s="81">
        <v>22561</v>
      </c>
      <c r="Z97" s="81">
        <v>40896</v>
      </c>
      <c r="AA97" s="81">
        <v>13396</v>
      </c>
      <c r="AB97" s="81">
        <v>62299</v>
      </c>
      <c r="AC97" s="81">
        <v>0</v>
      </c>
      <c r="AD97" s="81">
        <v>10.367858292584289</v>
      </c>
      <c r="AE97" s="82"/>
      <c r="AF97" s="81">
        <v>144020955.53952929</v>
      </c>
      <c r="AG97" s="81">
        <v>3627746.14722241</v>
      </c>
      <c r="AH97" s="81">
        <v>1428826.072960064</v>
      </c>
      <c r="AI97" s="81">
        <v>89987073.567769855</v>
      </c>
      <c r="AJ97" s="81">
        <v>115191460.29595719</v>
      </c>
      <c r="AK97" s="81">
        <v>0</v>
      </c>
      <c r="AL97" s="81">
        <v>0</v>
      </c>
      <c r="AM97" s="81">
        <v>8544449.6613111831</v>
      </c>
      <c r="AN97" s="81">
        <v>0</v>
      </c>
      <c r="AO97" s="81">
        <v>0</v>
      </c>
      <c r="AP97" s="82"/>
      <c r="AQ97" s="81">
        <v>1597</v>
      </c>
      <c r="AR97" s="81">
        <v>271</v>
      </c>
      <c r="AS97" s="81">
        <v>1</v>
      </c>
      <c r="AT97" s="81">
        <v>0</v>
      </c>
      <c r="AU97" s="81">
        <v>0</v>
      </c>
      <c r="AV97" s="81">
        <v>0</v>
      </c>
      <c r="AW97" s="81" t="s">
        <v>564</v>
      </c>
      <c r="AX97" s="82"/>
      <c r="AY97" s="81">
        <v>6910.3</v>
      </c>
      <c r="AZ97" s="81">
        <v>20653.5</v>
      </c>
      <c r="BA97" s="81">
        <v>19.5</v>
      </c>
      <c r="BB97" s="81">
        <v>0</v>
      </c>
      <c r="BC97" s="81">
        <v>0</v>
      </c>
      <c r="BD97" s="81">
        <v>0</v>
      </c>
      <c r="BE97" s="81" t="s">
        <v>564</v>
      </c>
      <c r="BF97" s="82"/>
      <c r="BG97" s="81">
        <v>0</v>
      </c>
      <c r="BH97" s="81">
        <v>0</v>
      </c>
      <c r="BI97" s="81">
        <v>21.783999999999999</v>
      </c>
      <c r="BJ97" s="81">
        <v>0</v>
      </c>
      <c r="BK97" s="81">
        <v>4.0289999999999999</v>
      </c>
      <c r="BL97" s="81">
        <v>0</v>
      </c>
      <c r="BM97" s="82"/>
      <c r="BN97" s="81">
        <v>0</v>
      </c>
      <c r="BO97" s="81">
        <v>0</v>
      </c>
      <c r="BP97" s="81">
        <v>4</v>
      </c>
      <c r="BQ97" s="81">
        <v>0</v>
      </c>
      <c r="BR97" s="81">
        <v>1</v>
      </c>
      <c r="BS97" s="81">
        <v>0</v>
      </c>
      <c r="BT97"/>
      <c r="BU97" s="80">
        <v>25.812999999999999</v>
      </c>
      <c r="BV97" s="80">
        <v>0</v>
      </c>
      <c r="BW97" s="80">
        <v>0</v>
      </c>
      <c r="BX97" s="80">
        <v>0</v>
      </c>
      <c r="BY97" s="80">
        <v>0</v>
      </c>
      <c r="BZ97" s="80">
        <v>0</v>
      </c>
      <c r="CA97" s="80">
        <v>0</v>
      </c>
      <c r="CB97" s="80">
        <v>0</v>
      </c>
      <c r="CC97" s="80">
        <v>0</v>
      </c>
    </row>
    <row r="98" spans="1:81">
      <c r="A98" s="80" t="s">
        <v>1881</v>
      </c>
      <c r="B98" s="80">
        <v>388</v>
      </c>
      <c r="C98" s="80">
        <v>14</v>
      </c>
      <c r="D98" s="80">
        <v>23</v>
      </c>
      <c r="E98" s="80">
        <v>2017</v>
      </c>
      <c r="F98" s="80" t="s">
        <v>71</v>
      </c>
      <c r="G98" s="80" t="s">
        <v>1868</v>
      </c>
      <c r="H98" s="80" t="s">
        <v>1670</v>
      </c>
      <c r="I98" s="177"/>
      <c r="J98" s="81">
        <v>127.81476043025593</v>
      </c>
      <c r="K98" s="81">
        <v>5.2842572754755484</v>
      </c>
      <c r="L98" s="81">
        <v>10.605855462673475</v>
      </c>
      <c r="M98" s="81">
        <v>61.102828725488301</v>
      </c>
      <c r="N98" s="81">
        <v>96.680630375164824</v>
      </c>
      <c r="O98" s="81">
        <v>68.261660381042702</v>
      </c>
      <c r="P98" s="81">
        <v>63.695060780199398</v>
      </c>
      <c r="Q98" s="81">
        <v>4.1994660103421744</v>
      </c>
      <c r="R98" s="81">
        <v>0</v>
      </c>
      <c r="S98" s="81">
        <v>11.197754727097033</v>
      </c>
      <c r="T98" s="82"/>
      <c r="U98" s="81">
        <v>16248882</v>
      </c>
      <c r="V98" s="81">
        <v>2143</v>
      </c>
      <c r="W98" s="81">
        <v>200</v>
      </c>
      <c r="X98" s="81">
        <v>14338</v>
      </c>
      <c r="Y98" s="81">
        <v>22590</v>
      </c>
      <c r="Z98" s="81">
        <v>40813</v>
      </c>
      <c r="AA98" s="81">
        <v>13193</v>
      </c>
      <c r="AB98" s="81">
        <v>61485</v>
      </c>
      <c r="AC98" s="81">
        <v>0</v>
      </c>
      <c r="AD98" s="81">
        <v>11.197754727097029</v>
      </c>
      <c r="AE98" s="82"/>
      <c r="AF98" s="81">
        <v>145060486.50224471</v>
      </c>
      <c r="AG98" s="81">
        <v>3800127.9049167959</v>
      </c>
      <c r="AH98" s="81">
        <v>2000865.639594465</v>
      </c>
      <c r="AI98" s="81">
        <v>88272425.053258821</v>
      </c>
      <c r="AJ98" s="81">
        <v>123153708.05269229</v>
      </c>
      <c r="AK98" s="81">
        <v>0</v>
      </c>
      <c r="AL98" s="81">
        <v>0</v>
      </c>
      <c r="AM98" s="81">
        <v>8446002.7505562566</v>
      </c>
      <c r="AN98" s="81">
        <v>0</v>
      </c>
      <c r="AO98" s="81">
        <v>0</v>
      </c>
      <c r="AP98" s="82"/>
      <c r="AQ98" s="81">
        <v>1714</v>
      </c>
      <c r="AR98" s="81">
        <v>292</v>
      </c>
      <c r="AS98" s="81">
        <v>1</v>
      </c>
      <c r="AT98" s="81">
        <v>0</v>
      </c>
      <c r="AU98" s="81">
        <v>0</v>
      </c>
      <c r="AV98" s="81">
        <v>0</v>
      </c>
      <c r="AW98" s="81" t="s">
        <v>564</v>
      </c>
      <c r="AX98" s="82"/>
      <c r="AY98" s="81">
        <v>7533.9</v>
      </c>
      <c r="AZ98" s="81">
        <v>21157.7</v>
      </c>
      <c r="BA98" s="81">
        <v>19.5</v>
      </c>
      <c r="BB98" s="81">
        <v>0</v>
      </c>
      <c r="BC98" s="81">
        <v>0</v>
      </c>
      <c r="BD98" s="81">
        <v>0</v>
      </c>
      <c r="BE98" s="81" t="s">
        <v>564</v>
      </c>
      <c r="BF98" s="82"/>
      <c r="BG98" s="81">
        <v>0</v>
      </c>
      <c r="BH98" s="81">
        <v>0</v>
      </c>
      <c r="BI98" s="81">
        <v>21.454000000000001</v>
      </c>
      <c r="BJ98" s="81">
        <v>0</v>
      </c>
      <c r="BK98" s="81">
        <v>4.3630000000000004</v>
      </c>
      <c r="BL98" s="81">
        <v>0</v>
      </c>
      <c r="BM98" s="82"/>
      <c r="BN98" s="81">
        <v>0</v>
      </c>
      <c r="BO98" s="81">
        <v>0</v>
      </c>
      <c r="BP98" s="81">
        <v>4</v>
      </c>
      <c r="BQ98" s="81">
        <v>0</v>
      </c>
      <c r="BR98" s="81">
        <v>1</v>
      </c>
      <c r="BS98" s="81">
        <v>0</v>
      </c>
      <c r="BT98"/>
      <c r="BU98" s="80">
        <v>25.817</v>
      </c>
      <c r="BV98" s="80">
        <v>0</v>
      </c>
      <c r="BW98" s="80">
        <v>0</v>
      </c>
      <c r="BX98" s="80">
        <v>0</v>
      </c>
      <c r="BY98" s="80">
        <v>0</v>
      </c>
      <c r="BZ98" s="80">
        <v>0</v>
      </c>
      <c r="CA98" s="80">
        <v>0</v>
      </c>
      <c r="CB98" s="80">
        <v>0</v>
      </c>
      <c r="CC98" s="80">
        <v>0</v>
      </c>
    </row>
    <row r="99" spans="1:81">
      <c r="A99" s="80" t="s">
        <v>1882</v>
      </c>
      <c r="B99" s="80">
        <v>389</v>
      </c>
      <c r="C99" s="80">
        <v>15</v>
      </c>
      <c r="D99" s="80">
        <v>23</v>
      </c>
      <c r="E99" s="80">
        <v>2018</v>
      </c>
      <c r="F99" s="80" t="s">
        <v>93</v>
      </c>
      <c r="G99" s="80" t="s">
        <v>1868</v>
      </c>
      <c r="H99" s="80" t="s">
        <v>1670</v>
      </c>
      <c r="I99" s="177"/>
      <c r="J99" s="81">
        <v>138.33924017123849</v>
      </c>
      <c r="K99" s="81">
        <v>5.0226427892945233</v>
      </c>
      <c r="L99" s="81">
        <v>9.6173242895788658</v>
      </c>
      <c r="M99" s="81">
        <v>64.809023474240206</v>
      </c>
      <c r="N99" s="81">
        <v>89.300045989499523</v>
      </c>
      <c r="O99" s="81">
        <v>66.792084682501411</v>
      </c>
      <c r="P99" s="81">
        <v>62.181526155745281</v>
      </c>
      <c r="Q99" s="81">
        <v>3.8544915991468556</v>
      </c>
      <c r="R99" s="81">
        <v>0</v>
      </c>
      <c r="S99" s="81">
        <v>11.602748729522064</v>
      </c>
      <c r="T99" s="82"/>
      <c r="U99" s="81">
        <v>16960764</v>
      </c>
      <c r="V99" s="81">
        <v>2143</v>
      </c>
      <c r="W99" s="81">
        <v>200</v>
      </c>
      <c r="X99" s="81">
        <v>14338</v>
      </c>
      <c r="Y99" s="81">
        <v>22732</v>
      </c>
      <c r="Z99" s="81">
        <v>40699</v>
      </c>
      <c r="AA99" s="81">
        <v>13009</v>
      </c>
      <c r="AB99" s="81">
        <v>60816</v>
      </c>
      <c r="AC99" s="81">
        <v>0</v>
      </c>
      <c r="AD99" s="81">
        <v>11.602748729522061</v>
      </c>
      <c r="AE99" s="82"/>
      <c r="AF99" s="81">
        <v>158435353.23454601</v>
      </c>
      <c r="AG99" s="81">
        <v>3377480.8645423818</v>
      </c>
      <c r="AH99" s="81">
        <v>1897084.9224815059</v>
      </c>
      <c r="AI99" s="81">
        <v>88049033.097796515</v>
      </c>
      <c r="AJ99" s="81">
        <v>113348400.8339382</v>
      </c>
      <c r="AK99" s="81">
        <v>0</v>
      </c>
      <c r="AL99" s="81">
        <v>0</v>
      </c>
      <c r="AM99" s="81">
        <v>8371389.9490396371</v>
      </c>
      <c r="AN99" s="81">
        <v>0</v>
      </c>
      <c r="AO99" s="81">
        <v>0</v>
      </c>
      <c r="AP99" s="82"/>
      <c r="AQ99" s="81">
        <v>1864</v>
      </c>
      <c r="AR99" s="81">
        <v>311</v>
      </c>
      <c r="AS99" s="81">
        <v>1</v>
      </c>
      <c r="AT99" s="81">
        <v>0</v>
      </c>
      <c r="AU99" s="81">
        <v>0</v>
      </c>
      <c r="AV99" s="81">
        <v>0</v>
      </c>
      <c r="AW99" s="81" t="s">
        <v>564</v>
      </c>
      <c r="AX99" s="82"/>
      <c r="AY99" s="81">
        <v>8314.7000000000007</v>
      </c>
      <c r="AZ99" s="81">
        <v>21712</v>
      </c>
      <c r="BA99" s="81">
        <v>20</v>
      </c>
      <c r="BB99" s="81">
        <v>0</v>
      </c>
      <c r="BC99" s="81">
        <v>0</v>
      </c>
      <c r="BD99" s="81">
        <v>0</v>
      </c>
      <c r="BE99" s="81" t="s">
        <v>564</v>
      </c>
      <c r="BF99" s="82"/>
      <c r="BG99" s="81">
        <v>0</v>
      </c>
      <c r="BH99" s="81">
        <v>0</v>
      </c>
      <c r="BI99" s="81">
        <v>20.260000000000002</v>
      </c>
      <c r="BJ99" s="81">
        <v>0</v>
      </c>
      <c r="BK99" s="81">
        <v>4.3280000000000003</v>
      </c>
      <c r="BL99" s="81">
        <v>0</v>
      </c>
      <c r="BM99" s="82"/>
      <c r="BN99" s="81">
        <v>0</v>
      </c>
      <c r="BO99" s="81">
        <v>0</v>
      </c>
      <c r="BP99" s="81">
        <v>4</v>
      </c>
      <c r="BQ99" s="81">
        <v>0</v>
      </c>
      <c r="BR99" s="81">
        <v>1</v>
      </c>
      <c r="BS99" s="81">
        <v>0</v>
      </c>
      <c r="BT99"/>
      <c r="BU99" s="80">
        <v>24.588000000000001</v>
      </c>
      <c r="BV99" s="80">
        <v>0</v>
      </c>
      <c r="BW99" s="80">
        <v>0</v>
      </c>
      <c r="BX99" s="80">
        <v>0</v>
      </c>
      <c r="BY99" s="80">
        <v>0</v>
      </c>
      <c r="BZ99" s="80">
        <v>0</v>
      </c>
      <c r="CA99" s="80">
        <v>0</v>
      </c>
      <c r="CB99" s="80">
        <v>0</v>
      </c>
      <c r="CC99" s="80">
        <v>0</v>
      </c>
    </row>
    <row r="100" spans="1:81">
      <c r="A100" s="80" t="s">
        <v>1883</v>
      </c>
      <c r="B100" s="80">
        <v>390</v>
      </c>
      <c r="C100" s="80">
        <v>16</v>
      </c>
      <c r="D100" s="80">
        <v>23</v>
      </c>
      <c r="E100" s="80">
        <v>2019</v>
      </c>
      <c r="F100" s="80" t="s">
        <v>73</v>
      </c>
      <c r="G100" s="80" t="s">
        <v>1868</v>
      </c>
      <c r="H100" s="80" t="s">
        <v>1670</v>
      </c>
      <c r="I100" s="177"/>
      <c r="J100" s="81">
        <v>148.22687905567204</v>
      </c>
      <c r="K100" s="81">
        <v>4.6493127472161806</v>
      </c>
      <c r="L100" s="81">
        <v>9.7120798574708029</v>
      </c>
      <c r="M100" s="81">
        <v>64.883578385865235</v>
      </c>
      <c r="N100" s="81">
        <v>87.078338106068557</v>
      </c>
      <c r="O100" s="81">
        <v>64.780449045982948</v>
      </c>
      <c r="P100" s="81">
        <v>61.388656472819804</v>
      </c>
      <c r="Q100" s="81">
        <v>3.7043169501552016</v>
      </c>
      <c r="R100" s="81">
        <v>0</v>
      </c>
      <c r="S100" s="81">
        <v>11.457307687748912</v>
      </c>
      <c r="T100" s="82"/>
      <c r="U100" s="81">
        <v>18205049</v>
      </c>
      <c r="V100" s="81">
        <v>2143</v>
      </c>
      <c r="W100" s="81">
        <v>200</v>
      </c>
      <c r="X100" s="81">
        <v>14338</v>
      </c>
      <c r="Y100" s="81">
        <v>22766</v>
      </c>
      <c r="Z100" s="81">
        <v>40557</v>
      </c>
      <c r="AA100" s="81">
        <v>12747</v>
      </c>
      <c r="AB100" s="81">
        <v>60029</v>
      </c>
      <c r="AC100" s="81">
        <v>0</v>
      </c>
      <c r="AD100" s="81">
        <v>11.45730768774891</v>
      </c>
      <c r="AE100" s="82"/>
      <c r="AF100" s="81">
        <v>179621230.72628239</v>
      </c>
      <c r="AG100" s="81">
        <v>3270398.7668819311</v>
      </c>
      <c r="AH100" s="81">
        <v>1991482.715324562</v>
      </c>
      <c r="AI100" s="81">
        <v>94066201.314791217</v>
      </c>
      <c r="AJ100" s="81">
        <v>115902951.58030924</v>
      </c>
      <c r="AK100" s="81">
        <v>0</v>
      </c>
      <c r="AL100" s="81">
        <v>0</v>
      </c>
      <c r="AM100" s="81">
        <v>8175497.9019299438</v>
      </c>
      <c r="AN100" s="81">
        <v>0</v>
      </c>
      <c r="AO100" s="81">
        <v>0</v>
      </c>
      <c r="AP100" s="82"/>
      <c r="AQ100" s="81">
        <v>1995</v>
      </c>
      <c r="AR100" s="81">
        <v>335</v>
      </c>
      <c r="AS100" s="81">
        <v>1</v>
      </c>
      <c r="AT100" s="81">
        <v>0</v>
      </c>
      <c r="AU100" s="81">
        <v>0</v>
      </c>
      <c r="AV100" s="81">
        <v>0</v>
      </c>
      <c r="AW100" s="81" t="s">
        <v>564</v>
      </c>
      <c r="AX100" s="82"/>
      <c r="AY100" s="81">
        <v>8973.3000000000011</v>
      </c>
      <c r="AZ100" s="81">
        <v>22387.8</v>
      </c>
      <c r="BA100" s="81">
        <v>19.5</v>
      </c>
      <c r="BB100" s="81">
        <v>0</v>
      </c>
      <c r="BC100" s="81">
        <v>0</v>
      </c>
      <c r="BD100" s="81">
        <v>0</v>
      </c>
      <c r="BE100" s="81" t="s">
        <v>564</v>
      </c>
      <c r="BF100" s="82"/>
      <c r="BG100" s="81">
        <v>0</v>
      </c>
      <c r="BH100" s="81">
        <v>0</v>
      </c>
      <c r="BI100" s="81">
        <v>20.914000000000001</v>
      </c>
      <c r="BJ100" s="81">
        <v>0</v>
      </c>
      <c r="BK100" s="81">
        <v>4.4950000000000001</v>
      </c>
      <c r="BL100" s="81">
        <v>0</v>
      </c>
      <c r="BM100" s="82"/>
      <c r="BN100" s="81">
        <v>0</v>
      </c>
      <c r="BO100" s="81">
        <v>0</v>
      </c>
      <c r="BP100" s="81">
        <v>4</v>
      </c>
      <c r="BQ100" s="81">
        <v>0</v>
      </c>
      <c r="BR100" s="81">
        <v>1</v>
      </c>
      <c r="BS100" s="81">
        <v>0</v>
      </c>
      <c r="BT100"/>
      <c r="BU100" s="80">
        <v>25.408999999999999</v>
      </c>
      <c r="BV100" s="80">
        <v>0</v>
      </c>
      <c r="BW100" s="80">
        <v>0</v>
      </c>
      <c r="BX100" s="80">
        <v>0</v>
      </c>
      <c r="BY100" s="80">
        <v>0</v>
      </c>
      <c r="BZ100" s="80">
        <v>0</v>
      </c>
      <c r="CA100" s="80">
        <v>0</v>
      </c>
      <c r="CB100" s="80">
        <v>0</v>
      </c>
      <c r="CC100" s="80">
        <v>0</v>
      </c>
    </row>
    <row r="101" spans="1:81">
      <c r="A101" s="80" t="s">
        <v>1884</v>
      </c>
      <c r="B101" s="80">
        <v>391</v>
      </c>
      <c r="C101" s="80">
        <v>17</v>
      </c>
      <c r="D101" s="80">
        <v>23</v>
      </c>
      <c r="E101" s="80">
        <v>2020</v>
      </c>
      <c r="F101" s="80" t="s">
        <v>218</v>
      </c>
      <c r="G101" s="80" t="s">
        <v>1868</v>
      </c>
      <c r="H101" s="80" t="s">
        <v>1670</v>
      </c>
      <c r="I101" s="177"/>
      <c r="J101" s="81">
        <v>110.3258631659687</v>
      </c>
      <c r="K101" s="81">
        <v>3.960543319970228</v>
      </c>
      <c r="L101" s="81">
        <v>10.283554368215123</v>
      </c>
      <c r="M101" s="81">
        <v>52.998663874387233</v>
      </c>
      <c r="N101" s="81">
        <v>78.081609334918653</v>
      </c>
      <c r="O101" s="81">
        <v>56.879990077471334</v>
      </c>
      <c r="P101" s="81">
        <v>56.679477530542471</v>
      </c>
      <c r="Q101" s="81">
        <v>3.4913862475138031</v>
      </c>
      <c r="R101" s="81">
        <v>0</v>
      </c>
      <c r="S101" s="81">
        <v>10.835882774601311</v>
      </c>
      <c r="T101" s="82"/>
      <c r="U101" s="81">
        <v>14304774</v>
      </c>
      <c r="V101" s="81">
        <v>1810</v>
      </c>
      <c r="W101" s="81">
        <v>259</v>
      </c>
      <c r="X101" s="81">
        <v>14020</v>
      </c>
      <c r="Y101" s="81">
        <v>22889</v>
      </c>
      <c r="Z101" s="81">
        <v>40645</v>
      </c>
      <c r="AA101" s="81">
        <v>12787</v>
      </c>
      <c r="AB101" s="81">
        <v>59213</v>
      </c>
      <c r="AC101" s="81">
        <v>0</v>
      </c>
      <c r="AD101" s="81">
        <v>10.835882774601311</v>
      </c>
      <c r="AE101" s="82"/>
      <c r="AF101" s="81">
        <v>134028962.4334325</v>
      </c>
      <c r="AG101" s="81">
        <v>2710050.2805998027</v>
      </c>
      <c r="AH101" s="81">
        <v>2124756.0335198124</v>
      </c>
      <c r="AI101" s="81">
        <v>78696564.892727003</v>
      </c>
      <c r="AJ101" s="81">
        <v>110696446.40457989</v>
      </c>
      <c r="AK101" s="81"/>
      <c r="AL101" s="81"/>
      <c r="AM101" s="81">
        <v>7727954.3701512283</v>
      </c>
      <c r="AN101" s="81"/>
      <c r="AO101" s="81"/>
      <c r="AP101" s="82"/>
      <c r="AQ101" s="81">
        <v>2101</v>
      </c>
      <c r="AR101" s="81">
        <v>354</v>
      </c>
      <c r="AS101" s="81">
        <v>1</v>
      </c>
      <c r="AT101" s="81">
        <v>0</v>
      </c>
      <c r="AU101" s="81">
        <v>0</v>
      </c>
      <c r="AV101" s="81">
        <v>0</v>
      </c>
      <c r="AW101" s="81">
        <v>1</v>
      </c>
      <c r="AX101" s="82"/>
      <c r="AY101" s="81">
        <v>9545.6999999999935</v>
      </c>
      <c r="AZ101" s="81">
        <v>24128.700000000019</v>
      </c>
      <c r="BA101" s="81">
        <v>19.5</v>
      </c>
      <c r="BB101" s="81">
        <v>0</v>
      </c>
      <c r="BC101" s="81">
        <v>0</v>
      </c>
      <c r="BD101" s="81">
        <v>0</v>
      </c>
      <c r="BE101" s="81">
        <v>19.5</v>
      </c>
      <c r="BF101" s="82"/>
      <c r="BG101" s="81">
        <v>0</v>
      </c>
      <c r="BH101" s="81">
        <v>0</v>
      </c>
      <c r="BI101" s="81">
        <v>20.545000000000002</v>
      </c>
      <c r="BJ101" s="81">
        <v>0</v>
      </c>
      <c r="BK101" s="81">
        <v>2.9609999999999999</v>
      </c>
      <c r="BL101" s="81">
        <v>0</v>
      </c>
      <c r="BM101" s="82"/>
      <c r="BN101" s="81">
        <v>0</v>
      </c>
      <c r="BO101" s="81">
        <v>0</v>
      </c>
      <c r="BP101" s="81">
        <v>4</v>
      </c>
      <c r="BQ101" s="81">
        <v>0</v>
      </c>
      <c r="BR101" s="81">
        <v>1</v>
      </c>
      <c r="BS101" s="81">
        <v>0</v>
      </c>
      <c r="BT101"/>
      <c r="BU101" s="80">
        <v>23.506</v>
      </c>
      <c r="BV101" s="80">
        <v>0</v>
      </c>
      <c r="BW101" s="80">
        <v>0</v>
      </c>
      <c r="BX101" s="80">
        <v>0</v>
      </c>
      <c r="BY101" s="80">
        <v>0</v>
      </c>
      <c r="BZ101" s="80">
        <v>0</v>
      </c>
      <c r="CA101" s="80">
        <v>0</v>
      </c>
      <c r="CB101" s="80">
        <v>0</v>
      </c>
      <c r="CC101" s="80">
        <v>0</v>
      </c>
    </row>
    <row r="102" spans="1:81">
      <c r="A102" s="80" t="s">
        <v>1885</v>
      </c>
      <c r="B102" s="80">
        <v>391</v>
      </c>
      <c r="C102" s="80">
        <v>18</v>
      </c>
      <c r="D102" s="80">
        <v>23</v>
      </c>
      <c r="E102" s="80">
        <v>2021</v>
      </c>
      <c r="F102" s="80" t="s">
        <v>75</v>
      </c>
      <c r="G102" s="174" t="s">
        <v>1868</v>
      </c>
      <c r="H102" s="80" t="s">
        <v>1670</v>
      </c>
      <c r="I102" s="177"/>
      <c r="J102" s="81">
        <v>89.191029440087931</v>
      </c>
      <c r="K102" s="81">
        <v>4.3374343059718985</v>
      </c>
      <c r="L102" s="81">
        <v>8.4685460113467865</v>
      </c>
      <c r="M102" s="81">
        <v>57.82374781162175</v>
      </c>
      <c r="N102" s="81">
        <v>83.32872309544257</v>
      </c>
      <c r="O102" s="81">
        <v>55.165419355624216</v>
      </c>
      <c r="P102" s="81">
        <v>57.747933739172716</v>
      </c>
      <c r="Q102" s="81">
        <v>3.4799997098534075</v>
      </c>
      <c r="R102" s="81">
        <v>0</v>
      </c>
      <c r="S102" s="81">
        <v>10.646773675389131</v>
      </c>
      <c r="T102" s="82"/>
      <c r="U102" s="81">
        <v>11994583</v>
      </c>
      <c r="V102" s="81">
        <v>1810</v>
      </c>
      <c r="W102" s="81">
        <v>259</v>
      </c>
      <c r="X102" s="81">
        <v>14020</v>
      </c>
      <c r="Y102" s="81">
        <v>22920</v>
      </c>
      <c r="Z102" s="81">
        <v>40590</v>
      </c>
      <c r="AA102" s="81">
        <v>12705</v>
      </c>
      <c r="AB102" s="81">
        <v>58320</v>
      </c>
      <c r="AC102" s="81">
        <v>0</v>
      </c>
      <c r="AD102" s="81">
        <v>10.646773675389131</v>
      </c>
      <c r="AE102" s="82"/>
      <c r="AF102" s="81">
        <v>109697332.15750298</v>
      </c>
      <c r="AG102" s="81">
        <v>2901939.5709012686</v>
      </c>
      <c r="AH102" s="81">
        <v>1696633.4056492636</v>
      </c>
      <c r="AI102" s="81">
        <v>86694064.481437102</v>
      </c>
      <c r="AJ102" s="81">
        <v>111895292.85445981</v>
      </c>
      <c r="AK102" s="81">
        <v>0</v>
      </c>
      <c r="AL102" s="81">
        <v>0</v>
      </c>
      <c r="AM102" s="81">
        <v>7655309.9369510664</v>
      </c>
      <c r="AN102" s="81">
        <v>0</v>
      </c>
      <c r="AO102" s="81">
        <v>0</v>
      </c>
      <c r="AP102" s="82"/>
      <c r="AQ102" s="81">
        <v>2183</v>
      </c>
      <c r="AR102" s="81">
        <v>359</v>
      </c>
      <c r="AS102" s="81">
        <v>1</v>
      </c>
      <c r="AT102" s="81">
        <v>0</v>
      </c>
      <c r="AU102" s="81">
        <v>0</v>
      </c>
      <c r="AV102" s="81">
        <v>0</v>
      </c>
      <c r="AW102" s="81"/>
      <c r="AX102" s="82"/>
      <c r="AY102" s="81">
        <v>9991.6999999999935</v>
      </c>
      <c r="AZ102" s="81">
        <v>24299.200000000019</v>
      </c>
      <c r="BA102" s="81">
        <v>19.5</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1886</v>
      </c>
      <c r="B103" s="80">
        <v>391</v>
      </c>
      <c r="C103" s="80">
        <v>19</v>
      </c>
      <c r="D103" s="80">
        <v>23</v>
      </c>
      <c r="E103" s="80">
        <v>2022</v>
      </c>
      <c r="F103" s="80" t="s">
        <v>568</v>
      </c>
      <c r="G103" s="174" t="s">
        <v>1868</v>
      </c>
      <c r="H103" s="80" t="s">
        <v>1670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2330</v>
      </c>
      <c r="AR103" s="81">
        <v>361</v>
      </c>
      <c r="AS103" s="81">
        <v>1</v>
      </c>
      <c r="AT103" s="81">
        <v>1</v>
      </c>
      <c r="AU103" s="81">
        <v>0</v>
      </c>
      <c r="AV103" s="81">
        <v>0</v>
      </c>
      <c r="AW103" s="81"/>
      <c r="AX103" s="82"/>
      <c r="AY103" s="81">
        <v>10867.599999999984</v>
      </c>
      <c r="AZ103" s="81">
        <v>24398.200000000015</v>
      </c>
      <c r="BA103" s="81">
        <v>19.5</v>
      </c>
      <c r="BB103" s="81">
        <v>24.7</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1887</v>
      </c>
      <c r="B104" s="80">
        <v>409</v>
      </c>
      <c r="C104" s="80">
        <v>1</v>
      </c>
      <c r="D104" s="80">
        <v>25</v>
      </c>
      <c r="E104" s="80">
        <v>1990</v>
      </c>
      <c r="F104" s="80" t="s">
        <v>562</v>
      </c>
      <c r="G104" s="80" t="s">
        <v>1888</v>
      </c>
      <c r="H104" s="80" t="s">
        <v>1889</v>
      </c>
      <c r="I104" s="177"/>
      <c r="J104" s="81">
        <v>195.86402295458538</v>
      </c>
      <c r="K104" s="81">
        <v>13.987472633056166</v>
      </c>
      <c r="L104" s="81">
        <v>12.044655412277656</v>
      </c>
      <c r="M104" s="81">
        <v>53.447378182833837</v>
      </c>
      <c r="N104" s="81">
        <v>59.897478335019677</v>
      </c>
      <c r="O104" s="81">
        <v>57.523285527703045</v>
      </c>
      <c r="P104" s="81">
        <v>81.882585018199563</v>
      </c>
      <c r="Q104" s="81">
        <v>4.7579533139809307</v>
      </c>
      <c r="R104" s="81">
        <v>0</v>
      </c>
      <c r="S104" s="81">
        <v>4.6873588507826307</v>
      </c>
      <c r="T104" s="82"/>
      <c r="U104" s="81">
        <v>20366606</v>
      </c>
      <c r="V104" s="81">
        <v>4303</v>
      </c>
      <c r="W104" s="81">
        <v>136</v>
      </c>
      <c r="X104" s="81">
        <v>18432</v>
      </c>
      <c r="Y104" s="81">
        <v>20520</v>
      </c>
      <c r="Z104" s="81">
        <v>23660</v>
      </c>
      <c r="AA104" s="81">
        <v>19882</v>
      </c>
      <c r="AB104" s="81">
        <v>77253</v>
      </c>
      <c r="AC104" s="81">
        <v>0</v>
      </c>
      <c r="AD104" s="81">
        <v>4.6873588507826307</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1890</v>
      </c>
      <c r="B105" s="80">
        <v>410</v>
      </c>
      <c r="C105" s="80">
        <v>2</v>
      </c>
      <c r="D105" s="80">
        <v>25</v>
      </c>
      <c r="E105" s="80">
        <v>2005</v>
      </c>
      <c r="F105" s="80" t="s">
        <v>565</v>
      </c>
      <c r="G105" s="80" t="s">
        <v>1888</v>
      </c>
      <c r="H105" s="80" t="s">
        <v>1889</v>
      </c>
      <c r="I105" s="177"/>
      <c r="J105" s="81">
        <v>93.659044025953008</v>
      </c>
      <c r="K105" s="81">
        <v>9.320260303939099</v>
      </c>
      <c r="L105" s="81">
        <v>13.820102637138422</v>
      </c>
      <c r="M105" s="81">
        <v>97.868408520062658</v>
      </c>
      <c r="N105" s="81">
        <v>106.10463049590895</v>
      </c>
      <c r="O105" s="81">
        <v>84.884204691376297</v>
      </c>
      <c r="P105" s="81">
        <v>83.928393949091145</v>
      </c>
      <c r="Q105" s="81">
        <v>4.3226380031037932</v>
      </c>
      <c r="R105" s="81">
        <v>0</v>
      </c>
      <c r="S105" s="81">
        <v>9.59620161528</v>
      </c>
      <c r="T105" s="82"/>
      <c r="U105" s="81">
        <v>10137258</v>
      </c>
      <c r="V105" s="81">
        <v>3552</v>
      </c>
      <c r="W105" s="81">
        <v>165</v>
      </c>
      <c r="X105" s="81">
        <v>15837</v>
      </c>
      <c r="Y105" s="81">
        <v>23413</v>
      </c>
      <c r="Z105" s="81">
        <v>40402</v>
      </c>
      <c r="AA105" s="81">
        <v>16690</v>
      </c>
      <c r="AB105" s="81">
        <v>73371</v>
      </c>
      <c r="AC105" s="81">
        <v>0</v>
      </c>
      <c r="AD105" s="81">
        <v>9.59620161528</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1891</v>
      </c>
      <c r="B106" s="80">
        <v>411</v>
      </c>
      <c r="C106" s="80">
        <v>3</v>
      </c>
      <c r="D106" s="80">
        <v>25</v>
      </c>
      <c r="E106" s="80">
        <v>2006</v>
      </c>
      <c r="F106" s="80" t="s">
        <v>566</v>
      </c>
      <c r="G106" s="80" t="s">
        <v>1888</v>
      </c>
      <c r="H106" s="80" t="s">
        <v>1889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1892</v>
      </c>
      <c r="B107" s="80">
        <v>412</v>
      </c>
      <c r="C107" s="80">
        <v>4</v>
      </c>
      <c r="D107" s="80">
        <v>25</v>
      </c>
      <c r="E107" s="80">
        <v>2007</v>
      </c>
      <c r="F107" s="80" t="s">
        <v>567</v>
      </c>
      <c r="G107" s="80" t="s">
        <v>1888</v>
      </c>
      <c r="H107" s="80" t="s">
        <v>1889</v>
      </c>
      <c r="I107" s="177"/>
      <c r="J107" s="81">
        <v>80.078736929926492</v>
      </c>
      <c r="K107" s="81">
        <v>8.3459159136451309</v>
      </c>
      <c r="L107" s="81">
        <v>13.499057039461032</v>
      </c>
      <c r="M107" s="81">
        <v>88.198485026560704</v>
      </c>
      <c r="N107" s="81">
        <v>109.54253021572507</v>
      </c>
      <c r="O107" s="81">
        <v>82.657075133305327</v>
      </c>
      <c r="P107" s="81">
        <v>82.122755681856361</v>
      </c>
      <c r="Q107" s="81">
        <v>4.5047259624507081</v>
      </c>
      <c r="R107" s="81">
        <v>0</v>
      </c>
      <c r="S107" s="81">
        <v>7.9964896428999985</v>
      </c>
      <c r="T107" s="82"/>
      <c r="U107" s="81">
        <v>10226989</v>
      </c>
      <c r="V107" s="81">
        <v>3325</v>
      </c>
      <c r="W107" s="81">
        <v>202</v>
      </c>
      <c r="X107" s="81">
        <v>19219</v>
      </c>
      <c r="Y107" s="81">
        <v>23705</v>
      </c>
      <c r="Z107" s="81">
        <v>40898</v>
      </c>
      <c r="AA107" s="81">
        <v>16082</v>
      </c>
      <c r="AB107" s="81">
        <v>72418</v>
      </c>
      <c r="AC107" s="81">
        <v>0</v>
      </c>
      <c r="AD107" s="81">
        <v>7.9964896428999985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1893</v>
      </c>
      <c r="B108" s="80">
        <v>413</v>
      </c>
      <c r="C108" s="80">
        <v>5</v>
      </c>
      <c r="D108" s="80">
        <v>25</v>
      </c>
      <c r="E108" s="80">
        <v>2008</v>
      </c>
      <c r="F108" s="80" t="s">
        <v>84</v>
      </c>
      <c r="G108" s="80" t="s">
        <v>1888</v>
      </c>
      <c r="H108" s="80" t="s">
        <v>1889</v>
      </c>
      <c r="I108" s="177"/>
      <c r="J108" s="81">
        <v>78.053528483979505</v>
      </c>
      <c r="K108" s="81">
        <v>6.612002429946366</v>
      </c>
      <c r="L108" s="81">
        <v>13.187530310935786</v>
      </c>
      <c r="M108" s="81">
        <v>98.835887413785073</v>
      </c>
      <c r="N108" s="81">
        <v>104.78343585560239</v>
      </c>
      <c r="O108" s="81">
        <v>80.225307725725656</v>
      </c>
      <c r="P108" s="81">
        <v>79.693052383228761</v>
      </c>
      <c r="Q108" s="81">
        <v>4.4062579178620718</v>
      </c>
      <c r="R108" s="81">
        <v>0</v>
      </c>
      <c r="S108" s="81">
        <v>7.5015626283000021</v>
      </c>
      <c r="T108" s="82"/>
      <c r="U108" s="81">
        <v>10388005</v>
      </c>
      <c r="V108" s="81">
        <v>3325</v>
      </c>
      <c r="W108" s="81">
        <v>202</v>
      </c>
      <c r="X108" s="81">
        <v>19219</v>
      </c>
      <c r="Y108" s="81">
        <v>23764</v>
      </c>
      <c r="Z108" s="81">
        <v>41088</v>
      </c>
      <c r="AA108" s="81">
        <v>15624</v>
      </c>
      <c r="AB108" s="81">
        <v>71999</v>
      </c>
      <c r="AC108" s="81">
        <v>0</v>
      </c>
      <c r="AD108" s="81">
        <v>7.5015626283000021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1894</v>
      </c>
      <c r="B109" s="80">
        <v>414</v>
      </c>
      <c r="C109" s="80">
        <v>6</v>
      </c>
      <c r="D109" s="80">
        <v>25</v>
      </c>
      <c r="E109" s="80">
        <v>2009</v>
      </c>
      <c r="F109" s="80" t="s">
        <v>85</v>
      </c>
      <c r="G109" s="80" t="s">
        <v>1888</v>
      </c>
      <c r="H109" s="80" t="s">
        <v>1889</v>
      </c>
      <c r="I109" s="177"/>
      <c r="J109" s="81">
        <v>72.995009683001626</v>
      </c>
      <c r="K109" s="81">
        <v>6.4259665490365192</v>
      </c>
      <c r="L109" s="81">
        <v>23.597783592960401</v>
      </c>
      <c r="M109" s="81">
        <v>107.5384355596869</v>
      </c>
      <c r="N109" s="81">
        <v>96.164851015225338</v>
      </c>
      <c r="O109" s="81">
        <v>81.988125647499402</v>
      </c>
      <c r="P109" s="81">
        <v>76.439709073860499</v>
      </c>
      <c r="Q109" s="81">
        <v>4.1818477490253159</v>
      </c>
      <c r="R109" s="81">
        <v>0</v>
      </c>
      <c r="S109" s="81">
        <v>8.6848345839600007</v>
      </c>
      <c r="T109" s="82"/>
      <c r="U109" s="81">
        <v>8409492</v>
      </c>
      <c r="V109" s="81">
        <v>3296</v>
      </c>
      <c r="W109" s="81">
        <v>498</v>
      </c>
      <c r="X109" s="81">
        <v>20716</v>
      </c>
      <c r="Y109" s="81">
        <v>23824</v>
      </c>
      <c r="Z109" s="81">
        <v>41447</v>
      </c>
      <c r="AA109" s="81">
        <v>15385</v>
      </c>
      <c r="AB109" s="81">
        <v>71732</v>
      </c>
      <c r="AC109" s="81">
        <v>0</v>
      </c>
      <c r="AD109" s="81">
        <v>8.6848345839600007</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188.09800000000001</v>
      </c>
      <c r="BJ109" s="81">
        <v>635.9</v>
      </c>
      <c r="BK109" s="81">
        <v>0</v>
      </c>
      <c r="BL109" s="81">
        <v>0</v>
      </c>
      <c r="BM109" s="82"/>
      <c r="BN109" s="81">
        <v>0</v>
      </c>
      <c r="BO109" s="81">
        <v>0</v>
      </c>
      <c r="BP109" s="81">
        <v>9</v>
      </c>
      <c r="BQ109" s="81">
        <v>1</v>
      </c>
      <c r="BR109" s="81">
        <v>0</v>
      </c>
      <c r="BS109" s="81">
        <v>0</v>
      </c>
      <c r="BT109"/>
      <c r="BU109" s="80"/>
      <c r="BV109" s="80"/>
      <c r="BW109" s="80"/>
      <c r="BX109" s="80"/>
      <c r="BY109" s="80"/>
      <c r="BZ109" s="80"/>
      <c r="CA109" s="80"/>
      <c r="CB109" s="80"/>
      <c r="CC109" s="80"/>
    </row>
    <row r="110" spans="1:81">
      <c r="A110" s="80" t="s">
        <v>1895</v>
      </c>
      <c r="B110" s="80">
        <v>415</v>
      </c>
      <c r="C110" s="80">
        <v>7</v>
      </c>
      <c r="D110" s="80">
        <v>25</v>
      </c>
      <c r="E110" s="80">
        <v>2010</v>
      </c>
      <c r="F110" s="80" t="s">
        <v>86</v>
      </c>
      <c r="G110" s="80" t="s">
        <v>1888</v>
      </c>
      <c r="H110" s="80" t="s">
        <v>1889</v>
      </c>
      <c r="I110" s="177"/>
      <c r="J110" s="81">
        <v>72.394341858203063</v>
      </c>
      <c r="K110" s="81">
        <v>6.5497088169173727</v>
      </c>
      <c r="L110" s="81">
        <v>22.34089803834857</v>
      </c>
      <c r="M110" s="81">
        <v>104.87902238680812</v>
      </c>
      <c r="N110" s="81">
        <v>95.935832788176327</v>
      </c>
      <c r="O110" s="81">
        <v>82.300022411942635</v>
      </c>
      <c r="P110" s="81">
        <v>76.894349914247357</v>
      </c>
      <c r="Q110" s="81">
        <v>4.2902832478027477</v>
      </c>
      <c r="R110" s="81">
        <v>0</v>
      </c>
      <c r="S110" s="81">
        <v>8.0371663979200001</v>
      </c>
      <c r="T110" s="82"/>
      <c r="U110" s="81">
        <v>8922451</v>
      </c>
      <c r="V110" s="81">
        <v>3296</v>
      </c>
      <c r="W110" s="81">
        <v>498</v>
      </c>
      <c r="X110" s="81">
        <v>20716</v>
      </c>
      <c r="Y110" s="81">
        <v>23726</v>
      </c>
      <c r="Z110" s="81">
        <v>41798</v>
      </c>
      <c r="AA110" s="81">
        <v>15090</v>
      </c>
      <c r="AB110" s="81">
        <v>70516</v>
      </c>
      <c r="AC110" s="81">
        <v>0</v>
      </c>
      <c r="AD110" s="81">
        <v>8.0371663979200001</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182.88</v>
      </c>
      <c r="BJ110" s="81">
        <v>578.70000000000005</v>
      </c>
      <c r="BK110" s="81">
        <v>0</v>
      </c>
      <c r="BL110" s="81">
        <v>0</v>
      </c>
      <c r="BM110" s="82"/>
      <c r="BN110" s="81">
        <v>0</v>
      </c>
      <c r="BO110" s="81">
        <v>0</v>
      </c>
      <c r="BP110" s="81">
        <v>9</v>
      </c>
      <c r="BQ110" s="81">
        <v>1</v>
      </c>
      <c r="BR110" s="81">
        <v>0</v>
      </c>
      <c r="BS110" s="81">
        <v>0</v>
      </c>
      <c r="BT110"/>
      <c r="BU110" s="80">
        <v>733.78499999999997</v>
      </c>
      <c r="BV110" s="80">
        <v>0</v>
      </c>
      <c r="BW110" s="80">
        <v>8.0950000000000006</v>
      </c>
      <c r="BX110" s="80">
        <v>0</v>
      </c>
      <c r="BY110" s="80">
        <v>19.7</v>
      </c>
      <c r="BZ110" s="80">
        <v>0</v>
      </c>
      <c r="CA110" s="80">
        <v>0</v>
      </c>
      <c r="CB110" s="80">
        <v>0</v>
      </c>
      <c r="CC110" s="80">
        <v>0</v>
      </c>
    </row>
    <row r="111" spans="1:81">
      <c r="A111" s="80" t="s">
        <v>1896</v>
      </c>
      <c r="B111" s="80">
        <v>416</v>
      </c>
      <c r="C111" s="80">
        <v>8</v>
      </c>
      <c r="D111" s="80">
        <v>25</v>
      </c>
      <c r="E111" s="80">
        <v>2011</v>
      </c>
      <c r="F111" s="80" t="s">
        <v>87</v>
      </c>
      <c r="G111" s="80" t="s">
        <v>1888</v>
      </c>
      <c r="H111" s="80" t="s">
        <v>1889</v>
      </c>
      <c r="I111" s="177"/>
      <c r="J111" s="81">
        <v>57.309336543131323</v>
      </c>
      <c r="K111" s="81">
        <v>8.7979898629032309</v>
      </c>
      <c r="L111" s="81">
        <v>20.856340241353013</v>
      </c>
      <c r="M111" s="81">
        <v>122.05854587125982</v>
      </c>
      <c r="N111" s="81">
        <v>108.24122569874511</v>
      </c>
      <c r="O111" s="81">
        <v>79.742605404552478</v>
      </c>
      <c r="P111" s="81">
        <v>69.090363384305476</v>
      </c>
      <c r="Q111" s="81">
        <v>4.6587874924640094</v>
      </c>
      <c r="R111" s="81">
        <v>0</v>
      </c>
      <c r="S111" s="81">
        <v>6.7380963733500003</v>
      </c>
      <c r="T111" s="82"/>
      <c r="U111" s="81">
        <v>5824437</v>
      </c>
      <c r="V111" s="81">
        <v>3296</v>
      </c>
      <c r="W111" s="81">
        <v>498</v>
      </c>
      <c r="X111" s="81">
        <v>20716</v>
      </c>
      <c r="Y111" s="81">
        <v>22870</v>
      </c>
      <c r="Z111" s="81">
        <v>41379</v>
      </c>
      <c r="AA111" s="81">
        <v>13962</v>
      </c>
      <c r="AB111" s="81">
        <v>66385</v>
      </c>
      <c r="AC111" s="81">
        <v>0</v>
      </c>
      <c r="AD111" s="81">
        <v>6.7380963733500003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114.127</v>
      </c>
      <c r="BJ111" s="81">
        <v>0</v>
      </c>
      <c r="BK111" s="81">
        <v>0</v>
      </c>
      <c r="BL111" s="81">
        <v>0</v>
      </c>
      <c r="BM111" s="82"/>
      <c r="BN111" s="81">
        <v>0</v>
      </c>
      <c r="BO111" s="81">
        <v>0</v>
      </c>
      <c r="BP111" s="81">
        <v>6</v>
      </c>
      <c r="BQ111" s="81">
        <v>0</v>
      </c>
      <c r="BR111" s="81">
        <v>0</v>
      </c>
      <c r="BS111" s="81">
        <v>0</v>
      </c>
      <c r="BT111"/>
      <c r="BU111" s="80">
        <v>114.127</v>
      </c>
      <c r="BV111" s="80">
        <v>0</v>
      </c>
      <c r="BW111" s="80">
        <v>0</v>
      </c>
      <c r="BX111" s="80">
        <v>0</v>
      </c>
      <c r="BY111" s="80">
        <v>0</v>
      </c>
      <c r="BZ111" s="80">
        <v>0</v>
      </c>
      <c r="CA111" s="80">
        <v>0</v>
      </c>
      <c r="CB111" s="80">
        <v>0</v>
      </c>
      <c r="CC111" s="80">
        <v>0</v>
      </c>
    </row>
    <row r="112" spans="1:81">
      <c r="A112" s="80" t="s">
        <v>1897</v>
      </c>
      <c r="B112" s="80">
        <v>417</v>
      </c>
      <c r="C112" s="80">
        <v>9</v>
      </c>
      <c r="D112" s="80">
        <v>25</v>
      </c>
      <c r="E112" s="80">
        <v>2012</v>
      </c>
      <c r="F112" s="80" t="s">
        <v>88</v>
      </c>
      <c r="G112" s="80" t="s">
        <v>1888</v>
      </c>
      <c r="H112" s="80" t="s">
        <v>1889</v>
      </c>
      <c r="I112" s="177"/>
      <c r="J112" s="81">
        <v>58.632735800901997</v>
      </c>
      <c r="K112" s="81">
        <v>8.259290263231323</v>
      </c>
      <c r="L112" s="81">
        <v>20.918630282576434</v>
      </c>
      <c r="M112" s="81">
        <v>137.33061799364131</v>
      </c>
      <c r="N112" s="81">
        <v>114.71671179609589</v>
      </c>
      <c r="O112" s="81">
        <v>80.474500846834658</v>
      </c>
      <c r="P112" s="81">
        <v>68.786735902929749</v>
      </c>
      <c r="Q112" s="81">
        <v>4.9787806995327548</v>
      </c>
      <c r="R112" s="81">
        <v>0</v>
      </c>
      <c r="S112" s="81">
        <v>8.2566498384000013</v>
      </c>
      <c r="T112" s="82"/>
      <c r="U112" s="81">
        <v>5464909</v>
      </c>
      <c r="V112" s="81">
        <v>3296</v>
      </c>
      <c r="W112" s="81">
        <v>498</v>
      </c>
      <c r="X112" s="81">
        <v>20716</v>
      </c>
      <c r="Y112" s="81">
        <v>22795</v>
      </c>
      <c r="Z112" s="81">
        <v>42090</v>
      </c>
      <c r="AA112" s="81">
        <v>13822</v>
      </c>
      <c r="AB112" s="81">
        <v>65298</v>
      </c>
      <c r="AC112" s="81">
        <v>0</v>
      </c>
      <c r="AD112" s="81">
        <v>8.2566498384000013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164.35599999999999</v>
      </c>
      <c r="BJ112" s="81">
        <v>198.68</v>
      </c>
      <c r="BK112" s="81">
        <v>0</v>
      </c>
      <c r="BL112" s="81">
        <v>0</v>
      </c>
      <c r="BM112" s="82"/>
      <c r="BN112" s="81">
        <v>0</v>
      </c>
      <c r="BO112" s="81">
        <v>0</v>
      </c>
      <c r="BP112" s="81">
        <v>6</v>
      </c>
      <c r="BQ112" s="81">
        <v>1</v>
      </c>
      <c r="BR112" s="81">
        <v>0</v>
      </c>
      <c r="BS112" s="81">
        <v>0</v>
      </c>
      <c r="BT112"/>
      <c r="BU112" s="80">
        <v>354.13099999999997</v>
      </c>
      <c r="BV112" s="80">
        <v>0</v>
      </c>
      <c r="BW112" s="80">
        <v>3.2250000000000001</v>
      </c>
      <c r="BX112" s="80">
        <v>0</v>
      </c>
      <c r="BY112" s="80">
        <v>5.68</v>
      </c>
      <c r="BZ112" s="80">
        <v>0</v>
      </c>
      <c r="CA112" s="80">
        <v>0</v>
      </c>
      <c r="CB112" s="80">
        <v>0</v>
      </c>
      <c r="CC112" s="80">
        <v>0</v>
      </c>
    </row>
    <row r="113" spans="1:81">
      <c r="A113" s="80" t="s">
        <v>1898</v>
      </c>
      <c r="B113" s="80">
        <v>418</v>
      </c>
      <c r="C113" s="80">
        <v>10</v>
      </c>
      <c r="D113" s="80">
        <v>25</v>
      </c>
      <c r="E113" s="80">
        <v>2013</v>
      </c>
      <c r="F113" s="80" t="s">
        <v>89</v>
      </c>
      <c r="G113" s="80" t="s">
        <v>1888</v>
      </c>
      <c r="H113" s="80" t="s">
        <v>1889</v>
      </c>
      <c r="I113" s="177"/>
      <c r="J113" s="81">
        <v>65.049083898595271</v>
      </c>
      <c r="K113" s="81">
        <v>7.0119261152287127</v>
      </c>
      <c r="L113" s="81">
        <v>15.175361126752884</v>
      </c>
      <c r="M113" s="81">
        <v>118.52498793567469</v>
      </c>
      <c r="N113" s="81">
        <v>113.77430187369681</v>
      </c>
      <c r="O113" s="81">
        <v>77.997737573117931</v>
      </c>
      <c r="P113" s="81">
        <v>72.0980841399724</v>
      </c>
      <c r="Q113" s="81">
        <v>5.0235899992818709</v>
      </c>
      <c r="R113" s="81">
        <v>0</v>
      </c>
      <c r="S113" s="81">
        <v>8.8435718475400016</v>
      </c>
      <c r="T113" s="82"/>
      <c r="U113" s="81">
        <v>6665851</v>
      </c>
      <c r="V113" s="81">
        <v>3296</v>
      </c>
      <c r="W113" s="81">
        <v>498</v>
      </c>
      <c r="X113" s="81">
        <v>20716</v>
      </c>
      <c r="Y113" s="81">
        <v>22985</v>
      </c>
      <c r="Z113" s="81">
        <v>42616</v>
      </c>
      <c r="AA113" s="81">
        <v>14433</v>
      </c>
      <c r="AB113" s="81">
        <v>64941</v>
      </c>
      <c r="AC113" s="81">
        <v>0</v>
      </c>
      <c r="AD113" s="81">
        <v>8.8435718475400016</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182.624</v>
      </c>
      <c r="BJ113" s="81">
        <v>759.5</v>
      </c>
      <c r="BK113" s="81">
        <v>0</v>
      </c>
      <c r="BL113" s="81">
        <v>0</v>
      </c>
      <c r="BM113" s="82"/>
      <c r="BN113" s="81">
        <v>0</v>
      </c>
      <c r="BO113" s="81">
        <v>0</v>
      </c>
      <c r="BP113" s="81">
        <v>6</v>
      </c>
      <c r="BQ113" s="81">
        <v>1</v>
      </c>
      <c r="BR113" s="81">
        <v>0</v>
      </c>
      <c r="BS113" s="81">
        <v>0</v>
      </c>
      <c r="BT113"/>
      <c r="BU113" s="80">
        <v>915.62400000000002</v>
      </c>
      <c r="BV113" s="80">
        <v>0</v>
      </c>
      <c r="BW113" s="80">
        <v>0</v>
      </c>
      <c r="BX113" s="80">
        <v>0</v>
      </c>
      <c r="BY113" s="80">
        <v>26.5</v>
      </c>
      <c r="BZ113" s="80">
        <v>0</v>
      </c>
      <c r="CA113" s="80">
        <v>0</v>
      </c>
      <c r="CB113" s="80">
        <v>0</v>
      </c>
      <c r="CC113" s="80">
        <v>0</v>
      </c>
    </row>
    <row r="114" spans="1:81">
      <c r="A114" s="80" t="s">
        <v>1899</v>
      </c>
      <c r="B114" s="80">
        <v>419</v>
      </c>
      <c r="C114" s="80">
        <v>11</v>
      </c>
      <c r="D114" s="80">
        <v>25</v>
      </c>
      <c r="E114" s="80">
        <v>2014</v>
      </c>
      <c r="F114" s="80" t="s">
        <v>90</v>
      </c>
      <c r="G114" s="80" t="s">
        <v>1888</v>
      </c>
      <c r="H114" s="80" t="s">
        <v>1889</v>
      </c>
      <c r="I114" s="177"/>
      <c r="J114" s="81">
        <v>65.698014331284952</v>
      </c>
      <c r="K114" s="81">
        <v>7.3786550597118898</v>
      </c>
      <c r="L114" s="81">
        <v>6.5171111910795627</v>
      </c>
      <c r="M114" s="81">
        <v>105.66589725838756</v>
      </c>
      <c r="N114" s="81">
        <v>113.76694077299892</v>
      </c>
      <c r="O114" s="81">
        <v>75.264824893872571</v>
      </c>
      <c r="P114" s="81">
        <v>78.975714170317985</v>
      </c>
      <c r="Q114" s="81">
        <v>4.7900714023311659</v>
      </c>
      <c r="R114" s="81">
        <v>0</v>
      </c>
      <c r="S114" s="81">
        <v>9.4610394188800004</v>
      </c>
      <c r="T114" s="82"/>
      <c r="U114" s="81">
        <v>7240764</v>
      </c>
      <c r="V114" s="81">
        <v>3193</v>
      </c>
      <c r="W114" s="81">
        <v>142</v>
      </c>
      <c r="X114" s="81">
        <v>16518</v>
      </c>
      <c r="Y114" s="81">
        <v>23532</v>
      </c>
      <c r="Z114" s="81">
        <v>43311</v>
      </c>
      <c r="AA114" s="81">
        <v>15728</v>
      </c>
      <c r="AB114" s="81">
        <v>64539</v>
      </c>
      <c r="AC114" s="81">
        <v>0</v>
      </c>
      <c r="AD114" s="81">
        <v>9.4610394188800004</v>
      </c>
      <c r="AE114" s="82"/>
      <c r="AF114" s="81">
        <v>69640536.586397782</v>
      </c>
      <c r="AG114" s="81">
        <v>5811404.6918366896</v>
      </c>
      <c r="AH114" s="81">
        <v>1456001.4563352293</v>
      </c>
      <c r="AI114" s="81">
        <v>113615622.42497635</v>
      </c>
      <c r="AJ114" s="81">
        <v>141065447.74076843</v>
      </c>
      <c r="AK114" s="81">
        <v>0</v>
      </c>
      <c r="AL114" s="81">
        <v>0</v>
      </c>
      <c r="AM114" s="81">
        <v>8860240.2798492108</v>
      </c>
      <c r="AN114" s="81">
        <v>0</v>
      </c>
      <c r="AO114" s="81">
        <v>0</v>
      </c>
      <c r="AP114" s="82"/>
      <c r="AQ114" s="81">
        <v>1314</v>
      </c>
      <c r="AR114" s="81">
        <v>281</v>
      </c>
      <c r="AS114" s="81">
        <v>0</v>
      </c>
      <c r="AT114" s="81">
        <v>0</v>
      </c>
      <c r="AU114" s="81">
        <v>0</v>
      </c>
      <c r="AV114" s="81">
        <v>0</v>
      </c>
      <c r="AW114" s="81" t="s">
        <v>564</v>
      </c>
      <c r="AX114" s="82"/>
      <c r="AY114" s="81">
        <v>5933.8</v>
      </c>
      <c r="AZ114" s="81">
        <v>10775.6</v>
      </c>
      <c r="BA114" s="81">
        <v>0</v>
      </c>
      <c r="BB114" s="81">
        <v>0</v>
      </c>
      <c r="BC114" s="81">
        <v>0</v>
      </c>
      <c r="BD114" s="81">
        <v>0</v>
      </c>
      <c r="BE114" s="81" t="s">
        <v>564</v>
      </c>
      <c r="BF114" s="82"/>
      <c r="BG114" s="81">
        <v>0</v>
      </c>
      <c r="BH114" s="81">
        <v>0</v>
      </c>
      <c r="BI114" s="81">
        <v>190.81200000000001</v>
      </c>
      <c r="BJ114" s="81">
        <v>639.87400000000002</v>
      </c>
      <c r="BK114" s="81">
        <v>0</v>
      </c>
      <c r="BL114" s="81">
        <v>0</v>
      </c>
      <c r="BM114" s="82"/>
      <c r="BN114" s="81">
        <v>0</v>
      </c>
      <c r="BO114" s="81">
        <v>0</v>
      </c>
      <c r="BP114" s="81">
        <v>5</v>
      </c>
      <c r="BQ114" s="81">
        <v>1</v>
      </c>
      <c r="BR114" s="81">
        <v>0</v>
      </c>
      <c r="BS114" s="81">
        <v>0</v>
      </c>
      <c r="BT114"/>
      <c r="BU114" s="80">
        <v>808.58600000000001</v>
      </c>
      <c r="BV114" s="80">
        <v>0</v>
      </c>
      <c r="BW114" s="80">
        <v>0</v>
      </c>
      <c r="BX114" s="80">
        <v>0</v>
      </c>
      <c r="BY114" s="80">
        <v>22.1</v>
      </c>
      <c r="BZ114" s="80">
        <v>0</v>
      </c>
      <c r="CA114" s="80">
        <v>0</v>
      </c>
      <c r="CB114" s="80">
        <v>0</v>
      </c>
      <c r="CC114" s="80">
        <v>0</v>
      </c>
    </row>
    <row r="115" spans="1:81">
      <c r="A115" s="80" t="s">
        <v>1900</v>
      </c>
      <c r="B115" s="80">
        <v>420</v>
      </c>
      <c r="C115" s="80">
        <v>12</v>
      </c>
      <c r="D115" s="80">
        <v>25</v>
      </c>
      <c r="E115" s="80">
        <v>2015</v>
      </c>
      <c r="F115" s="80" t="s">
        <v>91</v>
      </c>
      <c r="G115" s="80" t="s">
        <v>1888</v>
      </c>
      <c r="H115" s="80" t="s">
        <v>1889</v>
      </c>
      <c r="I115" s="177"/>
      <c r="J115" s="81">
        <v>63.538168241493189</v>
      </c>
      <c r="K115" s="81">
        <v>7.4569256116942313</v>
      </c>
      <c r="L115" s="81">
        <v>6.6292559274871827</v>
      </c>
      <c r="M115" s="81">
        <v>103.95396956120881</v>
      </c>
      <c r="N115" s="81">
        <v>103.25384132644579</v>
      </c>
      <c r="O115" s="81">
        <v>74.777226222229302</v>
      </c>
      <c r="P115" s="81">
        <v>83.81188467280333</v>
      </c>
      <c r="Q115" s="81">
        <v>4.6449936923785806</v>
      </c>
      <c r="R115" s="81">
        <v>0</v>
      </c>
      <c r="S115" s="81">
        <v>9.8918339176799996</v>
      </c>
      <c r="T115" s="82"/>
      <c r="U115" s="81">
        <v>7753520</v>
      </c>
      <c r="V115" s="81">
        <v>3193</v>
      </c>
      <c r="W115" s="81">
        <v>142</v>
      </c>
      <c r="X115" s="81">
        <v>16518</v>
      </c>
      <c r="Y115" s="81">
        <v>23820</v>
      </c>
      <c r="Z115" s="81">
        <v>43445</v>
      </c>
      <c r="AA115" s="81">
        <v>16678</v>
      </c>
      <c r="AB115" s="81">
        <v>63930</v>
      </c>
      <c r="AC115" s="81">
        <v>0</v>
      </c>
      <c r="AD115" s="81">
        <v>9.8918339176799996</v>
      </c>
      <c r="AE115" s="82"/>
      <c r="AF115" s="81">
        <v>67584926.549275741</v>
      </c>
      <c r="AG115" s="81">
        <v>5483493.8739603143</v>
      </c>
      <c r="AH115" s="81">
        <v>1153051.428709558</v>
      </c>
      <c r="AI115" s="81">
        <v>116387813.6130542</v>
      </c>
      <c r="AJ115" s="81">
        <v>130534647.10725692</v>
      </c>
      <c r="AK115" s="81">
        <v>0</v>
      </c>
      <c r="AL115" s="81">
        <v>0</v>
      </c>
      <c r="AM115" s="81">
        <v>8761338.3237363007</v>
      </c>
      <c r="AN115" s="81">
        <v>0</v>
      </c>
      <c r="AO115" s="81">
        <v>0</v>
      </c>
      <c r="AP115" s="82"/>
      <c r="AQ115" s="81">
        <v>1673</v>
      </c>
      <c r="AR115" s="81">
        <v>480</v>
      </c>
      <c r="AS115" s="81">
        <v>0</v>
      </c>
      <c r="AT115" s="81">
        <v>0</v>
      </c>
      <c r="AU115" s="81">
        <v>0</v>
      </c>
      <c r="AV115" s="81">
        <v>0</v>
      </c>
      <c r="AW115" s="81" t="s">
        <v>564</v>
      </c>
      <c r="AX115" s="82"/>
      <c r="AY115" s="81">
        <v>7830.2</v>
      </c>
      <c r="AZ115" s="81">
        <v>25563.3</v>
      </c>
      <c r="BA115" s="81">
        <v>0</v>
      </c>
      <c r="BB115" s="81">
        <v>0</v>
      </c>
      <c r="BC115" s="81">
        <v>0</v>
      </c>
      <c r="BD115" s="81">
        <v>0</v>
      </c>
      <c r="BE115" s="81" t="s">
        <v>564</v>
      </c>
      <c r="BF115" s="82"/>
      <c r="BG115" s="81">
        <v>0</v>
      </c>
      <c r="BH115" s="81">
        <v>0</v>
      </c>
      <c r="BI115" s="81">
        <v>210.11</v>
      </c>
      <c r="BJ115" s="81">
        <v>656.024</v>
      </c>
      <c r="BK115" s="81">
        <v>0</v>
      </c>
      <c r="BL115" s="81">
        <v>0</v>
      </c>
      <c r="BM115" s="82"/>
      <c r="BN115" s="81">
        <v>0</v>
      </c>
      <c r="BO115" s="81">
        <v>0</v>
      </c>
      <c r="BP115" s="81">
        <v>5</v>
      </c>
      <c r="BQ115" s="81">
        <v>1</v>
      </c>
      <c r="BR115" s="81">
        <v>0</v>
      </c>
      <c r="BS115" s="81">
        <v>0</v>
      </c>
      <c r="BT115"/>
      <c r="BU115" s="80">
        <v>843.73400000000004</v>
      </c>
      <c r="BV115" s="80">
        <v>0</v>
      </c>
      <c r="BW115" s="80">
        <v>0</v>
      </c>
      <c r="BX115" s="80">
        <v>0</v>
      </c>
      <c r="BY115" s="80">
        <v>22.4</v>
      </c>
      <c r="BZ115" s="80">
        <v>0</v>
      </c>
      <c r="CA115" s="80">
        <v>0</v>
      </c>
      <c r="CB115" s="80">
        <v>0</v>
      </c>
      <c r="CC115" s="80">
        <v>0</v>
      </c>
    </row>
    <row r="116" spans="1:81">
      <c r="A116" s="80" t="s">
        <v>1901</v>
      </c>
      <c r="B116" s="80">
        <v>421</v>
      </c>
      <c r="C116" s="80">
        <v>13</v>
      </c>
      <c r="D116" s="80">
        <v>25</v>
      </c>
      <c r="E116" s="80">
        <v>2016</v>
      </c>
      <c r="F116" s="80" t="s">
        <v>92</v>
      </c>
      <c r="G116" s="80" t="s">
        <v>1888</v>
      </c>
      <c r="H116" s="80" t="s">
        <v>1889</v>
      </c>
      <c r="I116" s="177"/>
      <c r="J116" s="81">
        <v>75.407498578055566</v>
      </c>
      <c r="K116" s="81">
        <v>7.6599615478008305</v>
      </c>
      <c r="L116" s="81">
        <v>7.2682732425879557</v>
      </c>
      <c r="M116" s="81">
        <v>75.946111049726667</v>
      </c>
      <c r="N116" s="81">
        <v>96.552003802999565</v>
      </c>
      <c r="O116" s="81">
        <v>74.289145005251456</v>
      </c>
      <c r="P116" s="81">
        <v>83.108438682108584</v>
      </c>
      <c r="Q116" s="81">
        <v>4.4469924735182307</v>
      </c>
      <c r="R116" s="81">
        <v>0</v>
      </c>
      <c r="S116" s="81">
        <v>10.216785071680002</v>
      </c>
      <c r="T116" s="82"/>
      <c r="U116" s="81">
        <v>9067692</v>
      </c>
      <c r="V116" s="81">
        <v>3193</v>
      </c>
      <c r="W116" s="81">
        <v>142</v>
      </c>
      <c r="X116" s="81">
        <v>16518</v>
      </c>
      <c r="Y116" s="81">
        <v>23940</v>
      </c>
      <c r="Z116" s="81">
        <v>43692</v>
      </c>
      <c r="AA116" s="81">
        <v>17105</v>
      </c>
      <c r="AB116" s="81">
        <v>62960</v>
      </c>
      <c r="AC116" s="81">
        <v>0</v>
      </c>
      <c r="AD116" s="81">
        <v>10.21678507168</v>
      </c>
      <c r="AE116" s="82"/>
      <c r="AF116" s="81">
        <v>83741356.795165718</v>
      </c>
      <c r="AG116" s="81">
        <v>5405223.2608871479</v>
      </c>
      <c r="AH116" s="81">
        <v>1014466.511801645</v>
      </c>
      <c r="AI116" s="81">
        <v>103669025.0517801</v>
      </c>
      <c r="AJ116" s="81">
        <v>122232328.33142219</v>
      </c>
      <c r="AK116" s="81">
        <v>0</v>
      </c>
      <c r="AL116" s="81">
        <v>0</v>
      </c>
      <c r="AM116" s="81">
        <v>8635107.3159465175</v>
      </c>
      <c r="AN116" s="81">
        <v>0</v>
      </c>
      <c r="AO116" s="81">
        <v>0</v>
      </c>
      <c r="AP116" s="82"/>
      <c r="AQ116" s="81">
        <v>2071</v>
      </c>
      <c r="AR116" s="81">
        <v>611</v>
      </c>
      <c r="AS116" s="81">
        <v>0</v>
      </c>
      <c r="AT116" s="81">
        <v>0</v>
      </c>
      <c r="AU116" s="81">
        <v>0</v>
      </c>
      <c r="AV116" s="81">
        <v>0</v>
      </c>
      <c r="AW116" s="81" t="s">
        <v>564</v>
      </c>
      <c r="AX116" s="82"/>
      <c r="AY116" s="81">
        <v>10090</v>
      </c>
      <c r="AZ116" s="81">
        <v>33447.199999999997</v>
      </c>
      <c r="BA116" s="81">
        <v>0</v>
      </c>
      <c r="BB116" s="81">
        <v>0</v>
      </c>
      <c r="BC116" s="81">
        <v>0</v>
      </c>
      <c r="BD116" s="81">
        <v>0</v>
      </c>
      <c r="BE116" s="81" t="s">
        <v>564</v>
      </c>
      <c r="BF116" s="82"/>
      <c r="BG116" s="81">
        <v>0</v>
      </c>
      <c r="BH116" s="81">
        <v>0</v>
      </c>
      <c r="BI116" s="81">
        <v>222.72499999999999</v>
      </c>
      <c r="BJ116" s="81">
        <v>583.11699999999996</v>
      </c>
      <c r="BK116" s="81">
        <v>0</v>
      </c>
      <c r="BL116" s="81">
        <v>0</v>
      </c>
      <c r="BM116" s="82"/>
      <c r="BN116" s="81">
        <v>0</v>
      </c>
      <c r="BO116" s="81">
        <v>0</v>
      </c>
      <c r="BP116" s="81">
        <v>5</v>
      </c>
      <c r="BQ116" s="81">
        <v>1</v>
      </c>
      <c r="BR116" s="81">
        <v>0</v>
      </c>
      <c r="BS116" s="81">
        <v>0</v>
      </c>
      <c r="BT116"/>
      <c r="BU116" s="80">
        <v>786.94200000000001</v>
      </c>
      <c r="BV116" s="80">
        <v>0</v>
      </c>
      <c r="BW116" s="80">
        <v>0</v>
      </c>
      <c r="BX116" s="80">
        <v>0</v>
      </c>
      <c r="BY116" s="80">
        <v>18.899999999999999</v>
      </c>
      <c r="BZ116" s="80">
        <v>0</v>
      </c>
      <c r="CA116" s="80">
        <v>0</v>
      </c>
      <c r="CB116" s="80">
        <v>0</v>
      </c>
      <c r="CC116" s="80">
        <v>0</v>
      </c>
    </row>
    <row r="117" spans="1:81">
      <c r="A117" s="80" t="s">
        <v>1902</v>
      </c>
      <c r="B117" s="80">
        <v>422</v>
      </c>
      <c r="C117" s="80">
        <v>14</v>
      </c>
      <c r="D117" s="80">
        <v>25</v>
      </c>
      <c r="E117" s="80">
        <v>2017</v>
      </c>
      <c r="F117" s="80" t="s">
        <v>71</v>
      </c>
      <c r="G117" s="80" t="s">
        <v>1888</v>
      </c>
      <c r="H117" s="80" t="s">
        <v>1889</v>
      </c>
      <c r="I117" s="177"/>
      <c r="J117" s="81">
        <v>71.315435624075107</v>
      </c>
      <c r="K117" s="81">
        <v>7.8733707328947391</v>
      </c>
      <c r="L117" s="81">
        <v>7.5301573784981661</v>
      </c>
      <c r="M117" s="81">
        <v>70.393117930507444</v>
      </c>
      <c r="N117" s="81">
        <v>101.62807653336273</v>
      </c>
      <c r="O117" s="81">
        <v>72.697255003602322</v>
      </c>
      <c r="P117" s="81">
        <v>81.466721413255883</v>
      </c>
      <c r="Q117" s="81">
        <v>4.1972120885996143</v>
      </c>
      <c r="R117" s="81">
        <v>0</v>
      </c>
      <c r="S117" s="81">
        <v>10.28547193905</v>
      </c>
      <c r="T117" s="82"/>
      <c r="U117" s="81">
        <v>9066215</v>
      </c>
      <c r="V117" s="81">
        <v>3193</v>
      </c>
      <c r="W117" s="81">
        <v>142</v>
      </c>
      <c r="X117" s="81">
        <v>16518</v>
      </c>
      <c r="Y117" s="81">
        <v>23746</v>
      </c>
      <c r="Z117" s="81">
        <v>43465</v>
      </c>
      <c r="AA117" s="81">
        <v>16874</v>
      </c>
      <c r="AB117" s="81">
        <v>61452</v>
      </c>
      <c r="AC117" s="81">
        <v>0</v>
      </c>
      <c r="AD117" s="81">
        <v>10.28547193905</v>
      </c>
      <c r="AE117" s="82"/>
      <c r="AF117" s="81">
        <v>80937849.055334881</v>
      </c>
      <c r="AG117" s="81">
        <v>5662066.4490897479</v>
      </c>
      <c r="AH117" s="81">
        <v>1420614.6041120689</v>
      </c>
      <c r="AI117" s="81">
        <v>101693675.3403354</v>
      </c>
      <c r="AJ117" s="81">
        <v>129455863.276637</v>
      </c>
      <c r="AK117" s="81">
        <v>0</v>
      </c>
      <c r="AL117" s="81">
        <v>0</v>
      </c>
      <c r="AM117" s="81">
        <v>8441469.6434444692</v>
      </c>
      <c r="AN117" s="81">
        <v>0</v>
      </c>
      <c r="AO117" s="81">
        <v>0</v>
      </c>
      <c r="AP117" s="82"/>
      <c r="AQ117" s="81">
        <v>2361</v>
      </c>
      <c r="AR117" s="81">
        <v>681</v>
      </c>
      <c r="AS117" s="81">
        <v>1</v>
      </c>
      <c r="AT117" s="81">
        <v>0</v>
      </c>
      <c r="AU117" s="81">
        <v>0</v>
      </c>
      <c r="AV117" s="81">
        <v>0</v>
      </c>
      <c r="AW117" s="81" t="s">
        <v>564</v>
      </c>
      <c r="AX117" s="82"/>
      <c r="AY117" s="81">
        <v>11754.7</v>
      </c>
      <c r="AZ117" s="81">
        <v>88812.700000000026</v>
      </c>
      <c r="BA117" s="81">
        <v>9400</v>
      </c>
      <c r="BB117" s="81">
        <v>0</v>
      </c>
      <c r="BC117" s="81">
        <v>0</v>
      </c>
      <c r="BD117" s="81">
        <v>0</v>
      </c>
      <c r="BE117" s="81" t="s">
        <v>564</v>
      </c>
      <c r="BF117" s="82"/>
      <c r="BG117" s="81">
        <v>0</v>
      </c>
      <c r="BH117" s="81">
        <v>0</v>
      </c>
      <c r="BI117" s="81">
        <v>223.297</v>
      </c>
      <c r="BJ117" s="81">
        <v>704.98500000000001</v>
      </c>
      <c r="BK117" s="81">
        <v>32.853000000000002</v>
      </c>
      <c r="BL117" s="81">
        <v>0</v>
      </c>
      <c r="BM117" s="82"/>
      <c r="BN117" s="81">
        <v>0</v>
      </c>
      <c r="BO117" s="81">
        <v>0</v>
      </c>
      <c r="BP117" s="81">
        <v>5</v>
      </c>
      <c r="BQ117" s="81">
        <v>1</v>
      </c>
      <c r="BR117" s="81">
        <v>2</v>
      </c>
      <c r="BS117" s="81">
        <v>0</v>
      </c>
      <c r="BT117"/>
      <c r="BU117" s="80">
        <v>929.68600000000004</v>
      </c>
      <c r="BV117" s="80">
        <v>7.649</v>
      </c>
      <c r="BW117" s="80">
        <v>0</v>
      </c>
      <c r="BX117" s="80">
        <v>0</v>
      </c>
      <c r="BY117" s="80">
        <v>23.8</v>
      </c>
      <c r="BZ117" s="80">
        <v>0</v>
      </c>
      <c r="CA117" s="80">
        <v>0</v>
      </c>
      <c r="CB117" s="80">
        <v>0</v>
      </c>
      <c r="CC117" s="80">
        <v>0</v>
      </c>
    </row>
    <row r="118" spans="1:81">
      <c r="A118" s="80" t="s">
        <v>1903</v>
      </c>
      <c r="B118" s="80">
        <v>423</v>
      </c>
      <c r="C118" s="80">
        <v>15</v>
      </c>
      <c r="D118" s="80">
        <v>25</v>
      </c>
      <c r="E118" s="80">
        <v>2018</v>
      </c>
      <c r="F118" s="80" t="s">
        <v>93</v>
      </c>
      <c r="G118" s="80" t="s">
        <v>1888</v>
      </c>
      <c r="H118" s="80" t="s">
        <v>1889</v>
      </c>
      <c r="I118" s="177"/>
      <c r="J118" s="81">
        <v>75.185988531806544</v>
      </c>
      <c r="K118" s="81">
        <v>7.483573693988526</v>
      </c>
      <c r="L118" s="81">
        <v>6.8283002456009942</v>
      </c>
      <c r="M118" s="81">
        <v>74.662815577312017</v>
      </c>
      <c r="N118" s="81">
        <v>93.656624865197003</v>
      </c>
      <c r="O118" s="81">
        <v>71.142703039053444</v>
      </c>
      <c r="P118" s="81">
        <v>80.373769106684364</v>
      </c>
      <c r="Q118" s="81">
        <v>3.8398509197302073</v>
      </c>
      <c r="R118" s="81">
        <v>0</v>
      </c>
      <c r="S118" s="81">
        <v>10.093673044799999</v>
      </c>
      <c r="T118" s="82"/>
      <c r="U118" s="81">
        <v>9218005</v>
      </c>
      <c r="V118" s="81">
        <v>3193</v>
      </c>
      <c r="W118" s="81">
        <v>142</v>
      </c>
      <c r="X118" s="81">
        <v>16518</v>
      </c>
      <c r="Y118" s="81">
        <v>23841</v>
      </c>
      <c r="Z118" s="81">
        <v>43350</v>
      </c>
      <c r="AA118" s="81">
        <v>16815</v>
      </c>
      <c r="AB118" s="81">
        <v>60585</v>
      </c>
      <c r="AC118" s="81">
        <v>0</v>
      </c>
      <c r="AD118" s="81">
        <v>10.093673044799999</v>
      </c>
      <c r="AE118" s="82"/>
      <c r="AF118" s="81">
        <v>86108024.278435305</v>
      </c>
      <c r="AG118" s="81">
        <v>5032336.1644814871</v>
      </c>
      <c r="AH118" s="81">
        <v>1346930.294961869</v>
      </c>
      <c r="AI118" s="81">
        <v>101436318.0854654</v>
      </c>
      <c r="AJ118" s="81">
        <v>118878199.2029703</v>
      </c>
      <c r="AK118" s="81">
        <v>0</v>
      </c>
      <c r="AL118" s="81">
        <v>0</v>
      </c>
      <c r="AM118" s="81">
        <v>8339592.5424652454</v>
      </c>
      <c r="AN118" s="81">
        <v>0</v>
      </c>
      <c r="AO118" s="81">
        <v>0</v>
      </c>
      <c r="AP118" s="82"/>
      <c r="AQ118" s="81">
        <v>2633</v>
      </c>
      <c r="AR118" s="81">
        <v>794</v>
      </c>
      <c r="AS118" s="81">
        <v>1</v>
      </c>
      <c r="AT118" s="81">
        <v>0</v>
      </c>
      <c r="AU118" s="81">
        <v>0</v>
      </c>
      <c r="AV118" s="81">
        <v>0</v>
      </c>
      <c r="AW118" s="81" t="s">
        <v>564</v>
      </c>
      <c r="AX118" s="82"/>
      <c r="AY118" s="81">
        <v>13259.7</v>
      </c>
      <c r="AZ118" s="81">
        <v>138846</v>
      </c>
      <c r="BA118" s="81">
        <v>9400</v>
      </c>
      <c r="BB118" s="81">
        <v>0</v>
      </c>
      <c r="BC118" s="81">
        <v>0</v>
      </c>
      <c r="BD118" s="81">
        <v>0</v>
      </c>
      <c r="BE118" s="81" t="s">
        <v>564</v>
      </c>
      <c r="BF118" s="82"/>
      <c r="BG118" s="81">
        <v>0</v>
      </c>
      <c r="BH118" s="81">
        <v>0</v>
      </c>
      <c r="BI118" s="81">
        <v>219.35400000000001</v>
      </c>
      <c r="BJ118" s="81">
        <v>674.00400000000002</v>
      </c>
      <c r="BK118" s="81">
        <v>23.808</v>
      </c>
      <c r="BL118" s="81">
        <v>0</v>
      </c>
      <c r="BM118" s="82"/>
      <c r="BN118" s="81">
        <v>0</v>
      </c>
      <c r="BO118" s="81">
        <v>0</v>
      </c>
      <c r="BP118" s="81">
        <v>5</v>
      </c>
      <c r="BQ118" s="81">
        <v>1</v>
      </c>
      <c r="BR118" s="81">
        <v>2</v>
      </c>
      <c r="BS118" s="81">
        <v>0</v>
      </c>
      <c r="BT118"/>
      <c r="BU118" s="80">
        <v>895.16600000000005</v>
      </c>
      <c r="BV118" s="80">
        <v>0</v>
      </c>
      <c r="BW118" s="80">
        <v>0</v>
      </c>
      <c r="BX118" s="80">
        <v>0</v>
      </c>
      <c r="BY118" s="80">
        <v>22</v>
      </c>
      <c r="BZ118" s="80">
        <v>0</v>
      </c>
      <c r="CA118" s="80">
        <v>0</v>
      </c>
      <c r="CB118" s="80">
        <v>0</v>
      </c>
      <c r="CC118" s="80">
        <v>0</v>
      </c>
    </row>
    <row r="119" spans="1:81">
      <c r="A119" s="80" t="s">
        <v>1904</v>
      </c>
      <c r="B119" s="80">
        <v>424</v>
      </c>
      <c r="C119" s="80">
        <v>16</v>
      </c>
      <c r="D119" s="80">
        <v>25</v>
      </c>
      <c r="E119" s="80">
        <v>2019</v>
      </c>
      <c r="F119" s="80" t="s">
        <v>73</v>
      </c>
      <c r="G119" s="80" t="s">
        <v>1888</v>
      </c>
      <c r="H119" s="80" t="s">
        <v>1889</v>
      </c>
      <c r="I119" s="177"/>
      <c r="J119" s="81">
        <v>76.138915092807196</v>
      </c>
      <c r="K119" s="81">
        <v>6.9273241259268614</v>
      </c>
      <c r="L119" s="81">
        <v>6.8955766988042697</v>
      </c>
      <c r="M119" s="81">
        <v>74.748706080187048</v>
      </c>
      <c r="N119" s="81">
        <v>92.337615752376394</v>
      </c>
      <c r="O119" s="81">
        <v>69.13460502643882</v>
      </c>
      <c r="P119" s="81">
        <v>81.750407439092811</v>
      </c>
      <c r="Q119" s="81">
        <v>3.6920369009609644</v>
      </c>
      <c r="R119" s="81">
        <v>0</v>
      </c>
      <c r="S119" s="81">
        <v>10.29194749635</v>
      </c>
      <c r="T119" s="82"/>
      <c r="U119" s="81">
        <v>9351291</v>
      </c>
      <c r="V119" s="81">
        <v>3193</v>
      </c>
      <c r="W119" s="81">
        <v>142</v>
      </c>
      <c r="X119" s="81">
        <v>16518</v>
      </c>
      <c r="Y119" s="81">
        <v>24141</v>
      </c>
      <c r="Z119" s="81">
        <v>43283</v>
      </c>
      <c r="AA119" s="81">
        <v>16975</v>
      </c>
      <c r="AB119" s="81">
        <v>59830</v>
      </c>
      <c r="AC119" s="81">
        <v>0</v>
      </c>
      <c r="AD119" s="81">
        <v>10.29194749635</v>
      </c>
      <c r="AE119" s="82"/>
      <c r="AF119" s="81">
        <v>92265085.268356502</v>
      </c>
      <c r="AG119" s="81">
        <v>4872787.3367494196</v>
      </c>
      <c r="AH119" s="81">
        <v>1413952.727880439</v>
      </c>
      <c r="AI119" s="81">
        <v>108368357.7429015</v>
      </c>
      <c r="AJ119" s="81">
        <v>122903151.80972703</v>
      </c>
      <c r="AK119" s="81">
        <v>0</v>
      </c>
      <c r="AL119" s="81">
        <v>0</v>
      </c>
      <c r="AM119" s="81">
        <v>8148395.6000011424</v>
      </c>
      <c r="AN119" s="81">
        <v>0</v>
      </c>
      <c r="AO119" s="81">
        <v>0</v>
      </c>
      <c r="AP119" s="82"/>
      <c r="AQ119" s="81">
        <v>2804</v>
      </c>
      <c r="AR119" s="81">
        <v>879</v>
      </c>
      <c r="AS119" s="81">
        <v>1</v>
      </c>
      <c r="AT119" s="81">
        <v>0</v>
      </c>
      <c r="AU119" s="81">
        <v>0</v>
      </c>
      <c r="AV119" s="81">
        <v>0</v>
      </c>
      <c r="AW119" s="81" t="s">
        <v>564</v>
      </c>
      <c r="AX119" s="82"/>
      <c r="AY119" s="81">
        <v>14260.49999999996</v>
      </c>
      <c r="AZ119" s="81">
        <v>144184.90000000011</v>
      </c>
      <c r="BA119" s="81">
        <v>9400</v>
      </c>
      <c r="BB119" s="81">
        <v>0</v>
      </c>
      <c r="BC119" s="81">
        <v>0</v>
      </c>
      <c r="BD119" s="81">
        <v>0</v>
      </c>
      <c r="BE119" s="81" t="s">
        <v>564</v>
      </c>
      <c r="BF119" s="82"/>
      <c r="BG119" s="81">
        <v>0</v>
      </c>
      <c r="BH119" s="81">
        <v>0</v>
      </c>
      <c r="BI119" s="81">
        <v>32.996000000000002</v>
      </c>
      <c r="BJ119" s="81">
        <v>629.05700000000002</v>
      </c>
      <c r="BK119" s="81">
        <v>15.516999999999999</v>
      </c>
      <c r="BL119" s="81">
        <v>0</v>
      </c>
      <c r="BM119" s="82"/>
      <c r="BN119" s="81">
        <v>0</v>
      </c>
      <c r="BO119" s="81">
        <v>0</v>
      </c>
      <c r="BP119" s="81">
        <v>4</v>
      </c>
      <c r="BQ119" s="81">
        <v>1</v>
      </c>
      <c r="BR119" s="81">
        <v>1</v>
      </c>
      <c r="BS119" s="81">
        <v>0</v>
      </c>
      <c r="BT119"/>
      <c r="BU119" s="80">
        <v>657.18200000000002</v>
      </c>
      <c r="BV119" s="80">
        <v>0</v>
      </c>
      <c r="BW119" s="80">
        <v>0</v>
      </c>
      <c r="BX119" s="80">
        <v>0</v>
      </c>
      <c r="BY119" s="80">
        <v>20.388000000000002</v>
      </c>
      <c r="BZ119" s="80">
        <v>0</v>
      </c>
      <c r="CA119" s="80">
        <v>0</v>
      </c>
      <c r="CB119" s="80">
        <v>0</v>
      </c>
      <c r="CC119" s="80">
        <v>0</v>
      </c>
    </row>
    <row r="120" spans="1:81">
      <c r="A120" s="80" t="s">
        <v>1905</v>
      </c>
      <c r="B120" s="80">
        <v>425</v>
      </c>
      <c r="C120" s="80">
        <v>17</v>
      </c>
      <c r="D120" s="80">
        <v>25</v>
      </c>
      <c r="E120" s="80">
        <v>2020</v>
      </c>
      <c r="F120" s="80" t="s">
        <v>218</v>
      </c>
      <c r="G120" s="80" t="s">
        <v>1888</v>
      </c>
      <c r="H120" s="80" t="s">
        <v>1889</v>
      </c>
      <c r="I120" s="177"/>
      <c r="J120" s="81">
        <v>65.361907032982472</v>
      </c>
      <c r="K120" s="81">
        <v>8.0567516597405415</v>
      </c>
      <c r="L120" s="81">
        <v>17.192197071185898</v>
      </c>
      <c r="M120" s="81">
        <v>66.320153995167587</v>
      </c>
      <c r="N120" s="81">
        <v>82.973436316712238</v>
      </c>
      <c r="O120" s="81">
        <v>60.673855327810237</v>
      </c>
      <c r="P120" s="81">
        <v>76.683738271555853</v>
      </c>
      <c r="Q120" s="81">
        <v>3.4798884291586245</v>
      </c>
      <c r="R120" s="81">
        <v>0</v>
      </c>
      <c r="S120" s="81">
        <v>10.5677325216</v>
      </c>
      <c r="T120" s="82"/>
      <c r="U120" s="81">
        <v>8474779</v>
      </c>
      <c r="V120" s="81">
        <v>3682</v>
      </c>
      <c r="W120" s="81">
        <v>433</v>
      </c>
      <c r="X120" s="81">
        <v>17544</v>
      </c>
      <c r="Y120" s="81">
        <v>24323</v>
      </c>
      <c r="Z120" s="81">
        <v>43356</v>
      </c>
      <c r="AA120" s="81">
        <v>17300</v>
      </c>
      <c r="AB120" s="81">
        <v>59018</v>
      </c>
      <c r="AC120" s="81">
        <v>0</v>
      </c>
      <c r="AD120" s="81">
        <v>10.5677325216</v>
      </c>
      <c r="AE120" s="82"/>
      <c r="AF120" s="81">
        <v>79404668.415078968</v>
      </c>
      <c r="AG120" s="81">
        <v>5512931.0128002623</v>
      </c>
      <c r="AH120" s="81">
        <v>3552198.3108651689</v>
      </c>
      <c r="AI120" s="81">
        <v>98477356.239515156</v>
      </c>
      <c r="AJ120" s="81">
        <v>117631598.84217732</v>
      </c>
      <c r="AK120" s="81"/>
      <c r="AL120" s="81"/>
      <c r="AM120" s="81">
        <v>7702504.7036560411</v>
      </c>
      <c r="AN120" s="81"/>
      <c r="AO120" s="81"/>
      <c r="AP120" s="82"/>
      <c r="AQ120" s="81">
        <v>2906</v>
      </c>
      <c r="AR120" s="81">
        <v>1004</v>
      </c>
      <c r="AS120" s="81">
        <v>1</v>
      </c>
      <c r="AT120" s="81">
        <v>0</v>
      </c>
      <c r="AU120" s="81">
        <v>0</v>
      </c>
      <c r="AV120" s="81">
        <v>0</v>
      </c>
      <c r="AW120" s="81">
        <v>1</v>
      </c>
      <c r="AX120" s="82"/>
      <c r="AY120" s="81">
        <v>14825.299999999959</v>
      </c>
      <c r="AZ120" s="81">
        <v>259765.5</v>
      </c>
      <c r="BA120" s="81">
        <v>9400</v>
      </c>
      <c r="BB120" s="81">
        <v>0</v>
      </c>
      <c r="BC120" s="81">
        <v>0</v>
      </c>
      <c r="BD120" s="81">
        <v>0</v>
      </c>
      <c r="BE120" s="81">
        <v>9400</v>
      </c>
      <c r="BF120" s="82"/>
      <c r="BG120" s="81">
        <v>0</v>
      </c>
      <c r="BH120" s="81">
        <v>0</v>
      </c>
      <c r="BI120" s="81">
        <v>194.33600000000001</v>
      </c>
      <c r="BJ120" s="81">
        <v>537.46500000000003</v>
      </c>
      <c r="BK120" s="81">
        <v>0</v>
      </c>
      <c r="BL120" s="81">
        <v>0</v>
      </c>
      <c r="BM120" s="82"/>
      <c r="BN120" s="81">
        <v>0</v>
      </c>
      <c r="BO120" s="81">
        <v>0</v>
      </c>
      <c r="BP120" s="81">
        <v>5</v>
      </c>
      <c r="BQ120" s="81">
        <v>1</v>
      </c>
      <c r="BR120" s="81">
        <v>0</v>
      </c>
      <c r="BS120" s="81">
        <v>0</v>
      </c>
      <c r="BT120"/>
      <c r="BU120" s="80">
        <v>731.80100000000004</v>
      </c>
      <c r="BV120" s="80">
        <v>0</v>
      </c>
      <c r="BW120" s="80">
        <v>0</v>
      </c>
      <c r="BX120" s="80">
        <v>0</v>
      </c>
      <c r="BY120" s="80">
        <v>0</v>
      </c>
      <c r="BZ120" s="80">
        <v>0</v>
      </c>
      <c r="CA120" s="80">
        <v>0</v>
      </c>
      <c r="CB120" s="80">
        <v>0</v>
      </c>
      <c r="CC120" s="80">
        <v>0</v>
      </c>
    </row>
    <row r="121" spans="1:81">
      <c r="A121" s="80" t="s">
        <v>1906</v>
      </c>
      <c r="B121" s="80">
        <v>425</v>
      </c>
      <c r="C121" s="80">
        <v>18</v>
      </c>
      <c r="D121" s="80">
        <v>25</v>
      </c>
      <c r="E121" s="80">
        <v>2021</v>
      </c>
      <c r="F121" s="80" t="s">
        <v>75</v>
      </c>
      <c r="G121" s="174" t="s">
        <v>1888</v>
      </c>
      <c r="H121" s="80" t="s">
        <v>1889</v>
      </c>
      <c r="I121" s="177"/>
      <c r="J121" s="81">
        <v>70.680700607450902</v>
      </c>
      <c r="K121" s="81">
        <v>8.8234437097174201</v>
      </c>
      <c r="L121" s="81">
        <v>14.157839470707176</v>
      </c>
      <c r="M121" s="81">
        <v>72.358047903501571</v>
      </c>
      <c r="N121" s="81">
        <v>89.145736924094749</v>
      </c>
      <c r="O121" s="81">
        <v>58.470723614625896</v>
      </c>
      <c r="P121" s="81">
        <v>77.160875494387739</v>
      </c>
      <c r="Q121" s="81">
        <v>3.4887713140603425</v>
      </c>
      <c r="R121" s="81">
        <v>0</v>
      </c>
      <c r="S121" s="81">
        <v>9.4655291919999982</v>
      </c>
      <c r="T121" s="82"/>
      <c r="U121" s="81">
        <v>9505278</v>
      </c>
      <c r="V121" s="81">
        <v>3682</v>
      </c>
      <c r="W121" s="81">
        <v>433</v>
      </c>
      <c r="X121" s="81">
        <v>17544</v>
      </c>
      <c r="Y121" s="81">
        <v>24520</v>
      </c>
      <c r="Z121" s="81">
        <v>43022</v>
      </c>
      <c r="AA121" s="81">
        <v>16976</v>
      </c>
      <c r="AB121" s="81">
        <v>58467</v>
      </c>
      <c r="AC121" s="81">
        <v>0</v>
      </c>
      <c r="AD121" s="81">
        <v>9.4655291919999982</v>
      </c>
      <c r="AE121" s="82"/>
      <c r="AF121" s="81">
        <v>86931212.032582179</v>
      </c>
      <c r="AG121" s="81">
        <v>5903282.5967173874</v>
      </c>
      <c r="AH121" s="81">
        <v>2836456.6202553329</v>
      </c>
      <c r="AI121" s="81">
        <v>108485068.99160716</v>
      </c>
      <c r="AJ121" s="81">
        <v>119706482.58251983</v>
      </c>
      <c r="AK121" s="81">
        <v>0</v>
      </c>
      <c r="AL121" s="81">
        <v>0</v>
      </c>
      <c r="AM121" s="81">
        <v>7674605.7284588134</v>
      </c>
      <c r="AN121" s="81">
        <v>0</v>
      </c>
      <c r="AO121" s="81">
        <v>0</v>
      </c>
      <c r="AP121" s="82"/>
      <c r="AQ121" s="81">
        <v>2998</v>
      </c>
      <c r="AR121" s="81">
        <v>1109</v>
      </c>
      <c r="AS121" s="81">
        <v>1</v>
      </c>
      <c r="AT121" s="81">
        <v>0</v>
      </c>
      <c r="AU121" s="81">
        <v>0</v>
      </c>
      <c r="AV121" s="81">
        <v>0</v>
      </c>
      <c r="AW121" s="81"/>
      <c r="AX121" s="82"/>
      <c r="AY121" s="81">
        <v>15376.99999999994</v>
      </c>
      <c r="AZ121" s="81">
        <v>263081.20000000013</v>
      </c>
      <c r="BA121" s="81">
        <v>9400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1907</v>
      </c>
      <c r="B122" s="80">
        <v>425</v>
      </c>
      <c r="C122" s="80">
        <v>19</v>
      </c>
      <c r="D122" s="80">
        <v>25</v>
      </c>
      <c r="E122" s="80">
        <v>2022</v>
      </c>
      <c r="F122" s="80" t="s">
        <v>568</v>
      </c>
      <c r="G122" s="174" t="s">
        <v>1888</v>
      </c>
      <c r="H122" s="80" t="s">
        <v>1889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3114</v>
      </c>
      <c r="AR122" s="81">
        <v>1182</v>
      </c>
      <c r="AS122" s="81">
        <v>1</v>
      </c>
      <c r="AT122" s="81">
        <v>0</v>
      </c>
      <c r="AU122" s="81">
        <v>0</v>
      </c>
      <c r="AV122" s="81">
        <v>0</v>
      </c>
      <c r="AW122" s="81"/>
      <c r="AX122" s="82"/>
      <c r="AY122" s="81">
        <v>16238.899999999921</v>
      </c>
      <c r="AZ122" s="81">
        <v>274673.29999999987</v>
      </c>
      <c r="BA122" s="81">
        <v>9400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1908</v>
      </c>
      <c r="B123" s="80">
        <v>120</v>
      </c>
      <c r="C123" s="80">
        <v>1</v>
      </c>
      <c r="D123" s="80">
        <v>8</v>
      </c>
      <c r="E123" s="80">
        <v>1990</v>
      </c>
      <c r="F123" s="80" t="s">
        <v>562</v>
      </c>
      <c r="G123" s="80" t="s">
        <v>1666</v>
      </c>
      <c r="H123" s="80" t="s">
        <v>1667</v>
      </c>
      <c r="I123" s="177"/>
      <c r="J123" s="81">
        <v>253.50478963047448</v>
      </c>
      <c r="K123" s="81">
        <v>10.77225184505715</v>
      </c>
      <c r="L123" s="81">
        <v>26.161635157202657</v>
      </c>
      <c r="M123" s="81">
        <v>38.02570758059516</v>
      </c>
      <c r="N123" s="81">
        <v>68.537639982304256</v>
      </c>
      <c r="O123" s="81">
        <v>35.921662877084216</v>
      </c>
      <c r="P123" s="81">
        <v>28.141218359790646</v>
      </c>
      <c r="Q123" s="81">
        <v>2.9413787732398906</v>
      </c>
      <c r="R123" s="81">
        <v>0</v>
      </c>
      <c r="S123" s="81">
        <v>2.3952006443067755</v>
      </c>
      <c r="T123" s="82"/>
      <c r="U123" s="81">
        <v>7117515</v>
      </c>
      <c r="V123" s="81">
        <v>1971</v>
      </c>
      <c r="W123" s="81">
        <v>306</v>
      </c>
      <c r="X123" s="81">
        <v>12751</v>
      </c>
      <c r="Y123" s="81">
        <v>14662</v>
      </c>
      <c r="Z123" s="81">
        <v>14775</v>
      </c>
      <c r="AA123" s="81">
        <v>6833</v>
      </c>
      <c r="AB123" s="81">
        <v>47758</v>
      </c>
      <c r="AC123" s="81">
        <v>0</v>
      </c>
      <c r="AD123" s="81">
        <v>2.3952006443067755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1909</v>
      </c>
      <c r="B124" s="80">
        <v>121</v>
      </c>
      <c r="C124" s="80">
        <v>2</v>
      </c>
      <c r="D124" s="80">
        <v>8</v>
      </c>
      <c r="E124" s="80">
        <v>2005</v>
      </c>
      <c r="F124" s="80" t="s">
        <v>565</v>
      </c>
      <c r="G124" s="80" t="s">
        <v>1666</v>
      </c>
      <c r="H124" s="80" t="s">
        <v>1667</v>
      </c>
      <c r="I124" s="177"/>
      <c r="J124" s="81">
        <v>231.22726411932425</v>
      </c>
      <c r="K124" s="81">
        <v>4.9862831386719151</v>
      </c>
      <c r="L124" s="81">
        <v>15.202898699710756</v>
      </c>
      <c r="M124" s="81">
        <v>90.383377877980877</v>
      </c>
      <c r="N124" s="81">
        <v>121.22424282834358</v>
      </c>
      <c r="O124" s="81">
        <v>64.805041673815694</v>
      </c>
      <c r="P124" s="81">
        <v>41.732878453175999</v>
      </c>
      <c r="Q124" s="81">
        <v>3.5840231192271625</v>
      </c>
      <c r="R124" s="81">
        <v>0</v>
      </c>
      <c r="S124" s="81">
        <v>0</v>
      </c>
      <c r="T124" s="82"/>
      <c r="U124" s="81">
        <v>7141541</v>
      </c>
      <c r="V124" s="81">
        <v>1521</v>
      </c>
      <c r="W124" s="81">
        <v>135</v>
      </c>
      <c r="X124" s="81">
        <v>14678</v>
      </c>
      <c r="Y124" s="81">
        <v>24715</v>
      </c>
      <c r="Z124" s="81">
        <v>30845</v>
      </c>
      <c r="AA124" s="81">
        <v>8299</v>
      </c>
      <c r="AB124" s="81">
        <v>60834</v>
      </c>
      <c r="AC124" s="81">
        <v>0</v>
      </c>
      <c r="AD124" s="81">
        <v>0</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1910</v>
      </c>
      <c r="B125" s="80">
        <v>122</v>
      </c>
      <c r="C125" s="80">
        <v>3</v>
      </c>
      <c r="D125" s="80">
        <v>8</v>
      </c>
      <c r="E125" s="80">
        <v>2006</v>
      </c>
      <c r="F125" s="80" t="s">
        <v>566</v>
      </c>
      <c r="G125" s="80" t="s">
        <v>1666</v>
      </c>
      <c r="H125" s="80" t="s">
        <v>1667</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1911</v>
      </c>
      <c r="B126" s="80">
        <v>123</v>
      </c>
      <c r="C126" s="80">
        <v>4</v>
      </c>
      <c r="D126" s="80">
        <v>8</v>
      </c>
      <c r="E126" s="80">
        <v>2007</v>
      </c>
      <c r="F126" s="80" t="s">
        <v>567</v>
      </c>
      <c r="G126" s="80" t="s">
        <v>1666</v>
      </c>
      <c r="H126" s="80" t="s">
        <v>1667</v>
      </c>
      <c r="I126" s="177"/>
      <c r="J126" s="81">
        <v>225.41372359228137</v>
      </c>
      <c r="K126" s="81">
        <v>4.8179239113493155</v>
      </c>
      <c r="L126" s="81">
        <v>15.593075149265561</v>
      </c>
      <c r="M126" s="81">
        <v>81.677182302177698</v>
      </c>
      <c r="N126" s="81">
        <v>123.78257796862727</v>
      </c>
      <c r="O126" s="81">
        <v>62.919459705855083</v>
      </c>
      <c r="P126" s="81">
        <v>42.44523972314326</v>
      </c>
      <c r="Q126" s="81">
        <v>3.7936662469549187</v>
      </c>
      <c r="R126" s="81">
        <v>0</v>
      </c>
      <c r="S126" s="81">
        <v>0</v>
      </c>
      <c r="T126" s="82"/>
      <c r="U126" s="81">
        <v>7402635</v>
      </c>
      <c r="V126" s="81">
        <v>1603</v>
      </c>
      <c r="W126" s="81">
        <v>190</v>
      </c>
      <c r="X126" s="81">
        <v>16614</v>
      </c>
      <c r="Y126" s="81">
        <v>25303</v>
      </c>
      <c r="Z126" s="81">
        <v>31132</v>
      </c>
      <c r="AA126" s="81">
        <v>8312</v>
      </c>
      <c r="AB126" s="81">
        <v>60987</v>
      </c>
      <c r="AC126" s="81">
        <v>0</v>
      </c>
      <c r="AD126" s="81">
        <v>0</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1912</v>
      </c>
      <c r="B127" s="80">
        <v>124</v>
      </c>
      <c r="C127" s="80">
        <v>5</v>
      </c>
      <c r="D127" s="80">
        <v>8</v>
      </c>
      <c r="E127" s="80">
        <v>2008</v>
      </c>
      <c r="F127" s="80" t="s">
        <v>84</v>
      </c>
      <c r="G127" s="80" t="s">
        <v>1666</v>
      </c>
      <c r="H127" s="80" t="s">
        <v>1667</v>
      </c>
      <c r="I127" s="177"/>
      <c r="J127" s="81">
        <v>189.85957000240168</v>
      </c>
      <c r="K127" s="81">
        <v>4.2284869320298339</v>
      </c>
      <c r="L127" s="81">
        <v>13.464031878646878</v>
      </c>
      <c r="M127" s="81">
        <v>95.570212542306692</v>
      </c>
      <c r="N127" s="81">
        <v>126.6732766199728</v>
      </c>
      <c r="O127" s="81">
        <v>60.977325746554037</v>
      </c>
      <c r="P127" s="81">
        <v>42.498880725618406</v>
      </c>
      <c r="Q127" s="81">
        <v>3.721014096332584</v>
      </c>
      <c r="R127" s="81">
        <v>0</v>
      </c>
      <c r="S127" s="81">
        <v>0</v>
      </c>
      <c r="T127" s="82"/>
      <c r="U127" s="81">
        <v>6551081</v>
      </c>
      <c r="V127" s="81">
        <v>1603</v>
      </c>
      <c r="W127" s="81">
        <v>190</v>
      </c>
      <c r="X127" s="81">
        <v>16614</v>
      </c>
      <c r="Y127" s="81">
        <v>25550</v>
      </c>
      <c r="Z127" s="81">
        <v>31230</v>
      </c>
      <c r="AA127" s="81">
        <v>8332</v>
      </c>
      <c r="AB127" s="81">
        <v>60802</v>
      </c>
      <c r="AC127" s="81">
        <v>0</v>
      </c>
      <c r="AD127" s="81">
        <v>0</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1913</v>
      </c>
      <c r="B128" s="80">
        <v>125</v>
      </c>
      <c r="C128" s="80">
        <v>6</v>
      </c>
      <c r="D128" s="80">
        <v>8</v>
      </c>
      <c r="E128" s="80">
        <v>2009</v>
      </c>
      <c r="F128" s="80" t="s">
        <v>85</v>
      </c>
      <c r="G128" s="80" t="s">
        <v>1666</v>
      </c>
      <c r="H128" s="80" t="s">
        <v>1667</v>
      </c>
      <c r="I128" s="177"/>
      <c r="J128" s="81">
        <v>176.44564447992713</v>
      </c>
      <c r="K128" s="81">
        <v>4.2192416156824253</v>
      </c>
      <c r="L128" s="81">
        <v>18.057132820556017</v>
      </c>
      <c r="M128" s="81">
        <v>85.413206968641063</v>
      </c>
      <c r="N128" s="81">
        <v>109.99574408173248</v>
      </c>
      <c r="O128" s="81">
        <v>62.392633267734183</v>
      </c>
      <c r="P128" s="81">
        <v>41.372340426261708</v>
      </c>
      <c r="Q128" s="81">
        <v>3.5403924601371548</v>
      </c>
      <c r="R128" s="81">
        <v>0</v>
      </c>
      <c r="S128" s="81">
        <v>0</v>
      </c>
      <c r="T128" s="82"/>
      <c r="U128" s="81">
        <v>6148263</v>
      </c>
      <c r="V128" s="81">
        <v>1959</v>
      </c>
      <c r="W128" s="81">
        <v>292</v>
      </c>
      <c r="X128" s="81">
        <v>18752</v>
      </c>
      <c r="Y128" s="81">
        <v>25830</v>
      </c>
      <c r="Z128" s="81">
        <v>31541</v>
      </c>
      <c r="AA128" s="81">
        <v>8327</v>
      </c>
      <c r="AB128" s="81">
        <v>60729</v>
      </c>
      <c r="AC128" s="81">
        <v>0</v>
      </c>
      <c r="AD128" s="81">
        <v>0</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22.85</v>
      </c>
      <c r="BJ128" s="81">
        <v>0</v>
      </c>
      <c r="BK128" s="81">
        <v>16.961738</v>
      </c>
      <c r="BL128" s="81">
        <v>0</v>
      </c>
      <c r="BM128" s="82"/>
      <c r="BN128" s="81">
        <v>0</v>
      </c>
      <c r="BO128" s="81">
        <v>0</v>
      </c>
      <c r="BP128" s="81">
        <v>4</v>
      </c>
      <c r="BQ128" s="81">
        <v>0</v>
      </c>
      <c r="BR128" s="81">
        <v>3</v>
      </c>
      <c r="BS128" s="81">
        <v>0</v>
      </c>
      <c r="BT128"/>
      <c r="BU128" s="80"/>
      <c r="BV128" s="80"/>
      <c r="BW128" s="80"/>
      <c r="BX128" s="80"/>
      <c r="BY128" s="80"/>
      <c r="BZ128" s="80"/>
      <c r="CA128" s="80"/>
      <c r="CB128" s="80"/>
      <c r="CC128" s="80"/>
    </row>
    <row r="129" spans="1:81">
      <c r="A129" s="80" t="s">
        <v>1914</v>
      </c>
      <c r="B129" s="80">
        <v>126</v>
      </c>
      <c r="C129" s="80">
        <v>7</v>
      </c>
      <c r="D129" s="80">
        <v>8</v>
      </c>
      <c r="E129" s="80">
        <v>2010</v>
      </c>
      <c r="F129" s="80" t="s">
        <v>86</v>
      </c>
      <c r="G129" s="80" t="s">
        <v>1666</v>
      </c>
      <c r="H129" s="80" t="s">
        <v>1667</v>
      </c>
      <c r="I129" s="177"/>
      <c r="J129" s="81">
        <v>153.95525079991788</v>
      </c>
      <c r="K129" s="81">
        <v>4.4002733441468216</v>
      </c>
      <c r="L129" s="81">
        <v>16.439254404615497</v>
      </c>
      <c r="M129" s="81">
        <v>76.45673263253893</v>
      </c>
      <c r="N129" s="81">
        <v>108.84876987906497</v>
      </c>
      <c r="O129" s="81">
        <v>62.623862692278003</v>
      </c>
      <c r="P129" s="81">
        <v>43.73143213810939</v>
      </c>
      <c r="Q129" s="81">
        <v>3.6787676070451125</v>
      </c>
      <c r="R129" s="81">
        <v>0</v>
      </c>
      <c r="S129" s="81">
        <v>0</v>
      </c>
      <c r="T129" s="82"/>
      <c r="U129" s="81">
        <v>6005205</v>
      </c>
      <c r="V129" s="81">
        <v>1959</v>
      </c>
      <c r="W129" s="81">
        <v>292</v>
      </c>
      <c r="X129" s="81">
        <v>18752</v>
      </c>
      <c r="Y129" s="81">
        <v>25996</v>
      </c>
      <c r="Z129" s="81">
        <v>31805</v>
      </c>
      <c r="AA129" s="81">
        <v>8582</v>
      </c>
      <c r="AB129" s="81">
        <v>60465</v>
      </c>
      <c r="AC129" s="81">
        <v>0</v>
      </c>
      <c r="AD129" s="81">
        <v>0</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18.2</v>
      </c>
      <c r="BJ129" s="81">
        <v>0</v>
      </c>
      <c r="BK129" s="81">
        <v>15.11</v>
      </c>
      <c r="BL129" s="81">
        <v>0</v>
      </c>
      <c r="BM129" s="82"/>
      <c r="BN129" s="81">
        <v>0</v>
      </c>
      <c r="BO129" s="81">
        <v>0</v>
      </c>
      <c r="BP129" s="81">
        <v>4</v>
      </c>
      <c r="BQ129" s="81">
        <v>0</v>
      </c>
      <c r="BR129" s="81">
        <v>3</v>
      </c>
      <c r="BS129" s="81">
        <v>0</v>
      </c>
      <c r="BT129"/>
      <c r="BU129" s="80">
        <v>33.31</v>
      </c>
      <c r="BV129" s="80">
        <v>0</v>
      </c>
      <c r="BW129" s="80">
        <v>0</v>
      </c>
      <c r="BX129" s="80">
        <v>0</v>
      </c>
      <c r="BY129" s="80">
        <v>0</v>
      </c>
      <c r="BZ129" s="80">
        <v>0</v>
      </c>
      <c r="CA129" s="80">
        <v>0</v>
      </c>
      <c r="CB129" s="80">
        <v>0</v>
      </c>
      <c r="CC129" s="80">
        <v>0</v>
      </c>
    </row>
    <row r="130" spans="1:81">
      <c r="A130" s="80" t="s">
        <v>1915</v>
      </c>
      <c r="B130" s="80">
        <v>127</v>
      </c>
      <c r="C130" s="80">
        <v>8</v>
      </c>
      <c r="D130" s="80">
        <v>8</v>
      </c>
      <c r="E130" s="80">
        <v>2011</v>
      </c>
      <c r="F130" s="80" t="s">
        <v>87</v>
      </c>
      <c r="G130" s="80" t="s">
        <v>1666</v>
      </c>
      <c r="H130" s="80" t="s">
        <v>1667</v>
      </c>
      <c r="I130" s="177"/>
      <c r="J130" s="81">
        <v>172.36036599002702</v>
      </c>
      <c r="K130" s="81">
        <v>6.1656014349097399</v>
      </c>
      <c r="L130" s="81">
        <v>15.339022203166392</v>
      </c>
      <c r="M130" s="81">
        <v>96.58634870207797</v>
      </c>
      <c r="N130" s="81">
        <v>131.80518833647258</v>
      </c>
      <c r="O130" s="81">
        <v>62.124806554690977</v>
      </c>
      <c r="P130" s="81">
        <v>42.49240441061675</v>
      </c>
      <c r="Q130" s="81">
        <v>4.2311208361549681</v>
      </c>
      <c r="R130" s="81">
        <v>0</v>
      </c>
      <c r="S130" s="81">
        <v>0</v>
      </c>
      <c r="T130" s="82"/>
      <c r="U130" s="81">
        <v>6331808</v>
      </c>
      <c r="V130" s="81">
        <v>1959</v>
      </c>
      <c r="W130" s="81">
        <v>292</v>
      </c>
      <c r="X130" s="81">
        <v>18752</v>
      </c>
      <c r="Y130" s="81">
        <v>26152</v>
      </c>
      <c r="Z130" s="81">
        <v>32237</v>
      </c>
      <c r="AA130" s="81">
        <v>8587</v>
      </c>
      <c r="AB130" s="81">
        <v>60291</v>
      </c>
      <c r="AC130" s="81">
        <v>0</v>
      </c>
      <c r="AD130" s="81">
        <v>0</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12.278</v>
      </c>
      <c r="BJ130" s="81">
        <v>0</v>
      </c>
      <c r="BK130" s="81">
        <v>21.910305000000001</v>
      </c>
      <c r="BL130" s="81">
        <v>0</v>
      </c>
      <c r="BM130" s="82"/>
      <c r="BN130" s="81">
        <v>0</v>
      </c>
      <c r="BO130" s="81">
        <v>0</v>
      </c>
      <c r="BP130" s="81">
        <v>3</v>
      </c>
      <c r="BQ130" s="81">
        <v>0</v>
      </c>
      <c r="BR130" s="81">
        <v>5</v>
      </c>
      <c r="BS130" s="81">
        <v>0</v>
      </c>
      <c r="BT130"/>
      <c r="BU130" s="80">
        <v>34.188305</v>
      </c>
      <c r="BV130" s="80">
        <v>0</v>
      </c>
      <c r="BW130" s="80">
        <v>0</v>
      </c>
      <c r="BX130" s="80">
        <v>0</v>
      </c>
      <c r="BY130" s="80">
        <v>0</v>
      </c>
      <c r="BZ130" s="80">
        <v>0</v>
      </c>
      <c r="CA130" s="80">
        <v>0</v>
      </c>
      <c r="CB130" s="80">
        <v>0</v>
      </c>
      <c r="CC130" s="80">
        <v>0</v>
      </c>
    </row>
    <row r="131" spans="1:81">
      <c r="A131" s="80" t="s">
        <v>1916</v>
      </c>
      <c r="B131" s="80">
        <v>128</v>
      </c>
      <c r="C131" s="80">
        <v>9</v>
      </c>
      <c r="D131" s="80">
        <v>8</v>
      </c>
      <c r="E131" s="80">
        <v>2012</v>
      </c>
      <c r="F131" s="80" t="s">
        <v>88</v>
      </c>
      <c r="G131" s="80" t="s">
        <v>1666</v>
      </c>
      <c r="H131" s="80" t="s">
        <v>1667</v>
      </c>
      <c r="I131" s="177"/>
      <c r="J131" s="81">
        <v>187.05974199616563</v>
      </c>
      <c r="K131" s="81">
        <v>6.9457884773814804</v>
      </c>
      <c r="L131" s="81">
        <v>15.476617284992912</v>
      </c>
      <c r="M131" s="81">
        <v>119.95993820060843</v>
      </c>
      <c r="N131" s="81">
        <v>145.93532773005944</v>
      </c>
      <c r="O131" s="81">
        <v>61.66461395372086</v>
      </c>
      <c r="P131" s="81">
        <v>42.813796047815416</v>
      </c>
      <c r="Q131" s="81">
        <v>4.5781786321594025</v>
      </c>
      <c r="R131" s="81">
        <v>0</v>
      </c>
      <c r="S131" s="81">
        <v>0</v>
      </c>
      <c r="T131" s="82"/>
      <c r="U131" s="81">
        <v>6584125</v>
      </c>
      <c r="V131" s="81">
        <v>1959</v>
      </c>
      <c r="W131" s="81">
        <v>292</v>
      </c>
      <c r="X131" s="81">
        <v>18752</v>
      </c>
      <c r="Y131" s="81">
        <v>26359</v>
      </c>
      <c r="Z131" s="81">
        <v>32252</v>
      </c>
      <c r="AA131" s="81">
        <v>8603</v>
      </c>
      <c r="AB131" s="81">
        <v>60044</v>
      </c>
      <c r="AC131" s="81">
        <v>0</v>
      </c>
      <c r="AD131" s="81">
        <v>0</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17.978999999999999</v>
      </c>
      <c r="BJ131" s="81">
        <v>0</v>
      </c>
      <c r="BK131" s="81">
        <v>21.003999999999998</v>
      </c>
      <c r="BL131" s="81">
        <v>0</v>
      </c>
      <c r="BM131" s="82"/>
      <c r="BN131" s="81">
        <v>0</v>
      </c>
      <c r="BO131" s="81">
        <v>0</v>
      </c>
      <c r="BP131" s="81">
        <v>4</v>
      </c>
      <c r="BQ131" s="81">
        <v>0</v>
      </c>
      <c r="BR131" s="81">
        <v>4</v>
      </c>
      <c r="BS131" s="81">
        <v>0</v>
      </c>
      <c r="BT131"/>
      <c r="BU131" s="80">
        <v>38.982999999999997</v>
      </c>
      <c r="BV131" s="80">
        <v>0</v>
      </c>
      <c r="BW131" s="80">
        <v>0</v>
      </c>
      <c r="BX131" s="80">
        <v>0</v>
      </c>
      <c r="BY131" s="80">
        <v>0</v>
      </c>
      <c r="BZ131" s="80">
        <v>0</v>
      </c>
      <c r="CA131" s="80">
        <v>0</v>
      </c>
      <c r="CB131" s="80">
        <v>0</v>
      </c>
      <c r="CC131" s="80">
        <v>0</v>
      </c>
    </row>
    <row r="132" spans="1:81">
      <c r="A132" s="80" t="s">
        <v>1917</v>
      </c>
      <c r="B132" s="80">
        <v>129</v>
      </c>
      <c r="C132" s="80">
        <v>10</v>
      </c>
      <c r="D132" s="80">
        <v>8</v>
      </c>
      <c r="E132" s="80">
        <v>2013</v>
      </c>
      <c r="F132" s="80" t="s">
        <v>89</v>
      </c>
      <c r="G132" s="80" t="s">
        <v>1666</v>
      </c>
      <c r="H132" s="80" t="s">
        <v>1667</v>
      </c>
      <c r="I132" s="177"/>
      <c r="J132" s="81">
        <v>210.47803935879833</v>
      </c>
      <c r="K132" s="81">
        <v>5.7407178684082512</v>
      </c>
      <c r="L132" s="81">
        <v>13.667073419021818</v>
      </c>
      <c r="M132" s="81">
        <v>111.56561055289841</v>
      </c>
      <c r="N132" s="81">
        <v>142.19801818290316</v>
      </c>
      <c r="O132" s="81">
        <v>59.788626180332344</v>
      </c>
      <c r="P132" s="81">
        <v>45.957345949403873</v>
      </c>
      <c r="Q132" s="81">
        <v>4.6360353589714016</v>
      </c>
      <c r="R132" s="81">
        <v>0</v>
      </c>
      <c r="S132" s="81">
        <v>0</v>
      </c>
      <c r="T132" s="82"/>
      <c r="U132" s="81">
        <v>7543275</v>
      </c>
      <c r="V132" s="81">
        <v>1959</v>
      </c>
      <c r="W132" s="81">
        <v>292</v>
      </c>
      <c r="X132" s="81">
        <v>18752</v>
      </c>
      <c r="Y132" s="81">
        <v>26502</v>
      </c>
      <c r="Z132" s="81">
        <v>32667</v>
      </c>
      <c r="AA132" s="81">
        <v>9200</v>
      </c>
      <c r="AB132" s="81">
        <v>59931</v>
      </c>
      <c r="AC132" s="81">
        <v>0</v>
      </c>
      <c r="AD132" s="81">
        <v>0</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22.164000000000001</v>
      </c>
      <c r="BJ132" s="81">
        <v>0</v>
      </c>
      <c r="BK132" s="81">
        <v>19.448999999999998</v>
      </c>
      <c r="BL132" s="81">
        <v>0</v>
      </c>
      <c r="BM132" s="82"/>
      <c r="BN132" s="81">
        <v>0</v>
      </c>
      <c r="BO132" s="81">
        <v>0</v>
      </c>
      <c r="BP132" s="81">
        <v>4</v>
      </c>
      <c r="BQ132" s="81">
        <v>0</v>
      </c>
      <c r="BR132" s="81">
        <v>3</v>
      </c>
      <c r="BS132" s="81">
        <v>0</v>
      </c>
      <c r="BT132"/>
      <c r="BU132" s="80">
        <v>41.613</v>
      </c>
      <c r="BV132" s="80">
        <v>0</v>
      </c>
      <c r="BW132" s="80">
        <v>0</v>
      </c>
      <c r="BX132" s="80">
        <v>0</v>
      </c>
      <c r="BY132" s="80">
        <v>0</v>
      </c>
      <c r="BZ132" s="80">
        <v>0</v>
      </c>
      <c r="CA132" s="80">
        <v>0</v>
      </c>
      <c r="CB132" s="80">
        <v>0</v>
      </c>
      <c r="CC132" s="80">
        <v>0</v>
      </c>
    </row>
    <row r="133" spans="1:81">
      <c r="A133" s="80" t="s">
        <v>1918</v>
      </c>
      <c r="B133" s="80">
        <v>130</v>
      </c>
      <c r="C133" s="80">
        <v>11</v>
      </c>
      <c r="D133" s="80">
        <v>8</v>
      </c>
      <c r="E133" s="80">
        <v>2014</v>
      </c>
      <c r="F133" s="80" t="s">
        <v>90</v>
      </c>
      <c r="G133" s="80" t="s">
        <v>1666</v>
      </c>
      <c r="H133" s="80" t="s">
        <v>1667</v>
      </c>
      <c r="I133" s="177"/>
      <c r="J133" s="81">
        <v>213.1600566357267</v>
      </c>
      <c r="K133" s="81">
        <v>5.1804237724447102</v>
      </c>
      <c r="L133" s="81">
        <v>8.1618450240034139</v>
      </c>
      <c r="M133" s="81">
        <v>133.74066960998957</v>
      </c>
      <c r="N133" s="81">
        <v>151.75108362664318</v>
      </c>
      <c r="O133" s="81">
        <v>56.886103828148016</v>
      </c>
      <c r="P133" s="81">
        <v>46.608124296089244</v>
      </c>
      <c r="Q133" s="81">
        <v>4.4256522048622555</v>
      </c>
      <c r="R133" s="81">
        <v>0</v>
      </c>
      <c r="S133" s="81">
        <v>0</v>
      </c>
      <c r="T133" s="82"/>
      <c r="U133" s="81">
        <v>8484436</v>
      </c>
      <c r="V133" s="81">
        <v>1536</v>
      </c>
      <c r="W133" s="81">
        <v>178</v>
      </c>
      <c r="X133" s="81">
        <v>21371</v>
      </c>
      <c r="Y133" s="81">
        <v>26710</v>
      </c>
      <c r="Z133" s="81">
        <v>32735</v>
      </c>
      <c r="AA133" s="81">
        <v>9282</v>
      </c>
      <c r="AB133" s="81">
        <v>59629</v>
      </c>
      <c r="AC133" s="81">
        <v>0</v>
      </c>
      <c r="AD133" s="81">
        <v>0</v>
      </c>
      <c r="AE133" s="82"/>
      <c r="AF133" s="81">
        <v>69098548.298886731</v>
      </c>
      <c r="AG133" s="81">
        <v>3635075.5973418993</v>
      </c>
      <c r="AH133" s="81">
        <v>1327524.9360333476</v>
      </c>
      <c r="AI133" s="81">
        <v>140736877.39832047</v>
      </c>
      <c r="AJ133" s="81">
        <v>114879065.60945201</v>
      </c>
      <c r="AK133" s="81">
        <v>0</v>
      </c>
      <c r="AL133" s="81">
        <v>0</v>
      </c>
      <c r="AM133" s="81">
        <v>8186170.6510347016</v>
      </c>
      <c r="AN133" s="81">
        <v>0</v>
      </c>
      <c r="AO133" s="81">
        <v>0</v>
      </c>
      <c r="AP133" s="82"/>
      <c r="AQ133" s="81">
        <v>404</v>
      </c>
      <c r="AR133" s="81">
        <v>28</v>
      </c>
      <c r="AS133" s="81">
        <v>0</v>
      </c>
      <c r="AT133" s="81">
        <v>0</v>
      </c>
      <c r="AU133" s="81">
        <v>0</v>
      </c>
      <c r="AV133" s="81">
        <v>0</v>
      </c>
      <c r="AW133" s="81" t="s">
        <v>564</v>
      </c>
      <c r="AX133" s="82"/>
      <c r="AY133" s="81">
        <v>1586.537</v>
      </c>
      <c r="AZ133" s="81">
        <v>4618.8</v>
      </c>
      <c r="BA133" s="81">
        <v>0</v>
      </c>
      <c r="BB133" s="81">
        <v>0</v>
      </c>
      <c r="BC133" s="81">
        <v>0</v>
      </c>
      <c r="BD133" s="81">
        <v>0</v>
      </c>
      <c r="BE133" s="81" t="s">
        <v>564</v>
      </c>
      <c r="BF133" s="82"/>
      <c r="BG133" s="81">
        <v>0</v>
      </c>
      <c r="BH133" s="81">
        <v>0</v>
      </c>
      <c r="BI133" s="81">
        <v>23.2</v>
      </c>
      <c r="BJ133" s="81">
        <v>0</v>
      </c>
      <c r="BK133" s="81">
        <v>33.483000000000004</v>
      </c>
      <c r="BL133" s="81">
        <v>0</v>
      </c>
      <c r="BM133" s="82"/>
      <c r="BN133" s="81">
        <v>0</v>
      </c>
      <c r="BO133" s="81">
        <v>0</v>
      </c>
      <c r="BP133" s="81">
        <v>4</v>
      </c>
      <c r="BQ133" s="81">
        <v>0</v>
      </c>
      <c r="BR133" s="81">
        <v>4</v>
      </c>
      <c r="BS133" s="81">
        <v>0</v>
      </c>
      <c r="BT133"/>
      <c r="BU133" s="80">
        <v>43.744</v>
      </c>
      <c r="BV133" s="80">
        <v>0</v>
      </c>
      <c r="BW133" s="80">
        <v>0</v>
      </c>
      <c r="BX133" s="80">
        <v>12.939</v>
      </c>
      <c r="BY133" s="80">
        <v>0</v>
      </c>
      <c r="BZ133" s="80">
        <v>0</v>
      </c>
      <c r="CA133" s="80">
        <v>0</v>
      </c>
      <c r="CB133" s="80">
        <v>0</v>
      </c>
      <c r="CC133" s="80">
        <v>0</v>
      </c>
    </row>
    <row r="134" spans="1:81">
      <c r="A134" s="80" t="s">
        <v>1919</v>
      </c>
      <c r="B134" s="80">
        <v>131</v>
      </c>
      <c r="C134" s="80">
        <v>12</v>
      </c>
      <c r="D134" s="80">
        <v>8</v>
      </c>
      <c r="E134" s="80">
        <v>2015</v>
      </c>
      <c r="F134" s="80" t="s">
        <v>91</v>
      </c>
      <c r="G134" s="80" t="s">
        <v>1666</v>
      </c>
      <c r="H134" s="80" t="s">
        <v>1667</v>
      </c>
      <c r="I134" s="177"/>
      <c r="J134" s="81">
        <v>218.54644668524747</v>
      </c>
      <c r="K134" s="81">
        <v>4.9674878782803757</v>
      </c>
      <c r="L134" s="81">
        <v>8.5911933619053027</v>
      </c>
      <c r="M134" s="81">
        <v>129.40383973060804</v>
      </c>
      <c r="N134" s="81">
        <v>140.67559034512922</v>
      </c>
      <c r="O134" s="81">
        <v>56.881983477781887</v>
      </c>
      <c r="P134" s="81">
        <v>47.810664994426844</v>
      </c>
      <c r="Q134" s="81">
        <v>4.3120770476346628</v>
      </c>
      <c r="R134" s="81">
        <v>0</v>
      </c>
      <c r="S134" s="81">
        <v>0</v>
      </c>
      <c r="T134" s="82"/>
      <c r="U134" s="81">
        <v>8721540</v>
      </c>
      <c r="V134" s="81">
        <v>1536</v>
      </c>
      <c r="W134" s="81">
        <v>178</v>
      </c>
      <c r="X134" s="81">
        <v>21371</v>
      </c>
      <c r="Y134" s="81">
        <v>26902</v>
      </c>
      <c r="Z134" s="81">
        <v>33048</v>
      </c>
      <c r="AA134" s="81">
        <v>9514</v>
      </c>
      <c r="AB134" s="81">
        <v>59348</v>
      </c>
      <c r="AC134" s="81">
        <v>0</v>
      </c>
      <c r="AD134" s="81">
        <v>0</v>
      </c>
      <c r="AE134" s="82"/>
      <c r="AF134" s="81">
        <v>67306745.597543225</v>
      </c>
      <c r="AG134" s="81">
        <v>3309439.1175397541</v>
      </c>
      <c r="AH134" s="81">
        <v>1110857.318990065</v>
      </c>
      <c r="AI134" s="81">
        <v>135921294.56057534</v>
      </c>
      <c r="AJ134" s="81">
        <v>111039476.86186998</v>
      </c>
      <c r="AK134" s="81">
        <v>0</v>
      </c>
      <c r="AL134" s="81">
        <v>0</v>
      </c>
      <c r="AM134" s="81">
        <v>8133394.4445033958</v>
      </c>
      <c r="AN134" s="81">
        <v>0</v>
      </c>
      <c r="AO134" s="81">
        <v>0</v>
      </c>
      <c r="AP134" s="82"/>
      <c r="AQ134" s="81">
        <v>448</v>
      </c>
      <c r="AR134" s="81">
        <v>34</v>
      </c>
      <c r="AS134" s="81">
        <v>0</v>
      </c>
      <c r="AT134" s="81">
        <v>0</v>
      </c>
      <c r="AU134" s="81">
        <v>0</v>
      </c>
      <c r="AV134" s="81">
        <v>0</v>
      </c>
      <c r="AW134" s="81" t="s">
        <v>564</v>
      </c>
      <c r="AX134" s="82"/>
      <c r="AY134" s="81">
        <v>1789.0260000000001</v>
      </c>
      <c r="AZ134" s="81">
        <v>8644.4</v>
      </c>
      <c r="BA134" s="81">
        <v>0</v>
      </c>
      <c r="BB134" s="81">
        <v>0</v>
      </c>
      <c r="BC134" s="81">
        <v>0</v>
      </c>
      <c r="BD134" s="81">
        <v>0</v>
      </c>
      <c r="BE134" s="81" t="s">
        <v>564</v>
      </c>
      <c r="BF134" s="82"/>
      <c r="BG134" s="81">
        <v>0</v>
      </c>
      <c r="BH134" s="81">
        <v>0</v>
      </c>
      <c r="BI134" s="81">
        <v>23.346</v>
      </c>
      <c r="BJ134" s="81">
        <v>0</v>
      </c>
      <c r="BK134" s="81">
        <v>39.704000000000001</v>
      </c>
      <c r="BL134" s="81">
        <v>0</v>
      </c>
      <c r="BM134" s="82"/>
      <c r="BN134" s="81">
        <v>0</v>
      </c>
      <c r="BO134" s="81">
        <v>0</v>
      </c>
      <c r="BP134" s="81">
        <v>4</v>
      </c>
      <c r="BQ134" s="81">
        <v>0</v>
      </c>
      <c r="BR134" s="81">
        <v>5</v>
      </c>
      <c r="BS134" s="81">
        <v>0</v>
      </c>
      <c r="BT134"/>
      <c r="BU134" s="80">
        <v>47.058</v>
      </c>
      <c r="BV134" s="80">
        <v>0</v>
      </c>
      <c r="BW134" s="80">
        <v>0</v>
      </c>
      <c r="BX134" s="80">
        <v>15.992000000000001</v>
      </c>
      <c r="BY134" s="80">
        <v>0</v>
      </c>
      <c r="BZ134" s="80">
        <v>0</v>
      </c>
      <c r="CA134" s="80">
        <v>0</v>
      </c>
      <c r="CB134" s="80">
        <v>0</v>
      </c>
      <c r="CC134" s="80">
        <v>0</v>
      </c>
    </row>
    <row r="135" spans="1:81">
      <c r="A135" s="80" t="s">
        <v>1920</v>
      </c>
      <c r="B135" s="80">
        <v>132</v>
      </c>
      <c r="C135" s="80">
        <v>13</v>
      </c>
      <c r="D135" s="80">
        <v>8</v>
      </c>
      <c r="E135" s="80">
        <v>2016</v>
      </c>
      <c r="F135" s="80" t="s">
        <v>92</v>
      </c>
      <c r="G135" s="80" t="s">
        <v>1666</v>
      </c>
      <c r="H135" s="80" t="s">
        <v>1667</v>
      </c>
      <c r="I135" s="177"/>
      <c r="J135" s="81">
        <v>209.76565333162219</v>
      </c>
      <c r="K135" s="81">
        <v>4.6857223193737516</v>
      </c>
      <c r="L135" s="81">
        <v>9.2385240936728277</v>
      </c>
      <c r="M135" s="81">
        <v>110.94878512622959</v>
      </c>
      <c r="N135" s="81">
        <v>144.08410458401528</v>
      </c>
      <c r="O135" s="81">
        <v>56.740434358011683</v>
      </c>
      <c r="P135" s="81">
        <v>51.031156473439729</v>
      </c>
      <c r="Q135" s="81">
        <v>4.1766837029312818</v>
      </c>
      <c r="R135" s="81">
        <v>0</v>
      </c>
      <c r="S135" s="81">
        <v>0</v>
      </c>
      <c r="T135" s="82"/>
      <c r="U135" s="81">
        <v>7968180</v>
      </c>
      <c r="V135" s="81">
        <v>1536</v>
      </c>
      <c r="W135" s="81">
        <v>178</v>
      </c>
      <c r="X135" s="81">
        <v>21371</v>
      </c>
      <c r="Y135" s="81">
        <v>27095</v>
      </c>
      <c r="Z135" s="81">
        <v>33371</v>
      </c>
      <c r="AA135" s="81">
        <v>10503</v>
      </c>
      <c r="AB135" s="81">
        <v>59133</v>
      </c>
      <c r="AC135" s="81">
        <v>0</v>
      </c>
      <c r="AD135" s="81">
        <v>0</v>
      </c>
      <c r="AE135" s="82"/>
      <c r="AF135" s="81">
        <v>65733468.199085429</v>
      </c>
      <c r="AG135" s="81">
        <v>3154572.294872934</v>
      </c>
      <c r="AH135" s="81">
        <v>941506.31600823114</v>
      </c>
      <c r="AI135" s="81">
        <v>135676551.62463471</v>
      </c>
      <c r="AJ135" s="81">
        <v>116405408.97919931</v>
      </c>
      <c r="AK135" s="81">
        <v>0</v>
      </c>
      <c r="AL135" s="81">
        <v>0</v>
      </c>
      <c r="AM135" s="81">
        <v>8110225.5545404293</v>
      </c>
      <c r="AN135" s="81">
        <v>0</v>
      </c>
      <c r="AO135" s="81">
        <v>0</v>
      </c>
      <c r="AP135" s="82"/>
      <c r="AQ135" s="81">
        <v>469</v>
      </c>
      <c r="AR135" s="81">
        <v>39</v>
      </c>
      <c r="AS135" s="81">
        <v>0</v>
      </c>
      <c r="AT135" s="81">
        <v>0</v>
      </c>
      <c r="AU135" s="81">
        <v>0</v>
      </c>
      <c r="AV135" s="81">
        <v>0</v>
      </c>
      <c r="AW135" s="81" t="s">
        <v>564</v>
      </c>
      <c r="AX135" s="82"/>
      <c r="AY135" s="81">
        <v>1881.856</v>
      </c>
      <c r="AZ135" s="81">
        <v>10546.4</v>
      </c>
      <c r="BA135" s="81">
        <v>0</v>
      </c>
      <c r="BB135" s="81">
        <v>0</v>
      </c>
      <c r="BC135" s="81">
        <v>0</v>
      </c>
      <c r="BD135" s="81">
        <v>0</v>
      </c>
      <c r="BE135" s="81" t="s">
        <v>564</v>
      </c>
      <c r="BF135" s="82"/>
      <c r="BG135" s="81">
        <v>0</v>
      </c>
      <c r="BH135" s="81">
        <v>0</v>
      </c>
      <c r="BI135" s="81">
        <v>22.439</v>
      </c>
      <c r="BJ135" s="81">
        <v>0</v>
      </c>
      <c r="BK135" s="81">
        <v>39.271999999999998</v>
      </c>
      <c r="BL135" s="81">
        <v>0</v>
      </c>
      <c r="BM135" s="82"/>
      <c r="BN135" s="81">
        <v>0</v>
      </c>
      <c r="BO135" s="81">
        <v>0</v>
      </c>
      <c r="BP135" s="81">
        <v>4</v>
      </c>
      <c r="BQ135" s="81">
        <v>0</v>
      </c>
      <c r="BR135" s="81">
        <v>5</v>
      </c>
      <c r="BS135" s="81">
        <v>0</v>
      </c>
      <c r="BT135"/>
      <c r="BU135" s="80">
        <v>45.247</v>
      </c>
      <c r="BV135" s="80">
        <v>0</v>
      </c>
      <c r="BW135" s="80">
        <v>0</v>
      </c>
      <c r="BX135" s="80">
        <v>16.463999999999999</v>
      </c>
      <c r="BY135" s="80">
        <v>0</v>
      </c>
      <c r="BZ135" s="80">
        <v>0</v>
      </c>
      <c r="CA135" s="80">
        <v>0</v>
      </c>
      <c r="CB135" s="80">
        <v>0</v>
      </c>
      <c r="CC135" s="80">
        <v>0</v>
      </c>
    </row>
    <row r="136" spans="1:81">
      <c r="A136" s="80" t="s">
        <v>1921</v>
      </c>
      <c r="B136" s="80">
        <v>133</v>
      </c>
      <c r="C136" s="80">
        <v>14</v>
      </c>
      <c r="D136" s="80">
        <v>8</v>
      </c>
      <c r="E136" s="80">
        <v>2017</v>
      </c>
      <c r="F136" s="80" t="s">
        <v>71</v>
      </c>
      <c r="G136" s="80" t="s">
        <v>1666</v>
      </c>
      <c r="H136" s="80" t="s">
        <v>1667</v>
      </c>
      <c r="I136" s="177"/>
      <c r="J136" s="81">
        <v>237.60236446347054</v>
      </c>
      <c r="K136" s="81">
        <v>4.7881066264936765</v>
      </c>
      <c r="L136" s="81">
        <v>8.3397085932236088</v>
      </c>
      <c r="M136" s="81">
        <v>111.24723408369361</v>
      </c>
      <c r="N136" s="81">
        <v>142.05096772869834</v>
      </c>
      <c r="O136" s="81">
        <v>56.07882809193103</v>
      </c>
      <c r="P136" s="81">
        <v>50.654784939426371</v>
      </c>
      <c r="Q136" s="81">
        <v>4.017991159736674</v>
      </c>
      <c r="R136" s="81">
        <v>0</v>
      </c>
      <c r="S136" s="81">
        <v>0</v>
      </c>
      <c r="T136" s="82"/>
      <c r="U136" s="81">
        <v>8881010</v>
      </c>
      <c r="V136" s="81">
        <v>1536</v>
      </c>
      <c r="W136" s="81">
        <v>178</v>
      </c>
      <c r="X136" s="81">
        <v>21371</v>
      </c>
      <c r="Y136" s="81">
        <v>27298</v>
      </c>
      <c r="Z136" s="81">
        <v>33529</v>
      </c>
      <c r="AA136" s="81">
        <v>10492</v>
      </c>
      <c r="AB136" s="81">
        <v>58828</v>
      </c>
      <c r="AC136" s="81">
        <v>0</v>
      </c>
      <c r="AD136" s="81">
        <v>0</v>
      </c>
      <c r="AE136" s="82"/>
      <c r="AF136" s="81">
        <v>71991895.017239034</v>
      </c>
      <c r="AG136" s="81">
        <v>3163738.0566203902</v>
      </c>
      <c r="AH136" s="81">
        <v>1150149.5793607831</v>
      </c>
      <c r="AI136" s="81">
        <v>132319828.33396649</v>
      </c>
      <c r="AJ136" s="81">
        <v>102774819.4449327</v>
      </c>
      <c r="AK136" s="81">
        <v>0</v>
      </c>
      <c r="AL136" s="81">
        <v>0</v>
      </c>
      <c r="AM136" s="81">
        <v>8081018.9446161427</v>
      </c>
      <c r="AN136" s="81">
        <v>0</v>
      </c>
      <c r="AO136" s="81">
        <v>0</v>
      </c>
      <c r="AP136" s="82"/>
      <c r="AQ136" s="81">
        <v>486</v>
      </c>
      <c r="AR136" s="81">
        <v>49</v>
      </c>
      <c r="AS136" s="81">
        <v>0</v>
      </c>
      <c r="AT136" s="81">
        <v>0</v>
      </c>
      <c r="AU136" s="81">
        <v>0</v>
      </c>
      <c r="AV136" s="81">
        <v>1</v>
      </c>
      <c r="AW136" s="81" t="s">
        <v>564</v>
      </c>
      <c r="AX136" s="82"/>
      <c r="AY136" s="81">
        <v>1965.056</v>
      </c>
      <c r="AZ136" s="81">
        <v>13368.2</v>
      </c>
      <c r="BA136" s="81">
        <v>0</v>
      </c>
      <c r="BB136" s="81">
        <v>0</v>
      </c>
      <c r="BC136" s="81">
        <v>0</v>
      </c>
      <c r="BD136" s="81">
        <v>100</v>
      </c>
      <c r="BE136" s="81" t="s">
        <v>564</v>
      </c>
      <c r="BF136" s="82"/>
      <c r="BG136" s="81">
        <v>0</v>
      </c>
      <c r="BH136" s="81">
        <v>0</v>
      </c>
      <c r="BI136" s="81">
        <v>21.484999999999999</v>
      </c>
      <c r="BJ136" s="81">
        <v>0</v>
      </c>
      <c r="BK136" s="81">
        <v>39.706999999999994</v>
      </c>
      <c r="BL136" s="81">
        <v>0</v>
      </c>
      <c r="BM136" s="82"/>
      <c r="BN136" s="81">
        <v>0</v>
      </c>
      <c r="BO136" s="81">
        <v>0</v>
      </c>
      <c r="BP136" s="81">
        <v>4</v>
      </c>
      <c r="BQ136" s="81">
        <v>0</v>
      </c>
      <c r="BR136" s="81">
        <v>5</v>
      </c>
      <c r="BS136" s="81">
        <v>0</v>
      </c>
      <c r="BT136"/>
      <c r="BU136" s="80">
        <v>43.984000000000002</v>
      </c>
      <c r="BV136" s="80">
        <v>0</v>
      </c>
      <c r="BW136" s="80">
        <v>0</v>
      </c>
      <c r="BX136" s="80">
        <v>17.207999999999998</v>
      </c>
      <c r="BY136" s="80">
        <v>0</v>
      </c>
      <c r="BZ136" s="80">
        <v>0</v>
      </c>
      <c r="CA136" s="80">
        <v>0</v>
      </c>
      <c r="CB136" s="80">
        <v>0</v>
      </c>
      <c r="CC136" s="80">
        <v>0</v>
      </c>
    </row>
    <row r="137" spans="1:81">
      <c r="A137" s="80" t="s">
        <v>1922</v>
      </c>
      <c r="B137" s="80">
        <v>134</v>
      </c>
      <c r="C137" s="80">
        <v>15</v>
      </c>
      <c r="D137" s="80">
        <v>8</v>
      </c>
      <c r="E137" s="80">
        <v>2018</v>
      </c>
      <c r="F137" s="80" t="s">
        <v>93</v>
      </c>
      <c r="G137" s="80" t="s">
        <v>1666</v>
      </c>
      <c r="H137" s="80" t="s">
        <v>1667</v>
      </c>
      <c r="I137" s="177"/>
      <c r="J137" s="81">
        <v>248.53670017285665</v>
      </c>
      <c r="K137" s="81">
        <v>4.4564303908836589</v>
      </c>
      <c r="L137" s="81">
        <v>7.6506084504316032</v>
      </c>
      <c r="M137" s="81">
        <v>111.79591393926958</v>
      </c>
      <c r="N137" s="81">
        <v>131.9289686019803</v>
      </c>
      <c r="O137" s="81">
        <v>55.620957125711641</v>
      </c>
      <c r="P137" s="81">
        <v>52.922888584550059</v>
      </c>
      <c r="Q137" s="81">
        <v>3.7159438709875721</v>
      </c>
      <c r="R137" s="81">
        <v>0</v>
      </c>
      <c r="S137" s="81">
        <v>0</v>
      </c>
      <c r="T137" s="82"/>
      <c r="U137" s="81">
        <v>9706648</v>
      </c>
      <c r="V137" s="81">
        <v>1536</v>
      </c>
      <c r="W137" s="81">
        <v>178</v>
      </c>
      <c r="X137" s="81">
        <v>21371</v>
      </c>
      <c r="Y137" s="81">
        <v>27537</v>
      </c>
      <c r="Z137" s="81">
        <v>33892</v>
      </c>
      <c r="AA137" s="81">
        <v>11072</v>
      </c>
      <c r="AB137" s="81">
        <v>58630</v>
      </c>
      <c r="AC137" s="81">
        <v>0</v>
      </c>
      <c r="AD137" s="81">
        <v>0</v>
      </c>
      <c r="AE137" s="82"/>
      <c r="AF137" s="81">
        <v>78985651.069816455</v>
      </c>
      <c r="AG137" s="81">
        <v>2862426.1059107701</v>
      </c>
      <c r="AH137" s="81">
        <v>1084016.1200671541</v>
      </c>
      <c r="AI137" s="81">
        <v>135257892.80364209</v>
      </c>
      <c r="AJ137" s="81">
        <v>100479135.0641731</v>
      </c>
      <c r="AK137" s="81">
        <v>0</v>
      </c>
      <c r="AL137" s="81">
        <v>0</v>
      </c>
      <c r="AM137" s="81">
        <v>8070484.6210239735</v>
      </c>
      <c r="AN137" s="81">
        <v>0</v>
      </c>
      <c r="AO137" s="81">
        <v>0</v>
      </c>
      <c r="AP137" s="82"/>
      <c r="AQ137" s="81">
        <v>510</v>
      </c>
      <c r="AR137" s="81">
        <v>52</v>
      </c>
      <c r="AS137" s="81">
        <v>0</v>
      </c>
      <c r="AT137" s="81">
        <v>0</v>
      </c>
      <c r="AU137" s="81">
        <v>0</v>
      </c>
      <c r="AV137" s="81">
        <v>1</v>
      </c>
      <c r="AW137" s="81" t="s">
        <v>564</v>
      </c>
      <c r="AX137" s="82"/>
      <c r="AY137" s="81">
        <v>2091.1959999999999</v>
      </c>
      <c r="AZ137" s="81">
        <v>13779</v>
      </c>
      <c r="BA137" s="81">
        <v>0</v>
      </c>
      <c r="BB137" s="81">
        <v>0</v>
      </c>
      <c r="BC137" s="81">
        <v>0</v>
      </c>
      <c r="BD137" s="81">
        <v>100</v>
      </c>
      <c r="BE137" s="81" t="s">
        <v>564</v>
      </c>
      <c r="BF137" s="82"/>
      <c r="BG137" s="81">
        <v>0</v>
      </c>
      <c r="BH137" s="81">
        <v>0</v>
      </c>
      <c r="BI137" s="81">
        <v>30.491</v>
      </c>
      <c r="BJ137" s="81">
        <v>0</v>
      </c>
      <c r="BK137" s="81">
        <v>33.028000000000006</v>
      </c>
      <c r="BL137" s="81">
        <v>0</v>
      </c>
      <c r="BM137" s="82"/>
      <c r="BN137" s="81">
        <v>0</v>
      </c>
      <c r="BO137" s="81">
        <v>0</v>
      </c>
      <c r="BP137" s="81">
        <v>5</v>
      </c>
      <c r="BQ137" s="81">
        <v>0</v>
      </c>
      <c r="BR137" s="81">
        <v>5</v>
      </c>
      <c r="BS137" s="81">
        <v>0</v>
      </c>
      <c r="BT137"/>
      <c r="BU137" s="80">
        <v>52.631999999999998</v>
      </c>
      <c r="BV137" s="80">
        <v>0</v>
      </c>
      <c r="BW137" s="80">
        <v>0</v>
      </c>
      <c r="BX137" s="80">
        <v>10.887</v>
      </c>
      <c r="BY137" s="80">
        <v>0</v>
      </c>
      <c r="BZ137" s="80">
        <v>0</v>
      </c>
      <c r="CA137" s="80">
        <v>0</v>
      </c>
      <c r="CB137" s="80">
        <v>0</v>
      </c>
      <c r="CC137" s="80">
        <v>0</v>
      </c>
    </row>
    <row r="138" spans="1:81">
      <c r="A138" s="80" t="s">
        <v>1923</v>
      </c>
      <c r="B138" s="80">
        <v>135</v>
      </c>
      <c r="C138" s="80">
        <v>16</v>
      </c>
      <c r="D138" s="80">
        <v>8</v>
      </c>
      <c r="E138" s="80">
        <v>2019</v>
      </c>
      <c r="F138" s="80" t="s">
        <v>73</v>
      </c>
      <c r="G138" s="80" t="s">
        <v>1666</v>
      </c>
      <c r="H138" s="80" t="s">
        <v>1667</v>
      </c>
      <c r="I138" s="177"/>
      <c r="J138" s="81">
        <v>231.03773415757883</v>
      </c>
      <c r="K138" s="81">
        <v>4.1352392525265698</v>
      </c>
      <c r="L138" s="81">
        <v>7.6848857867617122</v>
      </c>
      <c r="M138" s="81">
        <v>100.29108620223002</v>
      </c>
      <c r="N138" s="81">
        <v>134.4846820125079</v>
      </c>
      <c r="O138" s="81">
        <v>54.990785801590377</v>
      </c>
      <c r="P138" s="81">
        <v>48.74684088945493</v>
      </c>
      <c r="Q138" s="81">
        <v>3.5954626447349254</v>
      </c>
      <c r="R138" s="81">
        <v>0</v>
      </c>
      <c r="S138" s="81">
        <v>0</v>
      </c>
      <c r="T138" s="82"/>
      <c r="U138" s="81">
        <v>9491977</v>
      </c>
      <c r="V138" s="81">
        <v>1536</v>
      </c>
      <c r="W138" s="81">
        <v>178</v>
      </c>
      <c r="X138" s="81">
        <v>21371</v>
      </c>
      <c r="Y138" s="81">
        <v>27728</v>
      </c>
      <c r="Z138" s="81">
        <v>34428</v>
      </c>
      <c r="AA138" s="81">
        <v>10122</v>
      </c>
      <c r="AB138" s="81">
        <v>58265</v>
      </c>
      <c r="AC138" s="81">
        <v>0</v>
      </c>
      <c r="AD138" s="81">
        <v>0</v>
      </c>
      <c r="AE138" s="82"/>
      <c r="AF138" s="81">
        <v>75791823.718492821</v>
      </c>
      <c r="AG138" s="81">
        <v>2861578.4612074681</v>
      </c>
      <c r="AH138" s="81">
        <v>1170413.6117256449</v>
      </c>
      <c r="AI138" s="81">
        <v>132541506.4824298</v>
      </c>
      <c r="AJ138" s="81">
        <v>102900346.12024978</v>
      </c>
      <c r="AK138" s="81">
        <v>0</v>
      </c>
      <c r="AL138" s="81">
        <v>0</v>
      </c>
      <c r="AM138" s="81">
        <v>7935254.3813148355</v>
      </c>
      <c r="AN138" s="81">
        <v>0</v>
      </c>
      <c r="AO138" s="81">
        <v>0</v>
      </c>
      <c r="AP138" s="82"/>
      <c r="AQ138" s="81">
        <v>539</v>
      </c>
      <c r="AR138" s="81">
        <v>56</v>
      </c>
      <c r="AS138" s="81">
        <v>0</v>
      </c>
      <c r="AT138" s="81">
        <v>0</v>
      </c>
      <c r="AU138" s="81">
        <v>0</v>
      </c>
      <c r="AV138" s="81">
        <v>1</v>
      </c>
      <c r="AW138" s="81" t="s">
        <v>564</v>
      </c>
      <c r="AX138" s="82"/>
      <c r="AY138" s="81">
        <v>2256.2719999999999</v>
      </c>
      <c r="AZ138" s="81">
        <v>14117.3</v>
      </c>
      <c r="BA138" s="81">
        <v>0</v>
      </c>
      <c r="BB138" s="81">
        <v>0</v>
      </c>
      <c r="BC138" s="81">
        <v>0</v>
      </c>
      <c r="BD138" s="81">
        <v>100</v>
      </c>
      <c r="BE138" s="81" t="s">
        <v>564</v>
      </c>
      <c r="BF138" s="82"/>
      <c r="BG138" s="81">
        <v>0</v>
      </c>
      <c r="BH138" s="81">
        <v>0</v>
      </c>
      <c r="BI138" s="81">
        <v>26.788</v>
      </c>
      <c r="BJ138" s="81">
        <v>0</v>
      </c>
      <c r="BK138" s="81">
        <v>40.834000000000003</v>
      </c>
      <c r="BL138" s="81">
        <v>0</v>
      </c>
      <c r="BM138" s="82"/>
      <c r="BN138" s="81">
        <v>0</v>
      </c>
      <c r="BO138" s="81">
        <v>0</v>
      </c>
      <c r="BP138" s="81">
        <v>4</v>
      </c>
      <c r="BQ138" s="81">
        <v>0</v>
      </c>
      <c r="BR138" s="81">
        <v>6</v>
      </c>
      <c r="BS138" s="81">
        <v>0</v>
      </c>
      <c r="BT138"/>
      <c r="BU138" s="80">
        <v>53.228999999999999</v>
      </c>
      <c r="BV138" s="80">
        <v>0</v>
      </c>
      <c r="BW138" s="80">
        <v>0</v>
      </c>
      <c r="BX138" s="80">
        <v>14.393000000000001</v>
      </c>
      <c r="BY138" s="80">
        <v>0</v>
      </c>
      <c r="BZ138" s="80">
        <v>0</v>
      </c>
      <c r="CA138" s="80">
        <v>0</v>
      </c>
      <c r="CB138" s="80">
        <v>0</v>
      </c>
      <c r="CC138" s="80">
        <v>0</v>
      </c>
    </row>
    <row r="139" spans="1:81">
      <c r="A139" s="80" t="s">
        <v>1924</v>
      </c>
      <c r="B139" s="80">
        <v>136</v>
      </c>
      <c r="C139" s="80">
        <v>17</v>
      </c>
      <c r="D139" s="80">
        <v>8</v>
      </c>
      <c r="E139" s="80">
        <v>2020</v>
      </c>
      <c r="F139" s="80" t="s">
        <v>218</v>
      </c>
      <c r="G139" s="80" t="s">
        <v>1666</v>
      </c>
      <c r="H139" s="80" t="s">
        <v>1667</v>
      </c>
      <c r="I139" s="177"/>
      <c r="J139" s="81">
        <v>175.4769320789666</v>
      </c>
      <c r="K139" s="81">
        <v>3.9662050788528718</v>
      </c>
      <c r="L139" s="81">
        <v>7.8712254350080437</v>
      </c>
      <c r="M139" s="81">
        <v>91.008133800673235</v>
      </c>
      <c r="N139" s="81">
        <v>124.36526962679719</v>
      </c>
      <c r="O139" s="81">
        <v>48.410616232008017</v>
      </c>
      <c r="P139" s="81">
        <v>51.732711524123026</v>
      </c>
      <c r="Q139" s="81">
        <v>3.4275291332642728</v>
      </c>
      <c r="R139" s="81">
        <v>0</v>
      </c>
      <c r="S139" s="81">
        <v>0</v>
      </c>
      <c r="T139" s="82"/>
      <c r="U139" s="81">
        <v>8172390</v>
      </c>
      <c r="V139" s="81">
        <v>1363</v>
      </c>
      <c r="W139" s="81">
        <v>162</v>
      </c>
      <c r="X139" s="81">
        <v>20393</v>
      </c>
      <c r="Y139" s="81">
        <v>27976</v>
      </c>
      <c r="Z139" s="81">
        <v>34593</v>
      </c>
      <c r="AA139" s="81">
        <v>11671</v>
      </c>
      <c r="AB139" s="81">
        <v>58130</v>
      </c>
      <c r="AC139" s="81">
        <v>0</v>
      </c>
      <c r="AD139" s="81">
        <v>0</v>
      </c>
      <c r="AE139" s="82"/>
      <c r="AF139" s="81">
        <v>63809264.636161134</v>
      </c>
      <c r="AG139" s="81">
        <v>2541149.9576359065</v>
      </c>
      <c r="AH139" s="81">
        <v>1154301.7351377972</v>
      </c>
      <c r="AI139" s="81">
        <v>117090114.05290587</v>
      </c>
      <c r="AJ139" s="81">
        <v>105990411.40498428</v>
      </c>
      <c r="AK139" s="81"/>
      <c r="AL139" s="81"/>
      <c r="AM139" s="81">
        <v>7586610.8377702683</v>
      </c>
      <c r="AN139" s="81"/>
      <c r="AO139" s="81"/>
      <c r="AP139" s="82"/>
      <c r="AQ139" s="81">
        <v>583</v>
      </c>
      <c r="AR139" s="81">
        <v>83</v>
      </c>
      <c r="AS139" s="81">
        <v>0</v>
      </c>
      <c r="AT139" s="81">
        <v>0</v>
      </c>
      <c r="AU139" s="81">
        <v>0</v>
      </c>
      <c r="AV139" s="81">
        <v>1</v>
      </c>
      <c r="AW139" s="81">
        <v>0</v>
      </c>
      <c r="AX139" s="82"/>
      <c r="AY139" s="81">
        <v>2519.0660000000012</v>
      </c>
      <c r="AZ139" s="81">
        <v>17878.7</v>
      </c>
      <c r="BA139" s="81">
        <v>0</v>
      </c>
      <c r="BB139" s="81">
        <v>0</v>
      </c>
      <c r="BC139" s="81">
        <v>0</v>
      </c>
      <c r="BD139" s="81">
        <v>100</v>
      </c>
      <c r="BE139" s="81">
        <v>0</v>
      </c>
      <c r="BF139" s="82"/>
      <c r="BG139" s="81">
        <v>0</v>
      </c>
      <c r="BH139" s="81">
        <v>0</v>
      </c>
      <c r="BI139" s="81">
        <v>26.469000000000001</v>
      </c>
      <c r="BJ139" s="81">
        <v>0</v>
      </c>
      <c r="BK139" s="81">
        <v>32.581000000000003</v>
      </c>
      <c r="BL139" s="81">
        <v>0</v>
      </c>
      <c r="BM139" s="82"/>
      <c r="BN139" s="81">
        <v>0</v>
      </c>
      <c r="BO139" s="81">
        <v>0</v>
      </c>
      <c r="BP139" s="81">
        <v>5</v>
      </c>
      <c r="BQ139" s="81">
        <v>0</v>
      </c>
      <c r="BR139" s="81">
        <v>5</v>
      </c>
      <c r="BS139" s="81">
        <v>0</v>
      </c>
      <c r="BT139"/>
      <c r="BU139" s="80">
        <v>44.71</v>
      </c>
      <c r="BV139" s="80">
        <v>0</v>
      </c>
      <c r="BW139" s="80">
        <v>0</v>
      </c>
      <c r="BX139" s="80">
        <v>14.34</v>
      </c>
      <c r="BY139" s="80">
        <v>0</v>
      </c>
      <c r="BZ139" s="80">
        <v>0</v>
      </c>
      <c r="CA139" s="80">
        <v>0</v>
      </c>
      <c r="CB139" s="80">
        <v>0</v>
      </c>
      <c r="CC139" s="80">
        <v>0</v>
      </c>
    </row>
    <row r="140" spans="1:81">
      <c r="A140" s="80" t="s">
        <v>1669</v>
      </c>
      <c r="B140" s="80">
        <v>136</v>
      </c>
      <c r="C140" s="80">
        <v>18</v>
      </c>
      <c r="D140" s="80">
        <v>8</v>
      </c>
      <c r="E140" s="80">
        <v>2021</v>
      </c>
      <c r="F140" s="80" t="s">
        <v>75</v>
      </c>
      <c r="G140" s="174" t="s">
        <v>1666</v>
      </c>
      <c r="H140" s="80" t="s">
        <v>1667</v>
      </c>
      <c r="I140" s="177"/>
      <c r="J140" s="81">
        <v>196.11941791126779</v>
      </c>
      <c r="K140" s="81">
        <v>3.8205564417756186</v>
      </c>
      <c r="L140" s="81">
        <v>7.1831933057817778</v>
      </c>
      <c r="M140" s="81">
        <v>91.921108719356809</v>
      </c>
      <c r="N140" s="81">
        <v>118.62115250581769</v>
      </c>
      <c r="O140" s="81">
        <v>46.888567818897158</v>
      </c>
      <c r="P140" s="81">
        <v>55.557103037694461</v>
      </c>
      <c r="Q140" s="81">
        <v>3.4470017702177946</v>
      </c>
      <c r="R140" s="81">
        <v>0</v>
      </c>
      <c r="S140" s="81">
        <v>0</v>
      </c>
      <c r="T140" s="82"/>
      <c r="U140" s="81">
        <v>9379746</v>
      </c>
      <c r="V140" s="81">
        <v>1363</v>
      </c>
      <c r="W140" s="81">
        <v>162</v>
      </c>
      <c r="X140" s="81">
        <v>20393</v>
      </c>
      <c r="Y140" s="81">
        <v>28091</v>
      </c>
      <c r="Z140" s="81">
        <v>34500</v>
      </c>
      <c r="AA140" s="81">
        <v>12223</v>
      </c>
      <c r="AB140" s="81">
        <v>57767</v>
      </c>
      <c r="AC140" s="81">
        <v>0</v>
      </c>
      <c r="AD140" s="81">
        <v>0</v>
      </c>
      <c r="AE140" s="82"/>
      <c r="AF140" s="81">
        <v>71844816.983772188</v>
      </c>
      <c r="AG140" s="81">
        <v>2585031.628651523</v>
      </c>
      <c r="AH140" s="81">
        <v>1034898.6817344909</v>
      </c>
      <c r="AI140" s="81">
        <v>127762612.69796742</v>
      </c>
      <c r="AJ140" s="81">
        <v>103714744.60411264</v>
      </c>
      <c r="AK140" s="81">
        <v>0</v>
      </c>
      <c r="AL140" s="81">
        <v>0</v>
      </c>
      <c r="AM140" s="81">
        <v>7582721.0069933515</v>
      </c>
      <c r="AN140" s="81">
        <v>0</v>
      </c>
      <c r="AO140" s="81">
        <v>0</v>
      </c>
      <c r="AP140" s="82"/>
      <c r="AQ140" s="81">
        <v>631</v>
      </c>
      <c r="AR140" s="81">
        <v>86</v>
      </c>
      <c r="AS140" s="81">
        <v>0</v>
      </c>
      <c r="AT140" s="81">
        <v>0</v>
      </c>
      <c r="AU140" s="81">
        <v>0</v>
      </c>
      <c r="AV140" s="81">
        <v>1</v>
      </c>
      <c r="AW140" s="81"/>
      <c r="AX140" s="82"/>
      <c r="AY140" s="81">
        <v>2811.9800000000009</v>
      </c>
      <c r="AZ140" s="81">
        <v>18244.099999999999</v>
      </c>
      <c r="BA140" s="81">
        <v>0</v>
      </c>
      <c r="BB140" s="81">
        <v>0</v>
      </c>
      <c r="BC140" s="81">
        <v>0</v>
      </c>
      <c r="BD140" s="81">
        <v>100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1665</v>
      </c>
      <c r="B141" s="80">
        <v>136</v>
      </c>
      <c r="C141" s="80">
        <v>19</v>
      </c>
      <c r="D141" s="80">
        <v>8</v>
      </c>
      <c r="E141" s="80">
        <v>2022</v>
      </c>
      <c r="F141" s="80" t="s">
        <v>568</v>
      </c>
      <c r="G141" s="174" t="s">
        <v>1666</v>
      </c>
      <c r="H141" s="80" t="s">
        <v>1667</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688</v>
      </c>
      <c r="AR141" s="81">
        <v>88</v>
      </c>
      <c r="AS141" s="81">
        <v>0</v>
      </c>
      <c r="AT141" s="81">
        <v>0</v>
      </c>
      <c r="AU141" s="81">
        <v>0</v>
      </c>
      <c r="AV141" s="81">
        <v>1</v>
      </c>
      <c r="AW141" s="81"/>
      <c r="AX141" s="82"/>
      <c r="AY141" s="81">
        <v>3144.7840000000024</v>
      </c>
      <c r="AZ141" s="81">
        <v>19414.099999999999</v>
      </c>
      <c r="BA141" s="81">
        <v>0</v>
      </c>
      <c r="BB141" s="81">
        <v>0</v>
      </c>
      <c r="BC141" s="81">
        <v>0</v>
      </c>
      <c r="BD141" s="81">
        <v>100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1925</v>
      </c>
      <c r="B142" s="80">
        <v>86</v>
      </c>
      <c r="C142" s="80">
        <v>1</v>
      </c>
      <c r="D142" s="80">
        <v>6</v>
      </c>
      <c r="E142" s="80">
        <v>1990</v>
      </c>
      <c r="F142" s="80" t="s">
        <v>562</v>
      </c>
      <c r="G142" s="80" t="s">
        <v>1926</v>
      </c>
      <c r="H142" s="80" t="s">
        <v>1927</v>
      </c>
      <c r="I142" s="177"/>
      <c r="J142" s="81">
        <v>541.8743700540208</v>
      </c>
      <c r="K142" s="81">
        <v>5.7867472473985417</v>
      </c>
      <c r="L142" s="81">
        <v>13.752007414780852</v>
      </c>
      <c r="M142" s="81">
        <v>39.485459419282343</v>
      </c>
      <c r="N142" s="81">
        <v>29.271631135099287</v>
      </c>
      <c r="O142" s="81">
        <v>40.327081024852511</v>
      </c>
      <c r="P142" s="81">
        <v>43.848902660133326</v>
      </c>
      <c r="Q142" s="81">
        <v>2.7825401314168312</v>
      </c>
      <c r="R142" s="81">
        <v>0</v>
      </c>
      <c r="S142" s="81">
        <v>2.9699980705774474</v>
      </c>
      <c r="T142" s="82"/>
      <c r="U142" s="81">
        <v>13106927</v>
      </c>
      <c r="V142" s="81">
        <v>1966</v>
      </c>
      <c r="W142" s="81">
        <v>133</v>
      </c>
      <c r="X142" s="81">
        <v>13302</v>
      </c>
      <c r="Y142" s="81">
        <v>13174</v>
      </c>
      <c r="Z142" s="81">
        <v>16587</v>
      </c>
      <c r="AA142" s="81">
        <v>10647</v>
      </c>
      <c r="AB142" s="81">
        <v>45179</v>
      </c>
      <c r="AC142" s="81">
        <v>0</v>
      </c>
      <c r="AD142" s="81">
        <v>2.9699980705774474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1928</v>
      </c>
      <c r="B143" s="80">
        <v>87</v>
      </c>
      <c r="C143" s="80">
        <v>2</v>
      </c>
      <c r="D143" s="80">
        <v>6</v>
      </c>
      <c r="E143" s="80">
        <v>2005</v>
      </c>
      <c r="F143" s="80" t="s">
        <v>565</v>
      </c>
      <c r="G143" s="80" t="s">
        <v>1926</v>
      </c>
      <c r="H143" s="80" t="s">
        <v>1927</v>
      </c>
      <c r="I143" s="177"/>
      <c r="J143" s="81">
        <v>406.26138508226876</v>
      </c>
      <c r="K143" s="81">
        <v>3.4967997843085401</v>
      </c>
      <c r="L143" s="81">
        <v>13.413354618883558</v>
      </c>
      <c r="M143" s="81">
        <v>76.775306157477914</v>
      </c>
      <c r="N143" s="81">
        <v>59.251640566740924</v>
      </c>
      <c r="O143" s="81">
        <v>75.083085566450052</v>
      </c>
      <c r="P143" s="81">
        <v>57.201047403889262</v>
      </c>
      <c r="Q143" s="81">
        <v>3.5499703631546815</v>
      </c>
      <c r="R143" s="81">
        <v>0</v>
      </c>
      <c r="S143" s="81">
        <v>7.5348551797411671</v>
      </c>
      <c r="T143" s="82"/>
      <c r="U143" s="81">
        <v>10312881</v>
      </c>
      <c r="V143" s="81">
        <v>1478</v>
      </c>
      <c r="W143" s="81">
        <v>143</v>
      </c>
      <c r="X143" s="81">
        <v>14371</v>
      </c>
      <c r="Y143" s="81">
        <v>22567</v>
      </c>
      <c r="Z143" s="81">
        <v>35737</v>
      </c>
      <c r="AA143" s="81">
        <v>11375</v>
      </c>
      <c r="AB143" s="81">
        <v>60256</v>
      </c>
      <c r="AC143" s="81">
        <v>0</v>
      </c>
      <c r="AD143" s="81">
        <v>7.5348551797411671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1929</v>
      </c>
      <c r="B144" s="80">
        <v>88</v>
      </c>
      <c r="C144" s="80">
        <v>3</v>
      </c>
      <c r="D144" s="80">
        <v>6</v>
      </c>
      <c r="E144" s="80">
        <v>2006</v>
      </c>
      <c r="F144" s="80" t="s">
        <v>566</v>
      </c>
      <c r="G144" s="80" t="s">
        <v>1926</v>
      </c>
      <c r="H144" s="80" t="s">
        <v>1927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1930</v>
      </c>
      <c r="B145" s="80">
        <v>89</v>
      </c>
      <c r="C145" s="80">
        <v>4</v>
      </c>
      <c r="D145" s="80">
        <v>6</v>
      </c>
      <c r="E145" s="80">
        <v>2007</v>
      </c>
      <c r="F145" s="80" t="s">
        <v>567</v>
      </c>
      <c r="G145" s="80" t="s">
        <v>1926</v>
      </c>
      <c r="H145" s="80" t="s">
        <v>1927</v>
      </c>
      <c r="I145" s="177"/>
      <c r="J145" s="81">
        <v>420.41421344907428</v>
      </c>
      <c r="K145" s="81">
        <v>3.3476351942765921</v>
      </c>
      <c r="L145" s="81">
        <v>16.37929066389809</v>
      </c>
      <c r="M145" s="81">
        <v>81.96977170913172</v>
      </c>
      <c r="N145" s="81">
        <v>72.287266639217819</v>
      </c>
      <c r="O145" s="81">
        <v>76.739428402650574</v>
      </c>
      <c r="P145" s="81">
        <v>60.420124687708267</v>
      </c>
      <c r="Q145" s="81">
        <v>3.7394861216643198</v>
      </c>
      <c r="R145" s="81">
        <v>0</v>
      </c>
      <c r="S145" s="81">
        <v>10.934058637944458</v>
      </c>
      <c r="T145" s="82"/>
      <c r="U145" s="81">
        <v>11990899</v>
      </c>
      <c r="V145" s="81">
        <v>1380</v>
      </c>
      <c r="W145" s="81">
        <v>201</v>
      </c>
      <c r="X145" s="81">
        <v>18372</v>
      </c>
      <c r="Y145" s="81">
        <v>23074</v>
      </c>
      <c r="Z145" s="81">
        <v>37970</v>
      </c>
      <c r="AA145" s="81">
        <v>11832</v>
      </c>
      <c r="AB145" s="81">
        <v>60116</v>
      </c>
      <c r="AC145" s="81">
        <v>0</v>
      </c>
      <c r="AD145" s="81">
        <v>10.934058637944458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1931</v>
      </c>
      <c r="B146" s="80">
        <v>90</v>
      </c>
      <c r="C146" s="80">
        <v>5</v>
      </c>
      <c r="D146" s="80">
        <v>6</v>
      </c>
      <c r="E146" s="80">
        <v>2008</v>
      </c>
      <c r="F146" s="80" t="s">
        <v>84</v>
      </c>
      <c r="G146" s="80" t="s">
        <v>1926</v>
      </c>
      <c r="H146" s="80" t="s">
        <v>1927</v>
      </c>
      <c r="I146" s="177"/>
      <c r="J146" s="81">
        <v>385.44946564387612</v>
      </c>
      <c r="K146" s="81">
        <v>2.6343722459528189</v>
      </c>
      <c r="L146" s="81">
        <v>14.372474590484396</v>
      </c>
      <c r="M146" s="81">
        <v>92.534559819658071</v>
      </c>
      <c r="N146" s="81">
        <v>69.416675397858597</v>
      </c>
      <c r="O146" s="81">
        <v>76.923589575311851</v>
      </c>
      <c r="P146" s="81">
        <v>58.979183609016516</v>
      </c>
      <c r="Q146" s="81">
        <v>3.671137011886167</v>
      </c>
      <c r="R146" s="81">
        <v>0</v>
      </c>
      <c r="S146" s="81">
        <v>10.666348862269187</v>
      </c>
      <c r="T146" s="82"/>
      <c r="U146" s="81">
        <v>12700082</v>
      </c>
      <c r="V146" s="81">
        <v>1380</v>
      </c>
      <c r="W146" s="81">
        <v>201</v>
      </c>
      <c r="X146" s="81">
        <v>18372</v>
      </c>
      <c r="Y146" s="81">
        <v>23376</v>
      </c>
      <c r="Z146" s="81">
        <v>39397</v>
      </c>
      <c r="AA146" s="81">
        <v>11563</v>
      </c>
      <c r="AB146" s="81">
        <v>59987</v>
      </c>
      <c r="AC146" s="81">
        <v>0</v>
      </c>
      <c r="AD146" s="81">
        <v>10.666348862269187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1932</v>
      </c>
      <c r="B147" s="80">
        <v>91</v>
      </c>
      <c r="C147" s="80">
        <v>6</v>
      </c>
      <c r="D147" s="80">
        <v>6</v>
      </c>
      <c r="E147" s="80">
        <v>2009</v>
      </c>
      <c r="F147" s="80" t="s">
        <v>85</v>
      </c>
      <c r="G147" s="80" t="s">
        <v>1926</v>
      </c>
      <c r="H147" s="80" t="s">
        <v>1927</v>
      </c>
      <c r="I147" s="177"/>
      <c r="J147" s="81">
        <v>334.84957503397749</v>
      </c>
      <c r="K147" s="81">
        <v>2.6242914141496358</v>
      </c>
      <c r="L147" s="81">
        <v>21.014397033288486</v>
      </c>
      <c r="M147" s="81">
        <v>91.640561240432248</v>
      </c>
      <c r="N147" s="81">
        <v>64.306187435543634</v>
      </c>
      <c r="O147" s="81">
        <v>78.097116813358667</v>
      </c>
      <c r="P147" s="81">
        <v>57.117380273844667</v>
      </c>
      <c r="Q147" s="81">
        <v>3.4741656848779572</v>
      </c>
      <c r="R147" s="81">
        <v>0</v>
      </c>
      <c r="S147" s="81">
        <v>10.999762640730937</v>
      </c>
      <c r="T147" s="82"/>
      <c r="U147" s="81">
        <v>9533693</v>
      </c>
      <c r="V147" s="81">
        <v>1767</v>
      </c>
      <c r="W147" s="81">
        <v>379</v>
      </c>
      <c r="X147" s="81">
        <v>20709</v>
      </c>
      <c r="Y147" s="81">
        <v>23502</v>
      </c>
      <c r="Z147" s="81">
        <v>39480</v>
      </c>
      <c r="AA147" s="81">
        <v>11496</v>
      </c>
      <c r="AB147" s="81">
        <v>59593</v>
      </c>
      <c r="AC147" s="81">
        <v>0</v>
      </c>
      <c r="AD147" s="81">
        <v>10.999762640730937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8.7799999999999994</v>
      </c>
      <c r="BJ147" s="81">
        <v>0</v>
      </c>
      <c r="BK147" s="81">
        <v>36.783000000000001</v>
      </c>
      <c r="BL147" s="81">
        <v>0</v>
      </c>
      <c r="BM147" s="82"/>
      <c r="BN147" s="81">
        <v>0</v>
      </c>
      <c r="BO147" s="81">
        <v>0</v>
      </c>
      <c r="BP147" s="81">
        <v>1</v>
      </c>
      <c r="BQ147" s="81">
        <v>0</v>
      </c>
      <c r="BR147" s="81">
        <v>4</v>
      </c>
      <c r="BS147" s="81">
        <v>0</v>
      </c>
      <c r="BT147"/>
      <c r="BU147" s="80"/>
      <c r="BV147" s="80"/>
      <c r="BW147" s="80"/>
      <c r="BX147" s="80"/>
      <c r="BY147" s="80"/>
      <c r="BZ147" s="80"/>
      <c r="CA147" s="80"/>
      <c r="CB147" s="80"/>
      <c r="CC147" s="80"/>
    </row>
    <row r="148" spans="1:81">
      <c r="A148" s="80" t="s">
        <v>1933</v>
      </c>
      <c r="B148" s="80">
        <v>92</v>
      </c>
      <c r="C148" s="80">
        <v>7</v>
      </c>
      <c r="D148" s="80">
        <v>6</v>
      </c>
      <c r="E148" s="80">
        <v>2010</v>
      </c>
      <c r="F148" s="80" t="s">
        <v>86</v>
      </c>
      <c r="G148" s="80" t="s">
        <v>1926</v>
      </c>
      <c r="H148" s="80" t="s">
        <v>1927</v>
      </c>
      <c r="I148" s="177"/>
      <c r="J148" s="81">
        <v>322.90375436234569</v>
      </c>
      <c r="K148" s="81">
        <v>2.7967735552699406</v>
      </c>
      <c r="L148" s="81">
        <v>19.895520463210605</v>
      </c>
      <c r="M148" s="81">
        <v>91.475902628079112</v>
      </c>
      <c r="N148" s="81">
        <v>66.347090542345057</v>
      </c>
      <c r="O148" s="81">
        <v>77.470079472651406</v>
      </c>
      <c r="P148" s="81">
        <v>57.714076019136215</v>
      </c>
      <c r="Q148" s="81">
        <v>3.6142150157761987</v>
      </c>
      <c r="R148" s="81">
        <v>0</v>
      </c>
      <c r="S148" s="81">
        <v>8.9278939192560713</v>
      </c>
      <c r="T148" s="82"/>
      <c r="U148" s="81">
        <v>8342765</v>
      </c>
      <c r="V148" s="81">
        <v>1767</v>
      </c>
      <c r="W148" s="81">
        <v>379</v>
      </c>
      <c r="X148" s="81">
        <v>20709</v>
      </c>
      <c r="Y148" s="81">
        <v>23737</v>
      </c>
      <c r="Z148" s="81">
        <v>39345</v>
      </c>
      <c r="AA148" s="81">
        <v>11326</v>
      </c>
      <c r="AB148" s="81">
        <v>59404</v>
      </c>
      <c r="AC148" s="81">
        <v>0</v>
      </c>
      <c r="AD148" s="81">
        <v>8.9278939192560713</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8.89</v>
      </c>
      <c r="BJ148" s="81">
        <v>0</v>
      </c>
      <c r="BK148" s="81">
        <v>45.539000000000001</v>
      </c>
      <c r="BL148" s="81">
        <v>0</v>
      </c>
      <c r="BM148" s="82"/>
      <c r="BN148" s="81">
        <v>0</v>
      </c>
      <c r="BO148" s="81">
        <v>0</v>
      </c>
      <c r="BP148" s="81">
        <v>1</v>
      </c>
      <c r="BQ148" s="81">
        <v>0</v>
      </c>
      <c r="BR148" s="81">
        <v>4</v>
      </c>
      <c r="BS148" s="81">
        <v>0</v>
      </c>
      <c r="BT148"/>
      <c r="BU148" s="80">
        <v>21.361000000000001</v>
      </c>
      <c r="BV148" s="80">
        <v>33.067999999999998</v>
      </c>
      <c r="BW148" s="80">
        <v>0</v>
      </c>
      <c r="BX148" s="80">
        <v>0</v>
      </c>
      <c r="BY148" s="80">
        <v>0</v>
      </c>
      <c r="BZ148" s="80">
        <v>0</v>
      </c>
      <c r="CA148" s="80">
        <v>0</v>
      </c>
      <c r="CB148" s="80">
        <v>0</v>
      </c>
      <c r="CC148" s="80">
        <v>0</v>
      </c>
    </row>
    <row r="149" spans="1:81">
      <c r="A149" s="80" t="s">
        <v>1934</v>
      </c>
      <c r="B149" s="80">
        <v>93</v>
      </c>
      <c r="C149" s="80">
        <v>8</v>
      </c>
      <c r="D149" s="80">
        <v>6</v>
      </c>
      <c r="E149" s="80">
        <v>2011</v>
      </c>
      <c r="F149" s="80" t="s">
        <v>87</v>
      </c>
      <c r="G149" s="80" t="s">
        <v>1926</v>
      </c>
      <c r="H149" s="80" t="s">
        <v>1927</v>
      </c>
      <c r="I149" s="177"/>
      <c r="J149" s="81">
        <v>350.73127178061918</v>
      </c>
      <c r="K149" s="81">
        <v>4.4149764814110339</v>
      </c>
      <c r="L149" s="81">
        <v>19.39697525846741</v>
      </c>
      <c r="M149" s="81">
        <v>105.97937933455403</v>
      </c>
      <c r="N149" s="81">
        <v>70.486044062262096</v>
      </c>
      <c r="O149" s="81">
        <v>76.584043567435543</v>
      </c>
      <c r="P149" s="81">
        <v>56.199631639847958</v>
      </c>
      <c r="Q149" s="81">
        <v>4.158065209437261</v>
      </c>
      <c r="R149" s="81">
        <v>0</v>
      </c>
      <c r="S149" s="81">
        <v>10.262562161957176</v>
      </c>
      <c r="T149" s="82"/>
      <c r="U149" s="81">
        <v>9487074</v>
      </c>
      <c r="V149" s="81">
        <v>1767</v>
      </c>
      <c r="W149" s="81">
        <v>379</v>
      </c>
      <c r="X149" s="81">
        <v>20709</v>
      </c>
      <c r="Y149" s="81">
        <v>23999</v>
      </c>
      <c r="Z149" s="81">
        <v>39740</v>
      </c>
      <c r="AA149" s="81">
        <v>11357</v>
      </c>
      <c r="AB149" s="81">
        <v>59250</v>
      </c>
      <c r="AC149" s="81">
        <v>0</v>
      </c>
      <c r="AD149" s="81">
        <v>10.262562161957176</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8.27</v>
      </c>
      <c r="BJ149" s="81">
        <v>0</v>
      </c>
      <c r="BK149" s="81">
        <v>27.763999999999999</v>
      </c>
      <c r="BL149" s="81">
        <v>0</v>
      </c>
      <c r="BM149" s="82"/>
      <c r="BN149" s="81">
        <v>0</v>
      </c>
      <c r="BO149" s="81">
        <v>0</v>
      </c>
      <c r="BP149" s="81">
        <v>1</v>
      </c>
      <c r="BQ149" s="81">
        <v>0</v>
      </c>
      <c r="BR149" s="81">
        <v>2</v>
      </c>
      <c r="BS149" s="81">
        <v>0</v>
      </c>
      <c r="BT149"/>
      <c r="BU149" s="80">
        <v>15.541</v>
      </c>
      <c r="BV149" s="80">
        <v>20.492999999999999</v>
      </c>
      <c r="BW149" s="80">
        <v>0</v>
      </c>
      <c r="BX149" s="80">
        <v>0</v>
      </c>
      <c r="BY149" s="80">
        <v>0</v>
      </c>
      <c r="BZ149" s="80">
        <v>0</v>
      </c>
      <c r="CA149" s="80">
        <v>0</v>
      </c>
      <c r="CB149" s="80">
        <v>0</v>
      </c>
      <c r="CC149" s="80">
        <v>0</v>
      </c>
    </row>
    <row r="150" spans="1:81">
      <c r="A150" s="80" t="s">
        <v>1935</v>
      </c>
      <c r="B150" s="80">
        <v>94</v>
      </c>
      <c r="C150" s="80">
        <v>9</v>
      </c>
      <c r="D150" s="80">
        <v>6</v>
      </c>
      <c r="E150" s="80">
        <v>2012</v>
      </c>
      <c r="F150" s="80" t="s">
        <v>88</v>
      </c>
      <c r="G150" s="80" t="s">
        <v>1926</v>
      </c>
      <c r="H150" s="80" t="s">
        <v>1927</v>
      </c>
      <c r="I150" s="177"/>
      <c r="J150" s="81">
        <v>332.22386778372118</v>
      </c>
      <c r="K150" s="81">
        <v>4.3804253228165422</v>
      </c>
      <c r="L150" s="81">
        <v>19.474383590980427</v>
      </c>
      <c r="M150" s="81">
        <v>118.4322541085692</v>
      </c>
      <c r="N150" s="81">
        <v>80.800298962969975</v>
      </c>
      <c r="O150" s="81">
        <v>77.16298182885609</v>
      </c>
      <c r="P150" s="81">
        <v>56.76821707746489</v>
      </c>
      <c r="Q150" s="81">
        <v>4.6115748456176302</v>
      </c>
      <c r="R150" s="81">
        <v>0</v>
      </c>
      <c r="S150" s="81">
        <v>8.2690818878652532</v>
      </c>
      <c r="T150" s="82"/>
      <c r="U150" s="81">
        <v>9029689</v>
      </c>
      <c r="V150" s="81">
        <v>1767</v>
      </c>
      <c r="W150" s="81">
        <v>379</v>
      </c>
      <c r="X150" s="81">
        <v>20709</v>
      </c>
      <c r="Y150" s="81">
        <v>25025</v>
      </c>
      <c r="Z150" s="81">
        <v>40358</v>
      </c>
      <c r="AA150" s="81">
        <v>11407</v>
      </c>
      <c r="AB150" s="81">
        <v>60482</v>
      </c>
      <c r="AC150" s="81">
        <v>0</v>
      </c>
      <c r="AD150" s="81">
        <v>8.2690818878652532</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9.1229999999999993</v>
      </c>
      <c r="BJ150" s="81">
        <v>0</v>
      </c>
      <c r="BK150" s="81">
        <v>27.773000000000003</v>
      </c>
      <c r="BL150" s="81">
        <v>0</v>
      </c>
      <c r="BM150" s="82"/>
      <c r="BN150" s="81">
        <v>0</v>
      </c>
      <c r="BO150" s="81">
        <v>0</v>
      </c>
      <c r="BP150" s="81">
        <v>1</v>
      </c>
      <c r="BQ150" s="81">
        <v>0</v>
      </c>
      <c r="BR150" s="81">
        <v>2</v>
      </c>
      <c r="BS150" s="81">
        <v>0</v>
      </c>
      <c r="BT150"/>
      <c r="BU150" s="80">
        <v>16.416</v>
      </c>
      <c r="BV150" s="80">
        <v>20.48</v>
      </c>
      <c r="BW150" s="80">
        <v>0</v>
      </c>
      <c r="BX150" s="80">
        <v>0</v>
      </c>
      <c r="BY150" s="80">
        <v>0</v>
      </c>
      <c r="BZ150" s="80">
        <v>0</v>
      </c>
      <c r="CA150" s="80">
        <v>0</v>
      </c>
      <c r="CB150" s="80">
        <v>0</v>
      </c>
      <c r="CC150" s="80">
        <v>0</v>
      </c>
    </row>
    <row r="151" spans="1:81">
      <c r="A151" s="80" t="s">
        <v>1936</v>
      </c>
      <c r="B151" s="80">
        <v>95</v>
      </c>
      <c r="C151" s="80">
        <v>10</v>
      </c>
      <c r="D151" s="80">
        <v>6</v>
      </c>
      <c r="E151" s="80">
        <v>2013</v>
      </c>
      <c r="F151" s="80" t="s">
        <v>89</v>
      </c>
      <c r="G151" s="80" t="s">
        <v>1926</v>
      </c>
      <c r="H151" s="80" t="s">
        <v>1927</v>
      </c>
      <c r="I151" s="177"/>
      <c r="J151" s="81">
        <v>353.40347419466906</v>
      </c>
      <c r="K151" s="81">
        <v>3.9042164869804568</v>
      </c>
      <c r="L151" s="81">
        <v>19.479328841665669</v>
      </c>
      <c r="M151" s="81">
        <v>117.42399125435404</v>
      </c>
      <c r="N151" s="81">
        <v>86.949322625797095</v>
      </c>
      <c r="O151" s="81">
        <v>74.686823661212301</v>
      </c>
      <c r="P151" s="81">
        <v>56.717359337992555</v>
      </c>
      <c r="Q151" s="81">
        <v>4.7048823908828421</v>
      </c>
      <c r="R151" s="81">
        <v>0</v>
      </c>
      <c r="S151" s="81">
        <v>9.9134052363302274</v>
      </c>
      <c r="T151" s="82"/>
      <c r="U151" s="81">
        <v>9356668</v>
      </c>
      <c r="V151" s="81">
        <v>1767</v>
      </c>
      <c r="W151" s="81">
        <v>379</v>
      </c>
      <c r="X151" s="81">
        <v>20709</v>
      </c>
      <c r="Y151" s="81">
        <v>25623</v>
      </c>
      <c r="Z151" s="81">
        <v>40807</v>
      </c>
      <c r="AA151" s="81">
        <v>11354</v>
      </c>
      <c r="AB151" s="81">
        <v>60821</v>
      </c>
      <c r="AC151" s="81">
        <v>0</v>
      </c>
      <c r="AD151" s="81">
        <v>9.9134052363302274</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10.253</v>
      </c>
      <c r="BJ151" s="81">
        <v>0</v>
      </c>
      <c r="BK151" s="81">
        <v>31.684999999999999</v>
      </c>
      <c r="BL151" s="81">
        <v>0</v>
      </c>
      <c r="BM151" s="82"/>
      <c r="BN151" s="81">
        <v>0</v>
      </c>
      <c r="BO151" s="81">
        <v>0</v>
      </c>
      <c r="BP151" s="81">
        <v>1</v>
      </c>
      <c r="BQ151" s="81">
        <v>0</v>
      </c>
      <c r="BR151" s="81">
        <v>3</v>
      </c>
      <c r="BS151" s="81">
        <v>0</v>
      </c>
      <c r="BT151"/>
      <c r="BU151" s="80">
        <v>19.035</v>
      </c>
      <c r="BV151" s="80">
        <v>22.614000000000001</v>
      </c>
      <c r="BW151" s="80">
        <v>0.28899999999999998</v>
      </c>
      <c r="BX151" s="80">
        <v>0</v>
      </c>
      <c r="BY151" s="80">
        <v>0</v>
      </c>
      <c r="BZ151" s="80">
        <v>0</v>
      </c>
      <c r="CA151" s="80">
        <v>0</v>
      </c>
      <c r="CB151" s="80">
        <v>0</v>
      </c>
      <c r="CC151" s="80">
        <v>0</v>
      </c>
    </row>
    <row r="152" spans="1:81">
      <c r="A152" s="80" t="s">
        <v>1937</v>
      </c>
      <c r="B152" s="80">
        <v>96</v>
      </c>
      <c r="C152" s="80">
        <v>11</v>
      </c>
      <c r="D152" s="80">
        <v>6</v>
      </c>
      <c r="E152" s="80">
        <v>2014</v>
      </c>
      <c r="F152" s="80" t="s">
        <v>90</v>
      </c>
      <c r="G152" s="80" t="s">
        <v>1926</v>
      </c>
      <c r="H152" s="80" t="s">
        <v>1927</v>
      </c>
      <c r="I152" s="177"/>
      <c r="J152" s="81">
        <v>355.66240453508721</v>
      </c>
      <c r="K152" s="81">
        <v>3.9115552040919201</v>
      </c>
      <c r="L152" s="81">
        <v>19.713469830857001</v>
      </c>
      <c r="M152" s="81">
        <v>106.43026925078205</v>
      </c>
      <c r="N152" s="81">
        <v>71.933917475624</v>
      </c>
      <c r="O152" s="81">
        <v>72.011707851981839</v>
      </c>
      <c r="P152" s="81">
        <v>57.645040607531186</v>
      </c>
      <c r="Q152" s="81">
        <v>4.484656942537975</v>
      </c>
      <c r="R152" s="81">
        <v>0</v>
      </c>
      <c r="S152" s="81">
        <v>13.089497501744615</v>
      </c>
      <c r="T152" s="82"/>
      <c r="U152" s="81">
        <v>10366087</v>
      </c>
      <c r="V152" s="81">
        <v>1636</v>
      </c>
      <c r="W152" s="81">
        <v>344</v>
      </c>
      <c r="X152" s="81">
        <v>20410</v>
      </c>
      <c r="Y152" s="81">
        <v>25767</v>
      </c>
      <c r="Z152" s="81">
        <v>41439</v>
      </c>
      <c r="AA152" s="81">
        <v>11480</v>
      </c>
      <c r="AB152" s="81">
        <v>60424</v>
      </c>
      <c r="AC152" s="81">
        <v>0</v>
      </c>
      <c r="AD152" s="81">
        <v>13.089497501744615</v>
      </c>
      <c r="AE152" s="82"/>
      <c r="AF152" s="81">
        <v>111871486.24153346</v>
      </c>
      <c r="AG152" s="81">
        <v>3769920.7085248791</v>
      </c>
      <c r="AH152" s="81">
        <v>4900083.5630474156</v>
      </c>
      <c r="AI152" s="81">
        <v>147976267.0778631</v>
      </c>
      <c r="AJ152" s="81">
        <v>99030953.720384538</v>
      </c>
      <c r="AK152" s="81">
        <v>0</v>
      </c>
      <c r="AL152" s="81">
        <v>0</v>
      </c>
      <c r="AM152" s="81">
        <v>8295312.2711788006</v>
      </c>
      <c r="AN152" s="81">
        <v>0</v>
      </c>
      <c r="AO152" s="81">
        <v>0</v>
      </c>
      <c r="AP152" s="82"/>
      <c r="AQ152" s="81">
        <v>1022</v>
      </c>
      <c r="AR152" s="81">
        <v>202</v>
      </c>
      <c r="AS152" s="81">
        <v>0</v>
      </c>
      <c r="AT152" s="81">
        <v>0</v>
      </c>
      <c r="AU152" s="81">
        <v>0</v>
      </c>
      <c r="AV152" s="81">
        <v>0</v>
      </c>
      <c r="AW152" s="81" t="s">
        <v>564</v>
      </c>
      <c r="AX152" s="82"/>
      <c r="AY152" s="81">
        <v>3911.2999999999997</v>
      </c>
      <c r="AZ152" s="81">
        <v>18773</v>
      </c>
      <c r="BA152" s="81">
        <v>0</v>
      </c>
      <c r="BB152" s="81">
        <v>0</v>
      </c>
      <c r="BC152" s="81">
        <v>0</v>
      </c>
      <c r="BD152" s="81">
        <v>0</v>
      </c>
      <c r="BE152" s="81" t="s">
        <v>564</v>
      </c>
      <c r="BF152" s="82"/>
      <c r="BG152" s="81">
        <v>0</v>
      </c>
      <c r="BH152" s="81">
        <v>0</v>
      </c>
      <c r="BI152" s="81">
        <v>0</v>
      </c>
      <c r="BJ152" s="81">
        <v>0</v>
      </c>
      <c r="BK152" s="81">
        <v>48.535000000000004</v>
      </c>
      <c r="BL152" s="81">
        <v>0</v>
      </c>
      <c r="BM152" s="82"/>
      <c r="BN152" s="81">
        <v>0</v>
      </c>
      <c r="BO152" s="81">
        <v>0</v>
      </c>
      <c r="BP152" s="81">
        <v>0</v>
      </c>
      <c r="BQ152" s="81">
        <v>0</v>
      </c>
      <c r="BR152" s="81">
        <v>3</v>
      </c>
      <c r="BS152" s="81">
        <v>0</v>
      </c>
      <c r="BT152"/>
      <c r="BU152" s="80">
        <v>8.7919999999999998</v>
      </c>
      <c r="BV152" s="80">
        <v>39.743000000000002</v>
      </c>
      <c r="BW152" s="80">
        <v>0</v>
      </c>
      <c r="BX152" s="80">
        <v>0</v>
      </c>
      <c r="BY152" s="80">
        <v>0</v>
      </c>
      <c r="BZ152" s="80">
        <v>0</v>
      </c>
      <c r="CA152" s="80">
        <v>0</v>
      </c>
      <c r="CB152" s="80">
        <v>0</v>
      </c>
      <c r="CC152" s="80">
        <v>0</v>
      </c>
    </row>
    <row r="153" spans="1:81">
      <c r="A153" s="80" t="s">
        <v>1938</v>
      </c>
      <c r="B153" s="80">
        <v>97</v>
      </c>
      <c r="C153" s="80">
        <v>12</v>
      </c>
      <c r="D153" s="80">
        <v>6</v>
      </c>
      <c r="E153" s="80">
        <v>2015</v>
      </c>
      <c r="F153" s="80" t="s">
        <v>91</v>
      </c>
      <c r="G153" s="80" t="s">
        <v>1926</v>
      </c>
      <c r="H153" s="80" t="s">
        <v>1927</v>
      </c>
      <c r="I153" s="177"/>
      <c r="J153" s="81">
        <v>312.04389684761259</v>
      </c>
      <c r="K153" s="81">
        <v>3.8844993929903175</v>
      </c>
      <c r="L153" s="81">
        <v>20.707367263519444</v>
      </c>
      <c r="M153" s="81">
        <v>108.12932835736557</v>
      </c>
      <c r="N153" s="81">
        <v>68.053802931923556</v>
      </c>
      <c r="O153" s="81">
        <v>72.248793829078082</v>
      </c>
      <c r="P153" s="81">
        <v>57.509486041225649</v>
      </c>
      <c r="Q153" s="81">
        <v>4.3837899957713384</v>
      </c>
      <c r="R153" s="81">
        <v>0</v>
      </c>
      <c r="S153" s="81">
        <v>11.384981101290846</v>
      </c>
      <c r="T153" s="82"/>
      <c r="U153" s="81">
        <v>8991847</v>
      </c>
      <c r="V153" s="81">
        <v>1636</v>
      </c>
      <c r="W153" s="81">
        <v>344</v>
      </c>
      <c r="X153" s="81">
        <v>20410</v>
      </c>
      <c r="Y153" s="81">
        <v>26228</v>
      </c>
      <c r="Z153" s="81">
        <v>41976</v>
      </c>
      <c r="AA153" s="81">
        <v>11444</v>
      </c>
      <c r="AB153" s="81">
        <v>60335</v>
      </c>
      <c r="AC153" s="81">
        <v>0</v>
      </c>
      <c r="AD153" s="81">
        <v>11.384981101290846</v>
      </c>
      <c r="AE153" s="82"/>
      <c r="AF153" s="81">
        <v>96572440.282431364</v>
      </c>
      <c r="AG153" s="81">
        <v>3342785.0019390793</v>
      </c>
      <c r="AH153" s="81">
        <v>4327274.4081748985</v>
      </c>
      <c r="AI153" s="81">
        <v>153416531.89012435</v>
      </c>
      <c r="AJ153" s="81">
        <v>91330473.384962395</v>
      </c>
      <c r="AK153" s="81">
        <v>0</v>
      </c>
      <c r="AL153" s="81">
        <v>0</v>
      </c>
      <c r="AM153" s="81">
        <v>8268658.6541941147</v>
      </c>
      <c r="AN153" s="81">
        <v>0</v>
      </c>
      <c r="AO153" s="81">
        <v>0</v>
      </c>
      <c r="AP153" s="82"/>
      <c r="AQ153" s="81">
        <v>1112</v>
      </c>
      <c r="AR153" s="81">
        <v>355</v>
      </c>
      <c r="AS153" s="81">
        <v>0</v>
      </c>
      <c r="AT153" s="81">
        <v>0</v>
      </c>
      <c r="AU153" s="81">
        <v>0</v>
      </c>
      <c r="AV153" s="81">
        <v>0</v>
      </c>
      <c r="AW153" s="81" t="s">
        <v>564</v>
      </c>
      <c r="AX153" s="82"/>
      <c r="AY153" s="81">
        <v>4323.1000000000004</v>
      </c>
      <c r="AZ153" s="81">
        <v>26102.1</v>
      </c>
      <c r="BA153" s="81">
        <v>0</v>
      </c>
      <c r="BB153" s="81">
        <v>0</v>
      </c>
      <c r="BC153" s="81">
        <v>0</v>
      </c>
      <c r="BD153" s="81">
        <v>0</v>
      </c>
      <c r="BE153" s="81" t="s">
        <v>564</v>
      </c>
      <c r="BF153" s="82"/>
      <c r="BG153" s="81">
        <v>0</v>
      </c>
      <c r="BH153" s="81">
        <v>0</v>
      </c>
      <c r="BI153" s="81">
        <v>9.5869999999999997</v>
      </c>
      <c r="BJ153" s="81">
        <v>0</v>
      </c>
      <c r="BK153" s="81">
        <v>46.834090000000003</v>
      </c>
      <c r="BL153" s="81">
        <v>0</v>
      </c>
      <c r="BM153" s="82"/>
      <c r="BN153" s="81">
        <v>0</v>
      </c>
      <c r="BO153" s="81">
        <v>0</v>
      </c>
      <c r="BP153" s="81">
        <v>1</v>
      </c>
      <c r="BQ153" s="81">
        <v>0</v>
      </c>
      <c r="BR153" s="81">
        <v>2</v>
      </c>
      <c r="BS153" s="81">
        <v>0</v>
      </c>
      <c r="BT153"/>
      <c r="BU153" s="80">
        <v>18.087</v>
      </c>
      <c r="BV153" s="80">
        <v>38.334090000000003</v>
      </c>
      <c r="BW153" s="80">
        <v>0</v>
      </c>
      <c r="BX153" s="80">
        <v>0</v>
      </c>
      <c r="BY153" s="80">
        <v>0</v>
      </c>
      <c r="BZ153" s="80">
        <v>0</v>
      </c>
      <c r="CA153" s="80">
        <v>0</v>
      </c>
      <c r="CB153" s="80">
        <v>0</v>
      </c>
      <c r="CC153" s="80">
        <v>0</v>
      </c>
    </row>
    <row r="154" spans="1:81">
      <c r="A154" s="80" t="s">
        <v>1939</v>
      </c>
      <c r="B154" s="80">
        <v>98</v>
      </c>
      <c r="C154" s="80">
        <v>13</v>
      </c>
      <c r="D154" s="80">
        <v>6</v>
      </c>
      <c r="E154" s="80">
        <v>2016</v>
      </c>
      <c r="F154" s="80" t="s">
        <v>92</v>
      </c>
      <c r="G154" s="80" t="s">
        <v>1926</v>
      </c>
      <c r="H154" s="80" t="s">
        <v>1927</v>
      </c>
      <c r="I154" s="177"/>
      <c r="J154" s="81">
        <v>324.70938976863948</v>
      </c>
      <c r="K154" s="81">
        <v>3.743511721428086</v>
      </c>
      <c r="L154" s="81">
        <v>24.086322775177905</v>
      </c>
      <c r="M154" s="81">
        <v>92.993864883256379</v>
      </c>
      <c r="N154" s="81">
        <v>72.206695680116127</v>
      </c>
      <c r="O154" s="81">
        <v>71.55507594985356</v>
      </c>
      <c r="P154" s="81">
        <v>55.987052846181662</v>
      </c>
      <c r="Q154" s="81">
        <v>4.2466800425319269</v>
      </c>
      <c r="R154" s="81">
        <v>0</v>
      </c>
      <c r="S154" s="81">
        <v>9.5015895580992389</v>
      </c>
      <c r="T154" s="82"/>
      <c r="U154" s="81">
        <v>8840089</v>
      </c>
      <c r="V154" s="81">
        <v>1636</v>
      </c>
      <c r="W154" s="81">
        <v>344</v>
      </c>
      <c r="X154" s="81">
        <v>20410</v>
      </c>
      <c r="Y154" s="81">
        <v>26553</v>
      </c>
      <c r="Z154" s="81">
        <v>42084</v>
      </c>
      <c r="AA154" s="81">
        <v>11523</v>
      </c>
      <c r="AB154" s="81">
        <v>60124</v>
      </c>
      <c r="AC154" s="81">
        <v>0</v>
      </c>
      <c r="AD154" s="81">
        <v>9.5015895580992389</v>
      </c>
      <c r="AE154" s="82"/>
      <c r="AF154" s="81">
        <v>104287370.79190131</v>
      </c>
      <c r="AG154" s="81">
        <v>3185146.5962255732</v>
      </c>
      <c r="AH154" s="81">
        <v>3984665.974133051</v>
      </c>
      <c r="AI154" s="81">
        <v>142762306.13787821</v>
      </c>
      <c r="AJ154" s="81">
        <v>98277439.566241562</v>
      </c>
      <c r="AK154" s="81">
        <v>0</v>
      </c>
      <c r="AL154" s="81">
        <v>0</v>
      </c>
      <c r="AM154" s="81">
        <v>8246143.460355279</v>
      </c>
      <c r="AN154" s="81">
        <v>0</v>
      </c>
      <c r="AO154" s="81">
        <v>0</v>
      </c>
      <c r="AP154" s="82"/>
      <c r="AQ154" s="81">
        <v>1191</v>
      </c>
      <c r="AR154" s="81">
        <v>505</v>
      </c>
      <c r="AS154" s="81">
        <v>0</v>
      </c>
      <c r="AT154" s="81">
        <v>0</v>
      </c>
      <c r="AU154" s="81">
        <v>0</v>
      </c>
      <c r="AV154" s="81">
        <v>0</v>
      </c>
      <c r="AW154" s="81" t="s">
        <v>564</v>
      </c>
      <c r="AX154" s="82"/>
      <c r="AY154" s="81">
        <v>4709.6000000000004</v>
      </c>
      <c r="AZ154" s="81">
        <v>38184</v>
      </c>
      <c r="BA154" s="81">
        <v>0</v>
      </c>
      <c r="BB154" s="81">
        <v>0</v>
      </c>
      <c r="BC154" s="81">
        <v>0</v>
      </c>
      <c r="BD154" s="81">
        <v>0</v>
      </c>
      <c r="BE154" s="81" t="s">
        <v>564</v>
      </c>
      <c r="BF154" s="82"/>
      <c r="BG154" s="81">
        <v>0</v>
      </c>
      <c r="BH154" s="81">
        <v>0</v>
      </c>
      <c r="BI154" s="81">
        <v>9.7579999999999991</v>
      </c>
      <c r="BJ154" s="81">
        <v>0</v>
      </c>
      <c r="BK154" s="81">
        <v>28.376000000000001</v>
      </c>
      <c r="BL154" s="81">
        <v>0</v>
      </c>
      <c r="BM154" s="82"/>
      <c r="BN154" s="81">
        <v>0</v>
      </c>
      <c r="BO154" s="81">
        <v>0</v>
      </c>
      <c r="BP154" s="81">
        <v>1</v>
      </c>
      <c r="BQ154" s="81">
        <v>0</v>
      </c>
      <c r="BR154" s="81">
        <v>2</v>
      </c>
      <c r="BS154" s="81">
        <v>0</v>
      </c>
      <c r="BT154"/>
      <c r="BU154" s="80">
        <v>17.873000000000001</v>
      </c>
      <c r="BV154" s="80">
        <v>20.260999999999999</v>
      </c>
      <c r="BW154" s="80">
        <v>0</v>
      </c>
      <c r="BX154" s="80">
        <v>0</v>
      </c>
      <c r="BY154" s="80">
        <v>0</v>
      </c>
      <c r="BZ154" s="80">
        <v>0</v>
      </c>
      <c r="CA154" s="80">
        <v>0</v>
      </c>
      <c r="CB154" s="80">
        <v>0</v>
      </c>
      <c r="CC154" s="80">
        <v>0</v>
      </c>
    </row>
    <row r="155" spans="1:81">
      <c r="A155" s="80" t="s">
        <v>1940</v>
      </c>
      <c r="B155" s="80">
        <v>99</v>
      </c>
      <c r="C155" s="80">
        <v>14</v>
      </c>
      <c r="D155" s="80">
        <v>6</v>
      </c>
      <c r="E155" s="80">
        <v>2017</v>
      </c>
      <c r="F155" s="80" t="s">
        <v>71</v>
      </c>
      <c r="G155" s="80" t="s">
        <v>1926</v>
      </c>
      <c r="H155" s="80" t="s">
        <v>1927</v>
      </c>
      <c r="I155" s="177"/>
      <c r="J155" s="81">
        <v>279.7142903478001</v>
      </c>
      <c r="K155" s="81">
        <v>3.7471528361630702</v>
      </c>
      <c r="L155" s="81">
        <v>22.093662313654672</v>
      </c>
      <c r="M155" s="81">
        <v>94.352998960616858</v>
      </c>
      <c r="N155" s="81">
        <v>80.517491479376716</v>
      </c>
      <c r="O155" s="81">
        <v>70.588173246797012</v>
      </c>
      <c r="P155" s="81">
        <v>56.554532098783888</v>
      </c>
      <c r="Q155" s="81">
        <v>4.0748856085715941</v>
      </c>
      <c r="R155" s="81">
        <v>0</v>
      </c>
      <c r="S155" s="81">
        <v>8.2979195624129183</v>
      </c>
      <c r="T155" s="82"/>
      <c r="U155" s="81">
        <v>8112646.0000000009</v>
      </c>
      <c r="V155" s="81">
        <v>1636</v>
      </c>
      <c r="W155" s="81">
        <v>344</v>
      </c>
      <c r="X155" s="81">
        <v>20410</v>
      </c>
      <c r="Y155" s="81">
        <v>26762</v>
      </c>
      <c r="Z155" s="81">
        <v>42204</v>
      </c>
      <c r="AA155" s="81">
        <v>11714</v>
      </c>
      <c r="AB155" s="81">
        <v>59661</v>
      </c>
      <c r="AC155" s="81">
        <v>0</v>
      </c>
      <c r="AD155" s="81">
        <v>8.2979195624129183</v>
      </c>
      <c r="AE155" s="82"/>
      <c r="AF155" s="81">
        <v>89732520.392381325</v>
      </c>
      <c r="AG155" s="81">
        <v>3218610.5694569601</v>
      </c>
      <c r="AH155" s="81">
        <v>4899642.4739214089</v>
      </c>
      <c r="AI155" s="81">
        <v>151838651.2078937</v>
      </c>
      <c r="AJ155" s="81">
        <v>111996844.6260139</v>
      </c>
      <c r="AK155" s="81">
        <v>0</v>
      </c>
      <c r="AL155" s="81">
        <v>0</v>
      </c>
      <c r="AM155" s="81">
        <v>8195445.5574682746</v>
      </c>
      <c r="AN155" s="81">
        <v>0</v>
      </c>
      <c r="AO155" s="81">
        <v>0</v>
      </c>
      <c r="AP155" s="82"/>
      <c r="AQ155" s="81">
        <v>1255</v>
      </c>
      <c r="AR155" s="81">
        <v>653</v>
      </c>
      <c r="AS155" s="81">
        <v>0</v>
      </c>
      <c r="AT155" s="81">
        <v>0</v>
      </c>
      <c r="AU155" s="81">
        <v>0</v>
      </c>
      <c r="AV155" s="81">
        <v>0</v>
      </c>
      <c r="AW155" s="81" t="s">
        <v>564</v>
      </c>
      <c r="AX155" s="82"/>
      <c r="AY155" s="81">
        <v>5018.3</v>
      </c>
      <c r="AZ155" s="81">
        <v>43110.10000000002</v>
      </c>
      <c r="BA155" s="81">
        <v>0</v>
      </c>
      <c r="BB155" s="81">
        <v>0</v>
      </c>
      <c r="BC155" s="81">
        <v>0</v>
      </c>
      <c r="BD155" s="81">
        <v>0</v>
      </c>
      <c r="BE155" s="81" t="s">
        <v>564</v>
      </c>
      <c r="BF155" s="82"/>
      <c r="BG155" s="81">
        <v>0</v>
      </c>
      <c r="BH155" s="81">
        <v>0</v>
      </c>
      <c r="BI155" s="81">
        <v>9.4719999999999995</v>
      </c>
      <c r="BJ155" s="81">
        <v>0</v>
      </c>
      <c r="BK155" s="81">
        <v>64.432999999999993</v>
      </c>
      <c r="BL155" s="81">
        <v>0</v>
      </c>
      <c r="BM155" s="82"/>
      <c r="BN155" s="81">
        <v>0</v>
      </c>
      <c r="BO155" s="81">
        <v>0</v>
      </c>
      <c r="BP155" s="81">
        <v>1</v>
      </c>
      <c r="BQ155" s="81">
        <v>0</v>
      </c>
      <c r="BR155" s="81">
        <v>3</v>
      </c>
      <c r="BS155" s="81">
        <v>0</v>
      </c>
      <c r="BT155"/>
      <c r="BU155" s="80">
        <v>17.634</v>
      </c>
      <c r="BV155" s="80">
        <v>56.234999999999999</v>
      </c>
      <c r="BW155" s="80">
        <v>3.5999999999999997E-2</v>
      </c>
      <c r="BX155" s="80">
        <v>0</v>
      </c>
      <c r="BY155" s="80">
        <v>0</v>
      </c>
      <c r="BZ155" s="80">
        <v>0</v>
      </c>
      <c r="CA155" s="80">
        <v>0</v>
      </c>
      <c r="CB155" s="80">
        <v>0</v>
      </c>
      <c r="CC155" s="80">
        <v>0</v>
      </c>
    </row>
    <row r="156" spans="1:81">
      <c r="A156" s="80" t="s">
        <v>1941</v>
      </c>
      <c r="B156" s="80">
        <v>100</v>
      </c>
      <c r="C156" s="80">
        <v>15</v>
      </c>
      <c r="D156" s="80">
        <v>6</v>
      </c>
      <c r="E156" s="80">
        <v>2018</v>
      </c>
      <c r="F156" s="80" t="s">
        <v>93</v>
      </c>
      <c r="G156" s="80" t="s">
        <v>1926</v>
      </c>
      <c r="H156" s="80" t="s">
        <v>1927</v>
      </c>
      <c r="I156" s="177"/>
      <c r="J156" s="81">
        <v>271.40658744558709</v>
      </c>
      <c r="K156" s="81">
        <v>3.5382730655869343</v>
      </c>
      <c r="L156" s="81">
        <v>20.661898235908822</v>
      </c>
      <c r="M156" s="81">
        <v>96.264304661048556</v>
      </c>
      <c r="N156" s="81">
        <v>67.685144185912065</v>
      </c>
      <c r="O156" s="81">
        <v>69.767441559313497</v>
      </c>
      <c r="P156" s="81">
        <v>55.188554154372738</v>
      </c>
      <c r="Q156" s="81">
        <v>3.7419294924630098</v>
      </c>
      <c r="R156" s="81">
        <v>0</v>
      </c>
      <c r="S156" s="81">
        <v>8.8784231108341292</v>
      </c>
      <c r="T156" s="82"/>
      <c r="U156" s="81">
        <v>8732593</v>
      </c>
      <c r="V156" s="81">
        <v>1636</v>
      </c>
      <c r="W156" s="81">
        <v>344</v>
      </c>
      <c r="X156" s="81">
        <v>20410</v>
      </c>
      <c r="Y156" s="81">
        <v>26865</v>
      </c>
      <c r="Z156" s="81">
        <v>42512</v>
      </c>
      <c r="AA156" s="81">
        <v>11546</v>
      </c>
      <c r="AB156" s="81">
        <v>59040</v>
      </c>
      <c r="AC156" s="81">
        <v>0</v>
      </c>
      <c r="AD156" s="81">
        <v>8.8784231108341292</v>
      </c>
      <c r="AE156" s="82"/>
      <c r="AF156" s="81">
        <v>89899856.018643573</v>
      </c>
      <c r="AG156" s="81">
        <v>2934847.0163751752</v>
      </c>
      <c r="AH156" s="81">
        <v>4627180.6766669611</v>
      </c>
      <c r="AI156" s="81">
        <v>151436894.0033094</v>
      </c>
      <c r="AJ156" s="81">
        <v>99100214.363327399</v>
      </c>
      <c r="AK156" s="81">
        <v>0</v>
      </c>
      <c r="AL156" s="81">
        <v>0</v>
      </c>
      <c r="AM156" s="81">
        <v>8126921.5764157493</v>
      </c>
      <c r="AN156" s="81">
        <v>0</v>
      </c>
      <c r="AO156" s="81">
        <v>0</v>
      </c>
      <c r="AP156" s="82"/>
      <c r="AQ156" s="81">
        <v>1316</v>
      </c>
      <c r="AR156" s="81">
        <v>783</v>
      </c>
      <c r="AS156" s="81">
        <v>0</v>
      </c>
      <c r="AT156" s="81">
        <v>0</v>
      </c>
      <c r="AU156" s="81">
        <v>0</v>
      </c>
      <c r="AV156" s="81">
        <v>0</v>
      </c>
      <c r="AW156" s="81" t="s">
        <v>564</v>
      </c>
      <c r="AX156" s="82"/>
      <c r="AY156" s="81">
        <v>5331.2999999999984</v>
      </c>
      <c r="AZ156" s="81">
        <v>59177.8</v>
      </c>
      <c r="BA156" s="81">
        <v>0</v>
      </c>
      <c r="BB156" s="81">
        <v>0</v>
      </c>
      <c r="BC156" s="81">
        <v>0</v>
      </c>
      <c r="BD156" s="81">
        <v>0</v>
      </c>
      <c r="BE156" s="81" t="s">
        <v>564</v>
      </c>
      <c r="BF156" s="82"/>
      <c r="BG156" s="81">
        <v>0</v>
      </c>
      <c r="BH156" s="81">
        <v>0</v>
      </c>
      <c r="BI156" s="81">
        <v>9.2539999999999996</v>
      </c>
      <c r="BJ156" s="81">
        <v>0</v>
      </c>
      <c r="BK156" s="81">
        <v>7.7370000000000001</v>
      </c>
      <c r="BL156" s="81">
        <v>0</v>
      </c>
      <c r="BM156" s="82"/>
      <c r="BN156" s="81">
        <v>0</v>
      </c>
      <c r="BO156" s="81">
        <v>0</v>
      </c>
      <c r="BP156" s="81">
        <v>1</v>
      </c>
      <c r="BQ156" s="81">
        <v>0</v>
      </c>
      <c r="BR156" s="81">
        <v>2</v>
      </c>
      <c r="BS156" s="81">
        <v>0</v>
      </c>
      <c r="BT156"/>
      <c r="BU156" s="80">
        <v>16.991</v>
      </c>
      <c r="BV156" s="80">
        <v>0</v>
      </c>
      <c r="BW156" s="80">
        <v>0</v>
      </c>
      <c r="BX156" s="80">
        <v>0</v>
      </c>
      <c r="BY156" s="80">
        <v>0</v>
      </c>
      <c r="BZ156" s="80">
        <v>0</v>
      </c>
      <c r="CA156" s="80">
        <v>0</v>
      </c>
      <c r="CB156" s="80">
        <v>0</v>
      </c>
      <c r="CC156" s="80">
        <v>0</v>
      </c>
    </row>
    <row r="157" spans="1:81">
      <c r="A157" s="80" t="s">
        <v>1942</v>
      </c>
      <c r="B157" s="80">
        <v>101</v>
      </c>
      <c r="C157" s="80">
        <v>16</v>
      </c>
      <c r="D157" s="80">
        <v>6</v>
      </c>
      <c r="E157" s="80">
        <v>2019</v>
      </c>
      <c r="F157" s="80" t="s">
        <v>73</v>
      </c>
      <c r="G157" s="80" t="s">
        <v>1926</v>
      </c>
      <c r="H157" s="80" t="s">
        <v>1927</v>
      </c>
      <c r="I157" s="177"/>
      <c r="J157" s="81">
        <v>280.15346512044164</v>
      </c>
      <c r="K157" s="81">
        <v>3.2243811001054605</v>
      </c>
      <c r="L157" s="81">
        <v>20.833641601912714</v>
      </c>
      <c r="M157" s="81">
        <v>87.876251036500733</v>
      </c>
      <c r="N157" s="81">
        <v>64.54198666932912</v>
      </c>
      <c r="O157" s="81">
        <v>68.487710979452544</v>
      </c>
      <c r="P157" s="81">
        <v>56.688309040681098</v>
      </c>
      <c r="Q157" s="81">
        <v>3.6089768697275786</v>
      </c>
      <c r="R157" s="81">
        <v>0</v>
      </c>
      <c r="S157" s="81">
        <v>9.9372681371004283</v>
      </c>
      <c r="T157" s="82"/>
      <c r="U157" s="81">
        <v>9049374</v>
      </c>
      <c r="V157" s="81">
        <v>1636</v>
      </c>
      <c r="W157" s="81">
        <v>344</v>
      </c>
      <c r="X157" s="81">
        <v>20410</v>
      </c>
      <c r="Y157" s="81">
        <v>26935</v>
      </c>
      <c r="Z157" s="81">
        <v>42878</v>
      </c>
      <c r="AA157" s="81">
        <v>11771</v>
      </c>
      <c r="AB157" s="81">
        <v>58484</v>
      </c>
      <c r="AC157" s="81">
        <v>0</v>
      </c>
      <c r="AD157" s="81">
        <v>9.9372681371004283</v>
      </c>
      <c r="AE157" s="82"/>
      <c r="AF157" s="81">
        <v>93910719.023232758</v>
      </c>
      <c r="AG157" s="81">
        <v>2834627.574961239</v>
      </c>
      <c r="AH157" s="81">
        <v>4822119.4539736845</v>
      </c>
      <c r="AI157" s="81">
        <v>143856204.11935171</v>
      </c>
      <c r="AJ157" s="81">
        <v>93856191.611797661</v>
      </c>
      <c r="AK157" s="81">
        <v>0</v>
      </c>
      <c r="AL157" s="81">
        <v>0</v>
      </c>
      <c r="AM157" s="81">
        <v>7965080.532683718</v>
      </c>
      <c r="AN157" s="81">
        <v>0</v>
      </c>
      <c r="AO157" s="81">
        <v>0</v>
      </c>
      <c r="AP157" s="82"/>
      <c r="AQ157" s="81">
        <v>1377</v>
      </c>
      <c r="AR157" s="81">
        <v>871</v>
      </c>
      <c r="AS157" s="81">
        <v>0</v>
      </c>
      <c r="AT157" s="81">
        <v>0</v>
      </c>
      <c r="AU157" s="81">
        <v>0</v>
      </c>
      <c r="AV157" s="81">
        <v>0</v>
      </c>
      <c r="AW157" s="81" t="s">
        <v>564</v>
      </c>
      <c r="AX157" s="82"/>
      <c r="AY157" s="81">
        <v>5650.7000000000007</v>
      </c>
      <c r="AZ157" s="81">
        <v>61202.499999999964</v>
      </c>
      <c r="BA157" s="81">
        <v>0</v>
      </c>
      <c r="BB157" s="81">
        <v>0</v>
      </c>
      <c r="BC157" s="81">
        <v>0</v>
      </c>
      <c r="BD157" s="81">
        <v>0</v>
      </c>
      <c r="BE157" s="81" t="s">
        <v>564</v>
      </c>
      <c r="BF157" s="82"/>
      <c r="BG157" s="81">
        <v>0</v>
      </c>
      <c r="BH157" s="81">
        <v>0</v>
      </c>
      <c r="BI157" s="81">
        <v>9.0169999999999995</v>
      </c>
      <c r="BJ157" s="81">
        <v>0</v>
      </c>
      <c r="BK157" s="81">
        <v>72.664000000000001</v>
      </c>
      <c r="BL157" s="81">
        <v>0</v>
      </c>
      <c r="BM157" s="82"/>
      <c r="BN157" s="81">
        <v>0</v>
      </c>
      <c r="BO157" s="81">
        <v>0</v>
      </c>
      <c r="BP157" s="81">
        <v>1</v>
      </c>
      <c r="BQ157" s="81">
        <v>0</v>
      </c>
      <c r="BR157" s="81">
        <v>3</v>
      </c>
      <c r="BS157" s="81">
        <v>0</v>
      </c>
      <c r="BT157"/>
      <c r="BU157" s="80">
        <v>16.428999999999998</v>
      </c>
      <c r="BV157" s="80">
        <v>65.251999999999995</v>
      </c>
      <c r="BW157" s="80">
        <v>0</v>
      </c>
      <c r="BX157" s="80">
        <v>0</v>
      </c>
      <c r="BY157" s="80">
        <v>0</v>
      </c>
      <c r="BZ157" s="80">
        <v>0</v>
      </c>
      <c r="CA157" s="80">
        <v>0</v>
      </c>
      <c r="CB157" s="80">
        <v>0</v>
      </c>
      <c r="CC157" s="80">
        <v>0</v>
      </c>
    </row>
    <row r="158" spans="1:81">
      <c r="A158" s="80" t="s">
        <v>1943</v>
      </c>
      <c r="B158" s="80">
        <v>102</v>
      </c>
      <c r="C158" s="80">
        <v>17</v>
      </c>
      <c r="D158" s="80">
        <v>6</v>
      </c>
      <c r="E158" s="80">
        <v>2020</v>
      </c>
      <c r="F158" s="80" t="s">
        <v>218</v>
      </c>
      <c r="G158" s="174" t="s">
        <v>1926</v>
      </c>
      <c r="H158" s="80" t="s">
        <v>1927</v>
      </c>
      <c r="I158" s="177"/>
      <c r="J158" s="81">
        <v>253.57183692515301</v>
      </c>
      <c r="K158" s="81">
        <v>3.4711665680004562</v>
      </c>
      <c r="L158" s="81">
        <v>23.021778710996205</v>
      </c>
      <c r="M158" s="81">
        <v>84.489766498101162</v>
      </c>
      <c r="N158" s="81">
        <v>63.031521176701844</v>
      </c>
      <c r="O158" s="81">
        <v>59.992331027952233</v>
      </c>
      <c r="P158" s="81">
        <v>54.884280189503158</v>
      </c>
      <c r="Q158" s="81">
        <v>3.4047103860670722</v>
      </c>
      <c r="R158" s="81">
        <v>0</v>
      </c>
      <c r="S158" s="81">
        <v>8.6235336362372088</v>
      </c>
      <c r="T158" s="82"/>
      <c r="U158" s="81">
        <v>8700560</v>
      </c>
      <c r="V158" s="81">
        <v>1653</v>
      </c>
      <c r="W158" s="81">
        <v>404</v>
      </c>
      <c r="X158" s="81">
        <v>20591</v>
      </c>
      <c r="Y158" s="81">
        <v>26908</v>
      </c>
      <c r="Z158" s="81">
        <v>42869</v>
      </c>
      <c r="AA158" s="81">
        <v>12382</v>
      </c>
      <c r="AB158" s="81">
        <v>57743</v>
      </c>
      <c r="AC158" s="81">
        <v>0</v>
      </c>
      <c r="AD158" s="81">
        <v>8.6235336362372088</v>
      </c>
      <c r="AE158" s="82"/>
      <c r="AF158" s="81">
        <v>88360774.130006984</v>
      </c>
      <c r="AG158" s="81">
        <v>2790766.6894900417</v>
      </c>
      <c r="AH158" s="81">
        <v>5637465.3500708239</v>
      </c>
      <c r="AI158" s="81">
        <v>141452166.12725762</v>
      </c>
      <c r="AJ158" s="81">
        <v>91958726.171353862</v>
      </c>
      <c r="AK158" s="81"/>
      <c r="AL158" s="81"/>
      <c r="AM158" s="81">
        <v>7536103.0381105896</v>
      </c>
      <c r="AN158" s="81"/>
      <c r="AO158" s="81"/>
      <c r="AP158" s="82"/>
      <c r="AQ158" s="81">
        <v>1442</v>
      </c>
      <c r="AR158" s="81">
        <v>983</v>
      </c>
      <c r="AS158" s="81">
        <v>0</v>
      </c>
      <c r="AT158" s="81">
        <v>0</v>
      </c>
      <c r="AU158" s="81">
        <v>0</v>
      </c>
      <c r="AV158" s="81">
        <v>0</v>
      </c>
      <c r="AW158" s="81">
        <v>0</v>
      </c>
      <c r="AX158" s="82"/>
      <c r="AY158" s="81">
        <v>6007.4000000000051</v>
      </c>
      <c r="AZ158" s="81">
        <v>63599.400000000031</v>
      </c>
      <c r="BA158" s="81">
        <v>0</v>
      </c>
      <c r="BB158" s="81">
        <v>0</v>
      </c>
      <c r="BC158" s="81">
        <v>0</v>
      </c>
      <c r="BD158" s="81">
        <v>0</v>
      </c>
      <c r="BE158" s="81">
        <v>0</v>
      </c>
      <c r="BF158" s="82"/>
      <c r="BG158" s="81">
        <v>0</v>
      </c>
      <c r="BH158" s="81">
        <v>0</v>
      </c>
      <c r="BI158" s="81">
        <v>8.2780000000000005</v>
      </c>
      <c r="BJ158" s="81">
        <v>0</v>
      </c>
      <c r="BK158" s="81">
        <v>6.5169999999999995</v>
      </c>
      <c r="BL158" s="81">
        <v>0</v>
      </c>
      <c r="BM158" s="82"/>
      <c r="BN158" s="81">
        <v>0</v>
      </c>
      <c r="BO158" s="81">
        <v>0</v>
      </c>
      <c r="BP158" s="81">
        <v>1</v>
      </c>
      <c r="BQ158" s="81">
        <v>0</v>
      </c>
      <c r="BR158" s="81">
        <v>2</v>
      </c>
      <c r="BS158" s="81">
        <v>0</v>
      </c>
      <c r="BT158"/>
      <c r="BU158" s="80">
        <v>14.795</v>
      </c>
      <c r="BV158" s="80">
        <v>0</v>
      </c>
      <c r="BW158" s="80">
        <v>0</v>
      </c>
      <c r="BX158" s="80">
        <v>0</v>
      </c>
      <c r="BY158" s="80">
        <v>0</v>
      </c>
      <c r="BZ158" s="80">
        <v>0</v>
      </c>
      <c r="CA158" s="80">
        <v>0</v>
      </c>
      <c r="CB158" s="80">
        <v>0</v>
      </c>
      <c r="CC158" s="80">
        <v>0</v>
      </c>
    </row>
    <row r="159" spans="1:81">
      <c r="A159" s="80" t="s">
        <v>1944</v>
      </c>
      <c r="B159" s="80">
        <v>102</v>
      </c>
      <c r="C159" s="80">
        <v>18</v>
      </c>
      <c r="D159" s="80">
        <v>6</v>
      </c>
      <c r="E159" s="80">
        <v>2021</v>
      </c>
      <c r="F159" s="80" t="s">
        <v>75</v>
      </c>
      <c r="G159" s="174" t="s">
        <v>1926</v>
      </c>
      <c r="H159" s="80" t="s">
        <v>1927</v>
      </c>
      <c r="I159" s="177"/>
      <c r="J159" s="81">
        <v>304.27689267423818</v>
      </c>
      <c r="K159" s="81">
        <v>3.7769110728890354</v>
      </c>
      <c r="L159" s="81">
        <v>21.387766313842342</v>
      </c>
      <c r="M159" s="81">
        <v>92.716180729736379</v>
      </c>
      <c r="N159" s="81">
        <v>61.156205377469476</v>
      </c>
      <c r="O159" s="81">
        <v>57.397043366019268</v>
      </c>
      <c r="P159" s="81">
        <v>57.834294285496547</v>
      </c>
      <c r="Q159" s="81">
        <v>3.4160326369973912</v>
      </c>
      <c r="R159" s="81">
        <v>0</v>
      </c>
      <c r="S159" s="81">
        <v>8.0653879941508304</v>
      </c>
      <c r="T159" s="82"/>
      <c r="U159" s="81">
        <v>10117848</v>
      </c>
      <c r="V159" s="81">
        <v>1653</v>
      </c>
      <c r="W159" s="81">
        <v>404</v>
      </c>
      <c r="X159" s="81">
        <v>20591</v>
      </c>
      <c r="Y159" s="81">
        <v>27114</v>
      </c>
      <c r="Z159" s="81">
        <v>42232</v>
      </c>
      <c r="AA159" s="81">
        <v>12724</v>
      </c>
      <c r="AB159" s="81">
        <v>57248</v>
      </c>
      <c r="AC159" s="81">
        <v>0</v>
      </c>
      <c r="AD159" s="81">
        <v>8.0653879941508304</v>
      </c>
      <c r="AE159" s="82"/>
      <c r="AF159" s="81">
        <v>101161066.95851392</v>
      </c>
      <c r="AG159" s="81">
        <v>3028388.8677195678</v>
      </c>
      <c r="AH159" s="81">
        <v>4596993.1287802234</v>
      </c>
      <c r="AI159" s="81">
        <v>153879052.11655247</v>
      </c>
      <c r="AJ159" s="81">
        <v>88853176.226993099</v>
      </c>
      <c r="AK159" s="81">
        <v>0</v>
      </c>
      <c r="AL159" s="81">
        <v>0</v>
      </c>
      <c r="AM159" s="81">
        <v>7514595.0492211021</v>
      </c>
      <c r="AN159" s="81">
        <v>0</v>
      </c>
      <c r="AO159" s="81">
        <v>0</v>
      </c>
      <c r="AP159" s="82"/>
      <c r="AQ159" s="81">
        <v>1507</v>
      </c>
      <c r="AR159" s="81">
        <v>1108</v>
      </c>
      <c r="AS159" s="81">
        <v>0</v>
      </c>
      <c r="AT159" s="81">
        <v>0</v>
      </c>
      <c r="AU159" s="81">
        <v>0</v>
      </c>
      <c r="AV159" s="81">
        <v>0</v>
      </c>
      <c r="AW159" s="81"/>
      <c r="AX159" s="82"/>
      <c r="AY159" s="81">
        <v>6380.7000000000062</v>
      </c>
      <c r="AZ159" s="81">
        <v>67645.200000000012</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1945</v>
      </c>
      <c r="B160" s="80">
        <v>102</v>
      </c>
      <c r="C160" s="80">
        <v>19</v>
      </c>
      <c r="D160" s="80">
        <v>6</v>
      </c>
      <c r="E160" s="80">
        <v>2022</v>
      </c>
      <c r="F160" s="80" t="s">
        <v>568</v>
      </c>
      <c r="G160" s="80" t="s">
        <v>1926</v>
      </c>
      <c r="H160" s="80" t="s">
        <v>1927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1574</v>
      </c>
      <c r="AR160" s="81">
        <v>1188</v>
      </c>
      <c r="AS160" s="81">
        <v>0</v>
      </c>
      <c r="AT160" s="81">
        <v>0</v>
      </c>
      <c r="AU160" s="81">
        <v>0</v>
      </c>
      <c r="AV160" s="81">
        <v>0</v>
      </c>
      <c r="AW160" s="81"/>
      <c r="AX160" s="82"/>
      <c r="AY160" s="81">
        <v>6827.6999999999971</v>
      </c>
      <c r="AZ160" s="81">
        <v>70519</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1946</v>
      </c>
      <c r="B161" s="80">
        <v>358</v>
      </c>
      <c r="C161" s="80">
        <v>1</v>
      </c>
      <c r="D161" s="80">
        <v>22</v>
      </c>
      <c r="E161" s="80">
        <v>1990</v>
      </c>
      <c r="F161" s="80" t="s">
        <v>562</v>
      </c>
      <c r="G161" s="80" t="s">
        <v>1947</v>
      </c>
      <c r="H161" s="80" t="s">
        <v>1948</v>
      </c>
      <c r="I161" s="177"/>
      <c r="J161" s="81">
        <v>325.37322640379796</v>
      </c>
      <c r="K161" s="81">
        <v>7.6704621349663089</v>
      </c>
      <c r="L161" s="81">
        <v>7.9402937297156519</v>
      </c>
      <c r="M161" s="81">
        <v>38.826184976565067</v>
      </c>
      <c r="N161" s="81">
        <v>43.924092915559619</v>
      </c>
      <c r="O161" s="81">
        <v>39.962394092090236</v>
      </c>
      <c r="P161" s="81">
        <v>45.030891489236197</v>
      </c>
      <c r="Q161" s="81">
        <v>2.649137844410725</v>
      </c>
      <c r="R161" s="81">
        <v>0</v>
      </c>
      <c r="S161" s="81">
        <v>2.6224269465532246</v>
      </c>
      <c r="T161" s="82"/>
      <c r="U161" s="81">
        <v>27208425</v>
      </c>
      <c r="V161" s="81">
        <v>2059</v>
      </c>
      <c r="W161" s="81">
        <v>105</v>
      </c>
      <c r="X161" s="81">
        <v>13662</v>
      </c>
      <c r="Y161" s="81">
        <v>12667</v>
      </c>
      <c r="Z161" s="81">
        <v>16437</v>
      </c>
      <c r="AA161" s="81">
        <v>10934</v>
      </c>
      <c r="AB161" s="81">
        <v>43013</v>
      </c>
      <c r="AC161" s="81">
        <v>0</v>
      </c>
      <c r="AD161" s="81">
        <v>2.6224269465532246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1949</v>
      </c>
      <c r="B162" s="80">
        <v>359</v>
      </c>
      <c r="C162" s="80">
        <v>2</v>
      </c>
      <c r="D162" s="80">
        <v>22</v>
      </c>
      <c r="E162" s="80">
        <v>2005</v>
      </c>
      <c r="F162" s="80" t="s">
        <v>565</v>
      </c>
      <c r="G162" s="80" t="s">
        <v>1947</v>
      </c>
      <c r="H162" s="80" t="s">
        <v>1948</v>
      </c>
      <c r="I162" s="177"/>
      <c r="J162" s="81">
        <v>468.36899659433448</v>
      </c>
      <c r="K162" s="81">
        <v>5.5537633334828529</v>
      </c>
      <c r="L162" s="81">
        <v>6.9922531289248626</v>
      </c>
      <c r="M162" s="81">
        <v>77.30587441825449</v>
      </c>
      <c r="N162" s="81">
        <v>66.531144796359428</v>
      </c>
      <c r="O162" s="81">
        <v>67.427077401127164</v>
      </c>
      <c r="P162" s="81">
        <v>49.195415099098781</v>
      </c>
      <c r="Q162" s="81">
        <v>2.8564842182945225</v>
      </c>
      <c r="R162" s="81">
        <v>0</v>
      </c>
      <c r="S162" s="81">
        <v>4.785069129622511</v>
      </c>
      <c r="T162" s="82"/>
      <c r="U162" s="81">
        <v>40915112</v>
      </c>
      <c r="V162" s="81">
        <v>2020</v>
      </c>
      <c r="W162" s="81">
        <v>97</v>
      </c>
      <c r="X162" s="81">
        <v>14424</v>
      </c>
      <c r="Y162" s="81">
        <v>16407</v>
      </c>
      <c r="Z162" s="81">
        <v>32093</v>
      </c>
      <c r="AA162" s="81">
        <v>9783</v>
      </c>
      <c r="AB162" s="81">
        <v>48485</v>
      </c>
      <c r="AC162" s="81">
        <v>0</v>
      </c>
      <c r="AD162" s="81">
        <v>4.785069129622511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1950</v>
      </c>
      <c r="B163" s="80">
        <v>360</v>
      </c>
      <c r="C163" s="80">
        <v>3</v>
      </c>
      <c r="D163" s="80">
        <v>22</v>
      </c>
      <c r="E163" s="80">
        <v>2006</v>
      </c>
      <c r="F163" s="80" t="s">
        <v>566</v>
      </c>
      <c r="G163" s="80" t="s">
        <v>1947</v>
      </c>
      <c r="H163" s="80" t="s">
        <v>1948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1951</v>
      </c>
      <c r="B164" s="80">
        <v>361</v>
      </c>
      <c r="C164" s="80">
        <v>4</v>
      </c>
      <c r="D164" s="80">
        <v>22</v>
      </c>
      <c r="E164" s="80">
        <v>2007</v>
      </c>
      <c r="F164" s="80" t="s">
        <v>567</v>
      </c>
      <c r="G164" s="80" t="s">
        <v>1947</v>
      </c>
      <c r="H164" s="80" t="s">
        <v>1948</v>
      </c>
      <c r="I164" s="177"/>
      <c r="J164" s="81">
        <v>450.31013495959485</v>
      </c>
      <c r="K164" s="81">
        <v>5.1088341259848651</v>
      </c>
      <c r="L164" s="81">
        <v>5.4725826760923324</v>
      </c>
      <c r="M164" s="81">
        <v>80.375772807647948</v>
      </c>
      <c r="N164" s="81">
        <v>74.033962265268983</v>
      </c>
      <c r="O164" s="81">
        <v>66.775631140994861</v>
      </c>
      <c r="P164" s="81">
        <v>48.991774531260404</v>
      </c>
      <c r="Q164" s="81">
        <v>3.0629499073582926</v>
      </c>
      <c r="R164" s="81">
        <v>0</v>
      </c>
      <c r="S164" s="81">
        <v>4.7835642363759199</v>
      </c>
      <c r="T164" s="82"/>
      <c r="U164" s="81">
        <v>48325392</v>
      </c>
      <c r="V164" s="81">
        <v>1832</v>
      </c>
      <c r="W164" s="81">
        <v>92</v>
      </c>
      <c r="X164" s="81">
        <v>18006</v>
      </c>
      <c r="Y164" s="81">
        <v>17254</v>
      </c>
      <c r="Z164" s="81">
        <v>33040</v>
      </c>
      <c r="AA164" s="81">
        <v>9594</v>
      </c>
      <c r="AB164" s="81">
        <v>49240</v>
      </c>
      <c r="AC164" s="81">
        <v>0</v>
      </c>
      <c r="AD164" s="81">
        <v>4.7835642363759199</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1952</v>
      </c>
      <c r="B165" s="80">
        <v>362</v>
      </c>
      <c r="C165" s="80">
        <v>5</v>
      </c>
      <c r="D165" s="80">
        <v>22</v>
      </c>
      <c r="E165" s="80">
        <v>2008</v>
      </c>
      <c r="F165" s="80" t="s">
        <v>84</v>
      </c>
      <c r="G165" s="80" t="s">
        <v>1947</v>
      </c>
      <c r="H165" s="80" t="s">
        <v>1948</v>
      </c>
      <c r="I165" s="177"/>
      <c r="J165" s="81">
        <v>421.76549071678943</v>
      </c>
      <c r="K165" s="81">
        <v>3.8019006793234622</v>
      </c>
      <c r="L165" s="81">
        <v>4.7354333640676902</v>
      </c>
      <c r="M165" s="81">
        <v>85.163106305522831</v>
      </c>
      <c r="N165" s="81">
        <v>77.607800580621003</v>
      </c>
      <c r="O165" s="81">
        <v>64.628545699998028</v>
      </c>
      <c r="P165" s="81">
        <v>47.614864567168489</v>
      </c>
      <c r="Q165" s="81">
        <v>3.0288548017448811</v>
      </c>
      <c r="R165" s="81">
        <v>0</v>
      </c>
      <c r="S165" s="81">
        <v>5.1224250373829587</v>
      </c>
      <c r="T165" s="82"/>
      <c r="U165" s="81">
        <v>49139978</v>
      </c>
      <c r="V165" s="81">
        <v>1832</v>
      </c>
      <c r="W165" s="81">
        <v>92</v>
      </c>
      <c r="X165" s="81">
        <v>18006</v>
      </c>
      <c r="Y165" s="81">
        <v>17496</v>
      </c>
      <c r="Z165" s="81">
        <v>33100</v>
      </c>
      <c r="AA165" s="81">
        <v>9335</v>
      </c>
      <c r="AB165" s="81">
        <v>49492</v>
      </c>
      <c r="AC165" s="81">
        <v>0</v>
      </c>
      <c r="AD165" s="81">
        <v>5.1224250373829587</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1953</v>
      </c>
      <c r="B166" s="80">
        <v>363</v>
      </c>
      <c r="C166" s="80">
        <v>6</v>
      </c>
      <c r="D166" s="80">
        <v>22</v>
      </c>
      <c r="E166" s="80">
        <v>2009</v>
      </c>
      <c r="F166" s="80" t="s">
        <v>85</v>
      </c>
      <c r="G166" s="80" t="s">
        <v>1947</v>
      </c>
      <c r="H166" s="80" t="s">
        <v>1948</v>
      </c>
      <c r="I166" s="177"/>
      <c r="J166" s="81">
        <v>299.67338511088758</v>
      </c>
      <c r="K166" s="81">
        <v>3.6117396739532763</v>
      </c>
      <c r="L166" s="81">
        <v>11.518029583046566</v>
      </c>
      <c r="M166" s="81">
        <v>86.169146657636276</v>
      </c>
      <c r="N166" s="81">
        <v>72.93079120778394</v>
      </c>
      <c r="O166" s="81">
        <v>65.607116925832159</v>
      </c>
      <c r="P166" s="81">
        <v>45.128493826316209</v>
      </c>
      <c r="Q166" s="81">
        <v>2.9215568797001987</v>
      </c>
      <c r="R166" s="81">
        <v>0</v>
      </c>
      <c r="S166" s="81">
        <v>4.7954896299448739</v>
      </c>
      <c r="T166" s="82"/>
      <c r="U166" s="81">
        <v>30327399</v>
      </c>
      <c r="V166" s="81">
        <v>1706</v>
      </c>
      <c r="W166" s="81">
        <v>297</v>
      </c>
      <c r="X166" s="81">
        <v>18673</v>
      </c>
      <c r="Y166" s="81">
        <v>17871</v>
      </c>
      <c r="Z166" s="81">
        <v>33166</v>
      </c>
      <c r="AA166" s="81">
        <v>9083</v>
      </c>
      <c r="AB166" s="81">
        <v>50114</v>
      </c>
      <c r="AC166" s="81">
        <v>0</v>
      </c>
      <c r="AD166" s="81">
        <v>4.7954896299448739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91.284000000000006</v>
      </c>
      <c r="BJ166" s="81">
        <v>0</v>
      </c>
      <c r="BK166" s="81">
        <v>3.44</v>
      </c>
      <c r="BL166" s="81">
        <v>0</v>
      </c>
      <c r="BM166" s="82"/>
      <c r="BN166" s="81">
        <v>0</v>
      </c>
      <c r="BO166" s="81">
        <v>0</v>
      </c>
      <c r="BP166" s="81">
        <v>9</v>
      </c>
      <c r="BQ166" s="81">
        <v>0</v>
      </c>
      <c r="BR166" s="81">
        <v>1</v>
      </c>
      <c r="BS166" s="81">
        <v>0</v>
      </c>
      <c r="BT166"/>
      <c r="BU166" s="80"/>
      <c r="BV166" s="80"/>
      <c r="BW166" s="80"/>
      <c r="BX166" s="80"/>
      <c r="BY166" s="80"/>
      <c r="BZ166" s="80"/>
      <c r="CA166" s="80"/>
      <c r="CB166" s="80"/>
      <c r="CC166" s="80"/>
    </row>
    <row r="167" spans="1:81">
      <c r="A167" s="80" t="s">
        <v>1954</v>
      </c>
      <c r="B167" s="80">
        <v>364</v>
      </c>
      <c r="C167" s="80">
        <v>7</v>
      </c>
      <c r="D167" s="80">
        <v>22</v>
      </c>
      <c r="E167" s="80">
        <v>2010</v>
      </c>
      <c r="F167" s="80" t="s">
        <v>86</v>
      </c>
      <c r="G167" s="80" t="s">
        <v>1947</v>
      </c>
      <c r="H167" s="80" t="s">
        <v>1948</v>
      </c>
      <c r="I167" s="177"/>
      <c r="J167" s="81">
        <v>265.91297097068968</v>
      </c>
      <c r="K167" s="81">
        <v>3.8227908265572421</v>
      </c>
      <c r="L167" s="81">
        <v>13.717346083973631</v>
      </c>
      <c r="M167" s="81">
        <v>88.10290256444118</v>
      </c>
      <c r="N167" s="81">
        <v>83.123889850809562</v>
      </c>
      <c r="O167" s="81">
        <v>66.010532833158933</v>
      </c>
      <c r="P167" s="81">
        <v>45.841058437943609</v>
      </c>
      <c r="Q167" s="81">
        <v>3.0671302837403163</v>
      </c>
      <c r="R167" s="81">
        <v>0</v>
      </c>
      <c r="S167" s="81">
        <v>6.2076374674095369</v>
      </c>
      <c r="T167" s="82"/>
      <c r="U167" s="81">
        <v>25246503</v>
      </c>
      <c r="V167" s="81">
        <v>1706</v>
      </c>
      <c r="W167" s="81">
        <v>297</v>
      </c>
      <c r="X167" s="81">
        <v>18673</v>
      </c>
      <c r="Y167" s="81">
        <v>18189</v>
      </c>
      <c r="Z167" s="81">
        <v>33525</v>
      </c>
      <c r="AA167" s="81">
        <v>8996</v>
      </c>
      <c r="AB167" s="81">
        <v>50412</v>
      </c>
      <c r="AC167" s="81">
        <v>0</v>
      </c>
      <c r="AD167" s="81">
        <v>6.2076374674095369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105.211</v>
      </c>
      <c r="BJ167" s="81">
        <v>0</v>
      </c>
      <c r="BK167" s="81">
        <v>3.19</v>
      </c>
      <c r="BL167" s="81">
        <v>0</v>
      </c>
      <c r="BM167" s="82"/>
      <c r="BN167" s="81">
        <v>0</v>
      </c>
      <c r="BO167" s="81">
        <v>0</v>
      </c>
      <c r="BP167" s="81">
        <v>9</v>
      </c>
      <c r="BQ167" s="81">
        <v>0</v>
      </c>
      <c r="BR167" s="81">
        <v>1</v>
      </c>
      <c r="BS167" s="81">
        <v>0</v>
      </c>
      <c r="BT167"/>
      <c r="BU167" s="80">
        <v>108.401</v>
      </c>
      <c r="BV167" s="80">
        <v>0</v>
      </c>
      <c r="BW167" s="80">
        <v>0</v>
      </c>
      <c r="BX167" s="80">
        <v>0</v>
      </c>
      <c r="BY167" s="80">
        <v>0</v>
      </c>
      <c r="BZ167" s="80">
        <v>0</v>
      </c>
      <c r="CA167" s="80">
        <v>0</v>
      </c>
      <c r="CB167" s="80">
        <v>0</v>
      </c>
      <c r="CC167" s="80">
        <v>0</v>
      </c>
    </row>
    <row r="168" spans="1:81">
      <c r="A168" s="80" t="s">
        <v>1955</v>
      </c>
      <c r="B168" s="80">
        <v>365</v>
      </c>
      <c r="C168" s="80">
        <v>8</v>
      </c>
      <c r="D168" s="80">
        <v>22</v>
      </c>
      <c r="E168" s="80">
        <v>2011</v>
      </c>
      <c r="F168" s="80" t="s">
        <v>87</v>
      </c>
      <c r="G168" s="80" t="s">
        <v>1947</v>
      </c>
      <c r="H168" s="80" t="s">
        <v>1948</v>
      </c>
      <c r="I168" s="177"/>
      <c r="J168" s="81">
        <v>279.12557146525484</v>
      </c>
      <c r="K168" s="81">
        <v>4.9834521169770882</v>
      </c>
      <c r="L168" s="81">
        <v>11.562150668041403</v>
      </c>
      <c r="M168" s="81">
        <v>100.85406700192607</v>
      </c>
      <c r="N168" s="81">
        <v>83.62430665914232</v>
      </c>
      <c r="O168" s="81">
        <v>65.782494392914245</v>
      </c>
      <c r="P168" s="81">
        <v>44.244158359767603</v>
      </c>
      <c r="Q168" s="81">
        <v>3.5644268363295852</v>
      </c>
      <c r="R168" s="81">
        <v>0</v>
      </c>
      <c r="S168" s="81">
        <v>7.1054021791605342</v>
      </c>
      <c r="T168" s="82"/>
      <c r="U168" s="81">
        <v>26344142</v>
      </c>
      <c r="V168" s="81">
        <v>1706</v>
      </c>
      <c r="W168" s="81">
        <v>297</v>
      </c>
      <c r="X168" s="81">
        <v>18673</v>
      </c>
      <c r="Y168" s="81">
        <v>18504</v>
      </c>
      <c r="Z168" s="81">
        <v>34135</v>
      </c>
      <c r="AA168" s="81">
        <v>8941</v>
      </c>
      <c r="AB168" s="81">
        <v>50791</v>
      </c>
      <c r="AC168" s="81">
        <v>0</v>
      </c>
      <c r="AD168" s="81">
        <v>7.1054021791605342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105.02800000000001</v>
      </c>
      <c r="BJ168" s="81">
        <v>0</v>
      </c>
      <c r="BK168" s="81">
        <v>2.9289999999999998</v>
      </c>
      <c r="BL168" s="81">
        <v>0</v>
      </c>
      <c r="BM168" s="82"/>
      <c r="BN168" s="81">
        <v>0</v>
      </c>
      <c r="BO168" s="81">
        <v>0</v>
      </c>
      <c r="BP168" s="81">
        <v>9</v>
      </c>
      <c r="BQ168" s="81">
        <v>0</v>
      </c>
      <c r="BR168" s="81">
        <v>1</v>
      </c>
      <c r="BS168" s="81">
        <v>0</v>
      </c>
      <c r="BT168"/>
      <c r="BU168" s="80">
        <v>107.95699999999999</v>
      </c>
      <c r="BV168" s="80">
        <v>0</v>
      </c>
      <c r="BW168" s="80">
        <v>0</v>
      </c>
      <c r="BX168" s="80">
        <v>0</v>
      </c>
      <c r="BY168" s="80">
        <v>0</v>
      </c>
      <c r="BZ168" s="80">
        <v>0</v>
      </c>
      <c r="CA168" s="80">
        <v>0</v>
      </c>
      <c r="CB168" s="80">
        <v>0</v>
      </c>
      <c r="CC168" s="80">
        <v>0</v>
      </c>
    </row>
    <row r="169" spans="1:81">
      <c r="A169" s="80" t="s">
        <v>1956</v>
      </c>
      <c r="B169" s="80">
        <v>366</v>
      </c>
      <c r="C169" s="80">
        <v>9</v>
      </c>
      <c r="D169" s="80">
        <v>22</v>
      </c>
      <c r="E169" s="80">
        <v>2012</v>
      </c>
      <c r="F169" s="80" t="s">
        <v>88</v>
      </c>
      <c r="G169" s="80" t="s">
        <v>1947</v>
      </c>
      <c r="H169" s="80" t="s">
        <v>1948</v>
      </c>
      <c r="I169" s="177"/>
      <c r="J169" s="81">
        <v>261.44421251814396</v>
      </c>
      <c r="K169" s="81">
        <v>4.4980821151601118</v>
      </c>
      <c r="L169" s="81">
        <v>11.233532381723137</v>
      </c>
      <c r="M169" s="81">
        <v>98.032170123213632</v>
      </c>
      <c r="N169" s="81">
        <v>89.624613900950749</v>
      </c>
      <c r="O169" s="81">
        <v>66.444520157500548</v>
      </c>
      <c r="P169" s="81">
        <v>43.958416888335876</v>
      </c>
      <c r="Q169" s="81">
        <v>4.2015181424707171</v>
      </c>
      <c r="R169" s="81">
        <v>0</v>
      </c>
      <c r="S169" s="81">
        <v>7.0101773879457232</v>
      </c>
      <c r="T169" s="82"/>
      <c r="U169" s="81">
        <v>26681573</v>
      </c>
      <c r="V169" s="81">
        <v>1706</v>
      </c>
      <c r="W169" s="81">
        <v>297</v>
      </c>
      <c r="X169" s="81">
        <v>18673</v>
      </c>
      <c r="Y169" s="81">
        <v>20625</v>
      </c>
      <c r="Z169" s="81">
        <v>34752</v>
      </c>
      <c r="AA169" s="81">
        <v>8833</v>
      </c>
      <c r="AB169" s="81">
        <v>55104</v>
      </c>
      <c r="AC169" s="81">
        <v>0</v>
      </c>
      <c r="AD169" s="81">
        <v>7.0101773879457232</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108.105</v>
      </c>
      <c r="BJ169" s="81">
        <v>0</v>
      </c>
      <c r="BK169" s="81">
        <v>2.7559999999999998</v>
      </c>
      <c r="BL169" s="81">
        <v>0</v>
      </c>
      <c r="BM169" s="82"/>
      <c r="BN169" s="81">
        <v>0</v>
      </c>
      <c r="BO169" s="81">
        <v>0</v>
      </c>
      <c r="BP169" s="81">
        <v>10</v>
      </c>
      <c r="BQ169" s="81">
        <v>0</v>
      </c>
      <c r="BR169" s="81">
        <v>1</v>
      </c>
      <c r="BS169" s="81">
        <v>0</v>
      </c>
      <c r="BT169"/>
      <c r="BU169" s="80">
        <v>110.861</v>
      </c>
      <c r="BV169" s="80">
        <v>0</v>
      </c>
      <c r="BW169" s="80">
        <v>0</v>
      </c>
      <c r="BX169" s="80">
        <v>0</v>
      </c>
      <c r="BY169" s="80">
        <v>0</v>
      </c>
      <c r="BZ169" s="80">
        <v>0</v>
      </c>
      <c r="CA169" s="80">
        <v>0</v>
      </c>
      <c r="CB169" s="80">
        <v>0</v>
      </c>
      <c r="CC169" s="80">
        <v>0</v>
      </c>
    </row>
    <row r="170" spans="1:81">
      <c r="A170" s="80" t="s">
        <v>1957</v>
      </c>
      <c r="B170" s="80">
        <v>367</v>
      </c>
      <c r="C170" s="80">
        <v>10</v>
      </c>
      <c r="D170" s="80">
        <v>22</v>
      </c>
      <c r="E170" s="80">
        <v>2013</v>
      </c>
      <c r="F170" s="80" t="s">
        <v>89</v>
      </c>
      <c r="G170" s="80" t="s">
        <v>1947</v>
      </c>
      <c r="H170" s="80" t="s">
        <v>1948</v>
      </c>
      <c r="I170" s="177"/>
      <c r="J170" s="81">
        <v>200.67019749573709</v>
      </c>
      <c r="K170" s="81">
        <v>3.6314678778179199</v>
      </c>
      <c r="L170" s="81">
        <v>10.890612543913095</v>
      </c>
      <c r="M170" s="81">
        <v>99.933078779244838</v>
      </c>
      <c r="N170" s="81">
        <v>84.200070702638698</v>
      </c>
      <c r="O170" s="81">
        <v>64.776044870184649</v>
      </c>
      <c r="P170" s="81">
        <v>44.049117019765582</v>
      </c>
      <c r="Q170" s="81">
        <v>4.2731573514471677</v>
      </c>
      <c r="R170" s="81">
        <v>0</v>
      </c>
      <c r="S170" s="81">
        <v>8.2337088163761933</v>
      </c>
      <c r="T170" s="82"/>
      <c r="U170" s="81">
        <v>17978240</v>
      </c>
      <c r="V170" s="81">
        <v>1706</v>
      </c>
      <c r="W170" s="81">
        <v>297</v>
      </c>
      <c r="X170" s="81">
        <v>18673</v>
      </c>
      <c r="Y170" s="81">
        <v>20697</v>
      </c>
      <c r="Z170" s="81">
        <v>35392</v>
      </c>
      <c r="AA170" s="81">
        <v>8818</v>
      </c>
      <c r="AB170" s="81">
        <v>55240</v>
      </c>
      <c r="AC170" s="81">
        <v>0</v>
      </c>
      <c r="AD170" s="81">
        <v>8.2337088163761933</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104.39400000000001</v>
      </c>
      <c r="BJ170" s="81">
        <v>0</v>
      </c>
      <c r="BK170" s="81">
        <v>0</v>
      </c>
      <c r="BL170" s="81">
        <v>0</v>
      </c>
      <c r="BM170" s="82"/>
      <c r="BN170" s="81">
        <v>0</v>
      </c>
      <c r="BO170" s="81">
        <v>0</v>
      </c>
      <c r="BP170" s="81">
        <v>8</v>
      </c>
      <c r="BQ170" s="81">
        <v>0</v>
      </c>
      <c r="BR170" s="81">
        <v>0</v>
      </c>
      <c r="BS170" s="81">
        <v>0</v>
      </c>
      <c r="BT170"/>
      <c r="BU170" s="80">
        <v>104.39400000000001</v>
      </c>
      <c r="BV170" s="80">
        <v>0</v>
      </c>
      <c r="BW170" s="80">
        <v>0</v>
      </c>
      <c r="BX170" s="80">
        <v>0</v>
      </c>
      <c r="BY170" s="80">
        <v>0</v>
      </c>
      <c r="BZ170" s="80">
        <v>0</v>
      </c>
      <c r="CA170" s="80">
        <v>0</v>
      </c>
      <c r="CB170" s="80">
        <v>0</v>
      </c>
      <c r="CC170" s="80">
        <v>0</v>
      </c>
    </row>
    <row r="171" spans="1:81">
      <c r="A171" s="80" t="s">
        <v>1958</v>
      </c>
      <c r="B171" s="80">
        <v>368</v>
      </c>
      <c r="C171" s="80">
        <v>11</v>
      </c>
      <c r="D171" s="80">
        <v>22</v>
      </c>
      <c r="E171" s="80">
        <v>2014</v>
      </c>
      <c r="F171" s="80" t="s">
        <v>90</v>
      </c>
      <c r="G171" s="80" t="s">
        <v>1947</v>
      </c>
      <c r="H171" s="80" t="s">
        <v>1948</v>
      </c>
      <c r="I171" s="177"/>
      <c r="J171" s="81">
        <v>191.38210100467782</v>
      </c>
      <c r="K171" s="81">
        <v>3.6424836897396533</v>
      </c>
      <c r="L171" s="81">
        <v>3.8698964937197693</v>
      </c>
      <c r="M171" s="81">
        <v>89.101982160667092</v>
      </c>
      <c r="N171" s="81">
        <v>83.947156926622696</v>
      </c>
      <c r="O171" s="81">
        <v>62.429609898463951</v>
      </c>
      <c r="P171" s="81">
        <v>44.012088930750082</v>
      </c>
      <c r="Q171" s="81">
        <v>4.1142259416077644</v>
      </c>
      <c r="R171" s="81">
        <v>0</v>
      </c>
      <c r="S171" s="81">
        <v>7.8132541953306989</v>
      </c>
      <c r="T171" s="82"/>
      <c r="U171" s="81">
        <v>20787922</v>
      </c>
      <c r="V171" s="81">
        <v>1469</v>
      </c>
      <c r="W171" s="81">
        <v>133</v>
      </c>
      <c r="X171" s="81">
        <v>17818</v>
      </c>
      <c r="Y171" s="81">
        <v>20914</v>
      </c>
      <c r="Z171" s="81">
        <v>35925</v>
      </c>
      <c r="AA171" s="81">
        <v>8765</v>
      </c>
      <c r="AB171" s="81">
        <v>55433</v>
      </c>
      <c r="AC171" s="81">
        <v>0</v>
      </c>
      <c r="AD171" s="81">
        <v>7.8132541953306989</v>
      </c>
      <c r="AE171" s="82"/>
      <c r="AF171" s="81">
        <v>209348002.23106977</v>
      </c>
      <c r="AG171" s="81">
        <v>2975923.0826936555</v>
      </c>
      <c r="AH171" s="81">
        <v>935414.35083997599</v>
      </c>
      <c r="AI171" s="81">
        <v>116594577.26533696</v>
      </c>
      <c r="AJ171" s="81">
        <v>115186413.0396459</v>
      </c>
      <c r="AK171" s="81">
        <v>0</v>
      </c>
      <c r="AL171" s="81">
        <v>0</v>
      </c>
      <c r="AM171" s="81">
        <v>7610122.5527647054</v>
      </c>
      <c r="AN171" s="81">
        <v>0</v>
      </c>
      <c r="AO171" s="81">
        <v>0</v>
      </c>
      <c r="AP171" s="82"/>
      <c r="AQ171" s="81">
        <v>1578</v>
      </c>
      <c r="AR171" s="81">
        <v>352</v>
      </c>
      <c r="AS171" s="81">
        <v>0</v>
      </c>
      <c r="AT171" s="81">
        <v>0</v>
      </c>
      <c r="AU171" s="81">
        <v>0</v>
      </c>
      <c r="AV171" s="81">
        <v>0</v>
      </c>
      <c r="AW171" s="81" t="s">
        <v>564</v>
      </c>
      <c r="AX171" s="82"/>
      <c r="AY171" s="81">
        <v>6765.6</v>
      </c>
      <c r="AZ171" s="81">
        <v>13862.3</v>
      </c>
      <c r="BA171" s="81">
        <v>0</v>
      </c>
      <c r="BB171" s="81">
        <v>0</v>
      </c>
      <c r="BC171" s="81">
        <v>0</v>
      </c>
      <c r="BD171" s="81">
        <v>0</v>
      </c>
      <c r="BE171" s="81" t="s">
        <v>564</v>
      </c>
      <c r="BF171" s="82"/>
      <c r="BG171" s="81">
        <v>0</v>
      </c>
      <c r="BH171" s="81">
        <v>0</v>
      </c>
      <c r="BI171" s="81">
        <v>104.517</v>
      </c>
      <c r="BJ171" s="81">
        <v>0</v>
      </c>
      <c r="BK171" s="81">
        <v>0</v>
      </c>
      <c r="BL171" s="81">
        <v>0</v>
      </c>
      <c r="BM171" s="82"/>
      <c r="BN171" s="81">
        <v>0</v>
      </c>
      <c r="BO171" s="81">
        <v>0</v>
      </c>
      <c r="BP171" s="81">
        <v>8</v>
      </c>
      <c r="BQ171" s="81">
        <v>0</v>
      </c>
      <c r="BR171" s="81">
        <v>0</v>
      </c>
      <c r="BS171" s="81">
        <v>0</v>
      </c>
      <c r="BT171"/>
      <c r="BU171" s="80">
        <v>104.517</v>
      </c>
      <c r="BV171" s="80">
        <v>0</v>
      </c>
      <c r="BW171" s="80">
        <v>0</v>
      </c>
      <c r="BX171" s="80">
        <v>0</v>
      </c>
      <c r="BY171" s="80">
        <v>0</v>
      </c>
      <c r="BZ171" s="80">
        <v>0</v>
      </c>
      <c r="CA171" s="80">
        <v>0</v>
      </c>
      <c r="CB171" s="80">
        <v>0</v>
      </c>
      <c r="CC171" s="80">
        <v>0</v>
      </c>
    </row>
    <row r="172" spans="1:81">
      <c r="A172" s="80" t="s">
        <v>1959</v>
      </c>
      <c r="B172" s="80">
        <v>369</v>
      </c>
      <c r="C172" s="80">
        <v>12</v>
      </c>
      <c r="D172" s="80">
        <v>22</v>
      </c>
      <c r="E172" s="80">
        <v>2015</v>
      </c>
      <c r="F172" s="80" t="s">
        <v>91</v>
      </c>
      <c r="G172" s="80" t="s">
        <v>1947</v>
      </c>
      <c r="H172" s="80" t="s">
        <v>1948</v>
      </c>
      <c r="I172" s="177"/>
      <c r="J172" s="81">
        <v>193.15245086390397</v>
      </c>
      <c r="K172" s="81">
        <v>3.5872291522387152</v>
      </c>
      <c r="L172" s="81">
        <v>3.4531984283160742</v>
      </c>
      <c r="M172" s="81">
        <v>116.22672280685273</v>
      </c>
      <c r="N172" s="81">
        <v>81.291003614477773</v>
      </c>
      <c r="O172" s="81">
        <v>62.725433426555476</v>
      </c>
      <c r="P172" s="81">
        <v>43.564289976527888</v>
      </c>
      <c r="Q172" s="81">
        <v>4.0548695132842765</v>
      </c>
      <c r="R172" s="81">
        <v>0</v>
      </c>
      <c r="S172" s="81">
        <v>6.2811038610518883</v>
      </c>
      <c r="T172" s="82"/>
      <c r="U172" s="81">
        <v>22695132</v>
      </c>
      <c r="V172" s="81">
        <v>1469</v>
      </c>
      <c r="W172" s="81">
        <v>133</v>
      </c>
      <c r="X172" s="81">
        <v>17818</v>
      </c>
      <c r="Y172" s="81">
        <v>21307</v>
      </c>
      <c r="Z172" s="81">
        <v>36443</v>
      </c>
      <c r="AA172" s="81">
        <v>8669</v>
      </c>
      <c r="AB172" s="81">
        <v>55808</v>
      </c>
      <c r="AC172" s="81">
        <v>0</v>
      </c>
      <c r="AD172" s="81">
        <v>6.2811038610518883</v>
      </c>
      <c r="AE172" s="82"/>
      <c r="AF172" s="81">
        <v>217514631.54039213</v>
      </c>
      <c r="AG172" s="81">
        <v>2754297.4219601424</v>
      </c>
      <c r="AH172" s="81">
        <v>717897.46854991489</v>
      </c>
      <c r="AI172" s="81">
        <v>114643877.2509568</v>
      </c>
      <c r="AJ172" s="81">
        <v>119216120.8269037</v>
      </c>
      <c r="AK172" s="81">
        <v>0</v>
      </c>
      <c r="AL172" s="81">
        <v>0</v>
      </c>
      <c r="AM172" s="81">
        <v>7648252.2942448873</v>
      </c>
      <c r="AN172" s="81">
        <v>0</v>
      </c>
      <c r="AO172" s="81">
        <v>0</v>
      </c>
      <c r="AP172" s="82"/>
      <c r="AQ172" s="81">
        <v>1703</v>
      </c>
      <c r="AR172" s="81">
        <v>516</v>
      </c>
      <c r="AS172" s="81">
        <v>0</v>
      </c>
      <c r="AT172" s="81">
        <v>0</v>
      </c>
      <c r="AU172" s="81">
        <v>0</v>
      </c>
      <c r="AV172" s="81">
        <v>0</v>
      </c>
      <c r="AW172" s="81" t="s">
        <v>564</v>
      </c>
      <c r="AX172" s="82"/>
      <c r="AY172" s="81">
        <v>7424.7</v>
      </c>
      <c r="AZ172" s="81">
        <v>19470.2</v>
      </c>
      <c r="BA172" s="81">
        <v>0</v>
      </c>
      <c r="BB172" s="81">
        <v>0</v>
      </c>
      <c r="BC172" s="81">
        <v>0</v>
      </c>
      <c r="BD172" s="81">
        <v>0</v>
      </c>
      <c r="BE172" s="81" t="s">
        <v>564</v>
      </c>
      <c r="BF172" s="82"/>
      <c r="BG172" s="81">
        <v>0</v>
      </c>
      <c r="BH172" s="81">
        <v>0</v>
      </c>
      <c r="BI172" s="81">
        <v>103.747</v>
      </c>
      <c r="BJ172" s="81">
        <v>0</v>
      </c>
      <c r="BK172" s="81">
        <v>0</v>
      </c>
      <c r="BL172" s="81">
        <v>0</v>
      </c>
      <c r="BM172" s="82"/>
      <c r="BN172" s="81">
        <v>0</v>
      </c>
      <c r="BO172" s="81">
        <v>0</v>
      </c>
      <c r="BP172" s="81">
        <v>8</v>
      </c>
      <c r="BQ172" s="81">
        <v>0</v>
      </c>
      <c r="BR172" s="81">
        <v>0</v>
      </c>
      <c r="BS172" s="81">
        <v>0</v>
      </c>
      <c r="BT172"/>
      <c r="BU172" s="80">
        <v>103.747</v>
      </c>
      <c r="BV172" s="80">
        <v>0</v>
      </c>
      <c r="BW172" s="80">
        <v>0</v>
      </c>
      <c r="BX172" s="80">
        <v>0</v>
      </c>
      <c r="BY172" s="80">
        <v>0</v>
      </c>
      <c r="BZ172" s="80">
        <v>0</v>
      </c>
      <c r="CA172" s="80">
        <v>0</v>
      </c>
      <c r="CB172" s="80">
        <v>0</v>
      </c>
      <c r="CC172" s="80">
        <v>0</v>
      </c>
    </row>
    <row r="173" spans="1:81">
      <c r="A173" s="80" t="s">
        <v>1960</v>
      </c>
      <c r="B173" s="80">
        <v>370</v>
      </c>
      <c r="C173" s="80">
        <v>13</v>
      </c>
      <c r="D173" s="80">
        <v>22</v>
      </c>
      <c r="E173" s="80">
        <v>2016</v>
      </c>
      <c r="F173" s="80" t="s">
        <v>92</v>
      </c>
      <c r="G173" s="80" t="s">
        <v>1947</v>
      </c>
      <c r="H173" s="80" t="s">
        <v>1948</v>
      </c>
      <c r="I173" s="177"/>
      <c r="J173" s="81">
        <v>181.23421335321731</v>
      </c>
      <c r="K173" s="81">
        <v>3.566360719733475</v>
      </c>
      <c r="L173" s="81">
        <v>3.282374433311058</v>
      </c>
      <c r="M173" s="81">
        <v>77.338511999928301</v>
      </c>
      <c r="N173" s="81">
        <v>81.254947985480825</v>
      </c>
      <c r="O173" s="81">
        <v>63.174338155042513</v>
      </c>
      <c r="P173" s="81">
        <v>42.343761655339165</v>
      </c>
      <c r="Q173" s="81">
        <v>3.9755943196386143</v>
      </c>
      <c r="R173" s="81">
        <v>0</v>
      </c>
      <c r="S173" s="81">
        <v>6.903295886021998</v>
      </c>
      <c r="T173" s="82"/>
      <c r="U173" s="81">
        <v>20954686</v>
      </c>
      <c r="V173" s="81">
        <v>1469</v>
      </c>
      <c r="W173" s="81">
        <v>133</v>
      </c>
      <c r="X173" s="81">
        <v>17818</v>
      </c>
      <c r="Y173" s="81">
        <v>21696</v>
      </c>
      <c r="Z173" s="81">
        <v>37155</v>
      </c>
      <c r="AA173" s="81">
        <v>8715</v>
      </c>
      <c r="AB173" s="81">
        <v>56286</v>
      </c>
      <c r="AC173" s="81">
        <v>0</v>
      </c>
      <c r="AD173" s="81">
        <v>6.903295886021998</v>
      </c>
      <c r="AE173" s="82"/>
      <c r="AF173" s="81">
        <v>209088294.2620602</v>
      </c>
      <c r="AG173" s="81">
        <v>2639584.370772582</v>
      </c>
      <c r="AH173" s="81">
        <v>523873.5827129989</v>
      </c>
      <c r="AI173" s="81">
        <v>113915272.5024357</v>
      </c>
      <c r="AJ173" s="81">
        <v>121351465.6365505</v>
      </c>
      <c r="AK173" s="81">
        <v>0</v>
      </c>
      <c r="AL173" s="81">
        <v>0</v>
      </c>
      <c r="AM173" s="81">
        <v>7719753.0239098743</v>
      </c>
      <c r="AN173" s="81">
        <v>0</v>
      </c>
      <c r="AO173" s="81">
        <v>0</v>
      </c>
      <c r="AP173" s="82"/>
      <c r="AQ173" s="81">
        <v>1843</v>
      </c>
      <c r="AR173" s="81">
        <v>615</v>
      </c>
      <c r="AS173" s="81">
        <v>0</v>
      </c>
      <c r="AT173" s="81">
        <v>0</v>
      </c>
      <c r="AU173" s="81">
        <v>0</v>
      </c>
      <c r="AV173" s="81">
        <v>0</v>
      </c>
      <c r="AW173" s="81" t="s">
        <v>564</v>
      </c>
      <c r="AX173" s="82"/>
      <c r="AY173" s="81">
        <v>8187</v>
      </c>
      <c r="AZ173" s="81">
        <v>22223.3</v>
      </c>
      <c r="BA173" s="81">
        <v>0</v>
      </c>
      <c r="BB173" s="81">
        <v>0</v>
      </c>
      <c r="BC173" s="81">
        <v>0</v>
      </c>
      <c r="BD173" s="81">
        <v>0</v>
      </c>
      <c r="BE173" s="81" t="s">
        <v>564</v>
      </c>
      <c r="BF173" s="82"/>
      <c r="BG173" s="81">
        <v>0</v>
      </c>
      <c r="BH173" s="81">
        <v>0</v>
      </c>
      <c r="BI173" s="81">
        <v>106.914</v>
      </c>
      <c r="BJ173" s="81">
        <v>0</v>
      </c>
      <c r="BK173" s="81">
        <v>0</v>
      </c>
      <c r="BL173" s="81">
        <v>0</v>
      </c>
      <c r="BM173" s="82"/>
      <c r="BN173" s="81">
        <v>0</v>
      </c>
      <c r="BO173" s="81">
        <v>0</v>
      </c>
      <c r="BP173" s="81">
        <v>9</v>
      </c>
      <c r="BQ173" s="81">
        <v>0</v>
      </c>
      <c r="BR173" s="81">
        <v>0</v>
      </c>
      <c r="BS173" s="81">
        <v>0</v>
      </c>
      <c r="BT173"/>
      <c r="BU173" s="80">
        <v>106.914</v>
      </c>
      <c r="BV173" s="80">
        <v>0</v>
      </c>
      <c r="BW173" s="80">
        <v>0</v>
      </c>
      <c r="BX173" s="80">
        <v>0</v>
      </c>
      <c r="BY173" s="80">
        <v>0</v>
      </c>
      <c r="BZ173" s="80">
        <v>0</v>
      </c>
      <c r="CA173" s="80">
        <v>0</v>
      </c>
      <c r="CB173" s="80">
        <v>0</v>
      </c>
      <c r="CC173" s="80">
        <v>0</v>
      </c>
    </row>
    <row r="174" spans="1:81">
      <c r="A174" s="80" t="s">
        <v>1961</v>
      </c>
      <c r="B174" s="80">
        <v>371</v>
      </c>
      <c r="C174" s="80">
        <v>14</v>
      </c>
      <c r="D174" s="80">
        <v>22</v>
      </c>
      <c r="E174" s="80">
        <v>2017</v>
      </c>
      <c r="F174" s="80" t="s">
        <v>71</v>
      </c>
      <c r="G174" s="80" t="s">
        <v>1947</v>
      </c>
      <c r="H174" s="80" t="s">
        <v>1948</v>
      </c>
      <c r="I174" s="177"/>
      <c r="J174" s="81">
        <v>187.71688141767314</v>
      </c>
      <c r="K174" s="81">
        <v>3.5501770940071453</v>
      </c>
      <c r="L174" s="81">
        <v>3.5236996936697258</v>
      </c>
      <c r="M174" s="81">
        <v>68.482375182907589</v>
      </c>
      <c r="N174" s="81">
        <v>80.103585340456704</v>
      </c>
      <c r="O174" s="81">
        <v>63.162064602692702</v>
      </c>
      <c r="P174" s="81">
        <v>41.945174566692373</v>
      </c>
      <c r="Q174" s="81">
        <v>3.8728522596475941</v>
      </c>
      <c r="R174" s="81">
        <v>0</v>
      </c>
      <c r="S174" s="81">
        <v>6.2511431697242736</v>
      </c>
      <c r="T174" s="82"/>
      <c r="U174" s="81">
        <v>22079858</v>
      </c>
      <c r="V174" s="81">
        <v>1469</v>
      </c>
      <c r="W174" s="81">
        <v>133</v>
      </c>
      <c r="X174" s="81">
        <v>17818</v>
      </c>
      <c r="Y174" s="81">
        <v>22135</v>
      </c>
      <c r="Z174" s="81">
        <v>37764</v>
      </c>
      <c r="AA174" s="81">
        <v>8688</v>
      </c>
      <c r="AB174" s="81">
        <v>56703</v>
      </c>
      <c r="AC174" s="81">
        <v>0</v>
      </c>
      <c r="AD174" s="81">
        <v>6.2511431697242736</v>
      </c>
      <c r="AE174" s="82"/>
      <c r="AF174" s="81">
        <v>219495276.08667859</v>
      </c>
      <c r="AG174" s="81">
        <v>2656602.488093588</v>
      </c>
      <c r="AH174" s="81">
        <v>721915.63940061617</v>
      </c>
      <c r="AI174" s="81">
        <v>107561332.4821236</v>
      </c>
      <c r="AJ174" s="81">
        <v>113928219.4212209</v>
      </c>
      <c r="AK174" s="81">
        <v>0</v>
      </c>
      <c r="AL174" s="81">
        <v>0</v>
      </c>
      <c r="AM174" s="81">
        <v>7789114.3199933562</v>
      </c>
      <c r="AN174" s="81">
        <v>0</v>
      </c>
      <c r="AO174" s="81">
        <v>0</v>
      </c>
      <c r="AP174" s="82"/>
      <c r="AQ174" s="81">
        <v>1962</v>
      </c>
      <c r="AR174" s="81">
        <v>684</v>
      </c>
      <c r="AS174" s="81">
        <v>0</v>
      </c>
      <c r="AT174" s="81">
        <v>0</v>
      </c>
      <c r="AU174" s="81">
        <v>0</v>
      </c>
      <c r="AV174" s="81">
        <v>0</v>
      </c>
      <c r="AW174" s="81" t="s">
        <v>564</v>
      </c>
      <c r="AX174" s="82"/>
      <c r="AY174" s="81">
        <v>8781.6</v>
      </c>
      <c r="AZ174" s="81">
        <v>26538.600000000009</v>
      </c>
      <c r="BA174" s="81">
        <v>0</v>
      </c>
      <c r="BB174" s="81">
        <v>0</v>
      </c>
      <c r="BC174" s="81">
        <v>0</v>
      </c>
      <c r="BD174" s="81">
        <v>0</v>
      </c>
      <c r="BE174" s="81" t="s">
        <v>564</v>
      </c>
      <c r="BF174" s="82"/>
      <c r="BG174" s="81">
        <v>0</v>
      </c>
      <c r="BH174" s="81">
        <v>0</v>
      </c>
      <c r="BI174" s="81">
        <v>110.258</v>
      </c>
      <c r="BJ174" s="81">
        <v>0</v>
      </c>
      <c r="BK174" s="81">
        <v>0</v>
      </c>
      <c r="BL174" s="81">
        <v>0</v>
      </c>
      <c r="BM174" s="82"/>
      <c r="BN174" s="81">
        <v>0</v>
      </c>
      <c r="BO174" s="81">
        <v>0</v>
      </c>
      <c r="BP174" s="81">
        <v>9</v>
      </c>
      <c r="BQ174" s="81">
        <v>0</v>
      </c>
      <c r="BR174" s="81">
        <v>0</v>
      </c>
      <c r="BS174" s="81">
        <v>0</v>
      </c>
      <c r="BT174"/>
      <c r="BU174" s="80">
        <v>110.258</v>
      </c>
      <c r="BV174" s="80">
        <v>0</v>
      </c>
      <c r="BW174" s="80">
        <v>0</v>
      </c>
      <c r="BX174" s="80">
        <v>0</v>
      </c>
      <c r="BY174" s="80">
        <v>0</v>
      </c>
      <c r="BZ174" s="80">
        <v>0</v>
      </c>
      <c r="CA174" s="80">
        <v>0</v>
      </c>
      <c r="CB174" s="80">
        <v>0</v>
      </c>
      <c r="CC174" s="80">
        <v>0</v>
      </c>
    </row>
    <row r="175" spans="1:81">
      <c r="A175" s="80" t="s">
        <v>1962</v>
      </c>
      <c r="B175" s="80">
        <v>372</v>
      </c>
      <c r="C175" s="80">
        <v>15</v>
      </c>
      <c r="D175" s="80">
        <v>22</v>
      </c>
      <c r="E175" s="80">
        <v>2018</v>
      </c>
      <c r="F175" s="80" t="s">
        <v>93</v>
      </c>
      <c r="G175" s="80" t="s">
        <v>1947</v>
      </c>
      <c r="H175" s="80" t="s">
        <v>1948</v>
      </c>
      <c r="I175" s="177"/>
      <c r="J175" s="81">
        <v>189.47176915832819</v>
      </c>
      <c r="K175" s="81">
        <v>3.3442468295199363</v>
      </c>
      <c r="L175" s="81">
        <v>3.1216734836180255</v>
      </c>
      <c r="M175" s="81">
        <v>70.809374102652285</v>
      </c>
      <c r="N175" s="81">
        <v>73.13897459474623</v>
      </c>
      <c r="O175" s="81">
        <v>62.802513492468229</v>
      </c>
      <c r="P175" s="81">
        <v>41.556321654089437</v>
      </c>
      <c r="Q175" s="81">
        <v>3.6118112463920991</v>
      </c>
      <c r="R175" s="81">
        <v>0</v>
      </c>
      <c r="S175" s="81">
        <v>6.2361073535987046</v>
      </c>
      <c r="T175" s="82"/>
      <c r="U175" s="81">
        <v>23767116</v>
      </c>
      <c r="V175" s="81">
        <v>1469</v>
      </c>
      <c r="W175" s="81">
        <v>133</v>
      </c>
      <c r="X175" s="81">
        <v>17818</v>
      </c>
      <c r="Y175" s="81">
        <v>22513</v>
      </c>
      <c r="Z175" s="81">
        <v>38268</v>
      </c>
      <c r="AA175" s="81">
        <v>8694</v>
      </c>
      <c r="AB175" s="81">
        <v>56987</v>
      </c>
      <c r="AC175" s="81">
        <v>0</v>
      </c>
      <c r="AD175" s="81">
        <v>6.2361073535987046</v>
      </c>
      <c r="AE175" s="82"/>
      <c r="AF175" s="81">
        <v>225000068.423536</v>
      </c>
      <c r="AG175" s="81">
        <v>2370517.6748797339</v>
      </c>
      <c r="AH175" s="81">
        <v>680257.8846576194</v>
      </c>
      <c r="AI175" s="81">
        <v>109542871.36492489</v>
      </c>
      <c r="AJ175" s="81">
        <v>106787053.995233</v>
      </c>
      <c r="AK175" s="81">
        <v>0</v>
      </c>
      <c r="AL175" s="81">
        <v>0</v>
      </c>
      <c r="AM175" s="81">
        <v>7844323.8461247338</v>
      </c>
      <c r="AN175" s="81">
        <v>0</v>
      </c>
      <c r="AO175" s="81">
        <v>0</v>
      </c>
      <c r="AP175" s="82"/>
      <c r="AQ175" s="81">
        <v>2092</v>
      </c>
      <c r="AR175" s="81">
        <v>755</v>
      </c>
      <c r="AS175" s="81">
        <v>0</v>
      </c>
      <c r="AT175" s="81">
        <v>0</v>
      </c>
      <c r="AU175" s="81">
        <v>0</v>
      </c>
      <c r="AV175" s="81">
        <v>0</v>
      </c>
      <c r="AW175" s="81" t="s">
        <v>564</v>
      </c>
      <c r="AX175" s="82"/>
      <c r="AY175" s="81">
        <v>9467.7000000000007</v>
      </c>
      <c r="AZ175" s="81">
        <v>28204</v>
      </c>
      <c r="BA175" s="81">
        <v>0</v>
      </c>
      <c r="BB175" s="81">
        <v>0</v>
      </c>
      <c r="BC175" s="81">
        <v>0</v>
      </c>
      <c r="BD175" s="81">
        <v>0</v>
      </c>
      <c r="BE175" s="81" t="s">
        <v>564</v>
      </c>
      <c r="BF175" s="82"/>
      <c r="BG175" s="81">
        <v>0</v>
      </c>
      <c r="BH175" s="81">
        <v>0</v>
      </c>
      <c r="BI175" s="81">
        <v>112.72499999999999</v>
      </c>
      <c r="BJ175" s="81">
        <v>0</v>
      </c>
      <c r="BK175" s="81">
        <v>0</v>
      </c>
      <c r="BL175" s="81">
        <v>0</v>
      </c>
      <c r="BM175" s="82"/>
      <c r="BN175" s="81">
        <v>0</v>
      </c>
      <c r="BO175" s="81">
        <v>0</v>
      </c>
      <c r="BP175" s="81">
        <v>10</v>
      </c>
      <c r="BQ175" s="81">
        <v>0</v>
      </c>
      <c r="BR175" s="81">
        <v>0</v>
      </c>
      <c r="BS175" s="81">
        <v>0</v>
      </c>
      <c r="BT175"/>
      <c r="BU175" s="80">
        <v>112.72499999999999</v>
      </c>
      <c r="BV175" s="80">
        <v>0</v>
      </c>
      <c r="BW175" s="80">
        <v>0</v>
      </c>
      <c r="BX175" s="80">
        <v>0</v>
      </c>
      <c r="BY175" s="80">
        <v>0</v>
      </c>
      <c r="BZ175" s="80">
        <v>0</v>
      </c>
      <c r="CA175" s="80">
        <v>0</v>
      </c>
      <c r="CB175" s="80">
        <v>0</v>
      </c>
      <c r="CC175" s="80">
        <v>0</v>
      </c>
    </row>
    <row r="176" spans="1:81">
      <c r="A176" s="80" t="s">
        <v>1963</v>
      </c>
      <c r="B176" s="80">
        <v>373</v>
      </c>
      <c r="C176" s="80">
        <v>16</v>
      </c>
      <c r="D176" s="80">
        <v>22</v>
      </c>
      <c r="E176" s="80">
        <v>2019</v>
      </c>
      <c r="F176" s="80" t="s">
        <v>73</v>
      </c>
      <c r="G176" s="80" t="s">
        <v>1947</v>
      </c>
      <c r="H176" s="80" t="s">
        <v>1948</v>
      </c>
      <c r="I176" s="177"/>
      <c r="J176" s="81">
        <v>169.47053725179785</v>
      </c>
      <c r="K176" s="81">
        <v>3.0405828963242247</v>
      </c>
      <c r="L176" s="81">
        <v>3.1358928747035133</v>
      </c>
      <c r="M176" s="81">
        <v>72.705236198004741</v>
      </c>
      <c r="N176" s="81">
        <v>70.902047946025007</v>
      </c>
      <c r="O176" s="81">
        <v>61.964463355027789</v>
      </c>
      <c r="P176" s="81">
        <v>41.474786972928854</v>
      </c>
      <c r="Q176" s="81">
        <v>3.5377649261589852</v>
      </c>
      <c r="R176" s="81">
        <v>0</v>
      </c>
      <c r="S176" s="81">
        <v>6.5873465461920899</v>
      </c>
      <c r="T176" s="82"/>
      <c r="U176" s="81">
        <v>22344763</v>
      </c>
      <c r="V176" s="81">
        <v>1469</v>
      </c>
      <c r="W176" s="81">
        <v>133</v>
      </c>
      <c r="X176" s="81">
        <v>17818</v>
      </c>
      <c r="Y176" s="81">
        <v>22973</v>
      </c>
      <c r="Z176" s="81">
        <v>38794</v>
      </c>
      <c r="AA176" s="81">
        <v>8612</v>
      </c>
      <c r="AB176" s="81">
        <v>57330</v>
      </c>
      <c r="AC176" s="81">
        <v>0</v>
      </c>
      <c r="AD176" s="81">
        <v>6.5873465461920899</v>
      </c>
      <c r="AE176" s="82"/>
      <c r="AF176" s="81">
        <v>212799230.54401129</v>
      </c>
      <c r="AG176" s="81">
        <v>2300679.6174592208</v>
      </c>
      <c r="AH176" s="81">
        <v>717057.87850198522</v>
      </c>
      <c r="AI176" s="81">
        <v>121610419.6089533</v>
      </c>
      <c r="AJ176" s="81">
        <v>107040181.56838298</v>
      </c>
      <c r="AK176" s="81">
        <v>0</v>
      </c>
      <c r="AL176" s="81">
        <v>0</v>
      </c>
      <c r="AM176" s="81">
        <v>7807914.4199910657</v>
      </c>
      <c r="AN176" s="81">
        <v>0</v>
      </c>
      <c r="AO176" s="81">
        <v>0</v>
      </c>
      <c r="AP176" s="82"/>
      <c r="AQ176" s="81">
        <v>2274</v>
      </c>
      <c r="AR176" s="81">
        <v>790</v>
      </c>
      <c r="AS176" s="81">
        <v>0</v>
      </c>
      <c r="AT176" s="81">
        <v>0</v>
      </c>
      <c r="AU176" s="81">
        <v>0</v>
      </c>
      <c r="AV176" s="81">
        <v>0</v>
      </c>
      <c r="AW176" s="81" t="s">
        <v>564</v>
      </c>
      <c r="AX176" s="82"/>
      <c r="AY176" s="81">
        <v>10433.79999999999</v>
      </c>
      <c r="AZ176" s="81">
        <v>29423.1</v>
      </c>
      <c r="BA176" s="81">
        <v>0</v>
      </c>
      <c r="BB176" s="81">
        <v>0</v>
      </c>
      <c r="BC176" s="81">
        <v>0</v>
      </c>
      <c r="BD176" s="81">
        <v>0</v>
      </c>
      <c r="BE176" s="81" t="s">
        <v>564</v>
      </c>
      <c r="BF176" s="82"/>
      <c r="BG176" s="81">
        <v>0</v>
      </c>
      <c r="BH176" s="81">
        <v>0</v>
      </c>
      <c r="BI176" s="81">
        <v>105.953</v>
      </c>
      <c r="BJ176" s="81">
        <v>0</v>
      </c>
      <c r="BK176" s="81">
        <v>8.2289999999999992</v>
      </c>
      <c r="BL176" s="81">
        <v>0</v>
      </c>
      <c r="BM176" s="82"/>
      <c r="BN176" s="81">
        <v>0</v>
      </c>
      <c r="BO176" s="81">
        <v>0</v>
      </c>
      <c r="BP176" s="81">
        <v>9</v>
      </c>
      <c r="BQ176" s="81">
        <v>0</v>
      </c>
      <c r="BR176" s="81">
        <v>1</v>
      </c>
      <c r="BS176" s="81">
        <v>0</v>
      </c>
      <c r="BT176"/>
      <c r="BU176" s="80">
        <v>114.182</v>
      </c>
      <c r="BV176" s="80">
        <v>0</v>
      </c>
      <c r="BW176" s="80">
        <v>0</v>
      </c>
      <c r="BX176" s="80">
        <v>0</v>
      </c>
      <c r="BY176" s="80">
        <v>0</v>
      </c>
      <c r="BZ176" s="80">
        <v>0</v>
      </c>
      <c r="CA176" s="80">
        <v>0</v>
      </c>
      <c r="CB176" s="80">
        <v>0</v>
      </c>
      <c r="CC176" s="80">
        <v>0</v>
      </c>
    </row>
    <row r="177" spans="1:81">
      <c r="A177" s="80" t="s">
        <v>1964</v>
      </c>
      <c r="B177" s="80">
        <v>374</v>
      </c>
      <c r="C177" s="80">
        <v>17</v>
      </c>
      <c r="D177" s="80">
        <v>22</v>
      </c>
      <c r="E177" s="80">
        <v>2020</v>
      </c>
      <c r="F177" s="80" t="s">
        <v>218</v>
      </c>
      <c r="G177" s="80" t="s">
        <v>1947</v>
      </c>
      <c r="H177" s="80" t="s">
        <v>1948</v>
      </c>
      <c r="I177" s="177"/>
      <c r="J177" s="81">
        <v>147.65891531965929</v>
      </c>
      <c r="K177" s="81">
        <v>3.3908415973501049</v>
      </c>
      <c r="L177" s="81">
        <v>2.3780845407314875</v>
      </c>
      <c r="M177" s="81">
        <v>70.758378631310507</v>
      </c>
      <c r="N177" s="81">
        <v>69.303296381583024</v>
      </c>
      <c r="O177" s="81">
        <v>54.706669260881029</v>
      </c>
      <c r="P177" s="81">
        <v>39.037785142057366</v>
      </c>
      <c r="Q177" s="81">
        <v>3.3788255539751568</v>
      </c>
      <c r="R177" s="81">
        <v>0</v>
      </c>
      <c r="S177" s="81">
        <v>6.6970053169227537</v>
      </c>
      <c r="T177" s="82"/>
      <c r="U177" s="81">
        <v>18690479</v>
      </c>
      <c r="V177" s="81">
        <v>1486</v>
      </c>
      <c r="W177" s="81">
        <v>119</v>
      </c>
      <c r="X177" s="81">
        <v>19733</v>
      </c>
      <c r="Y177" s="81">
        <v>23140</v>
      </c>
      <c r="Z177" s="81">
        <v>39092</v>
      </c>
      <c r="AA177" s="81">
        <v>8807</v>
      </c>
      <c r="AB177" s="81">
        <v>57304</v>
      </c>
      <c r="AC177" s="81">
        <v>0</v>
      </c>
      <c r="AD177" s="81">
        <v>6.6970053169227537</v>
      </c>
      <c r="AE177" s="82"/>
      <c r="AF177" s="81">
        <v>185394665.69408509</v>
      </c>
      <c r="AG177" s="81">
        <v>2502129.71367324</v>
      </c>
      <c r="AH177" s="81">
        <v>577247.92035352369</v>
      </c>
      <c r="AI177" s="81">
        <v>124918541.6685382</v>
      </c>
      <c r="AJ177" s="81">
        <v>117495385.09043474</v>
      </c>
      <c r="AK177" s="81"/>
      <c r="AL177" s="81"/>
      <c r="AM177" s="81">
        <v>7478808.660718862</v>
      </c>
      <c r="AN177" s="81"/>
      <c r="AO177" s="81"/>
      <c r="AP177" s="82"/>
      <c r="AQ177" s="81">
        <v>2406</v>
      </c>
      <c r="AR177" s="81">
        <v>814</v>
      </c>
      <c r="AS177" s="81">
        <v>0</v>
      </c>
      <c r="AT177" s="81">
        <v>0</v>
      </c>
      <c r="AU177" s="81">
        <v>0</v>
      </c>
      <c r="AV177" s="81">
        <v>0</v>
      </c>
      <c r="AW177" s="81">
        <v>0</v>
      </c>
      <c r="AX177" s="82"/>
      <c r="AY177" s="81">
        <v>11201.899999999971</v>
      </c>
      <c r="AZ177" s="81">
        <v>33191.60000000002</v>
      </c>
      <c r="BA177" s="81">
        <v>0</v>
      </c>
      <c r="BB177" s="81">
        <v>0</v>
      </c>
      <c r="BC177" s="81">
        <v>0</v>
      </c>
      <c r="BD177" s="81">
        <v>0</v>
      </c>
      <c r="BE177" s="81">
        <v>0</v>
      </c>
      <c r="BF177" s="82"/>
      <c r="BG177" s="81">
        <v>0</v>
      </c>
      <c r="BH177" s="81">
        <v>0</v>
      </c>
      <c r="BI177" s="81">
        <v>98.506</v>
      </c>
      <c r="BJ177" s="81">
        <v>0</v>
      </c>
      <c r="BK177" s="81">
        <v>0</v>
      </c>
      <c r="BL177" s="81">
        <v>0</v>
      </c>
      <c r="BM177" s="82"/>
      <c r="BN177" s="81">
        <v>0</v>
      </c>
      <c r="BO177" s="81">
        <v>0</v>
      </c>
      <c r="BP177" s="81">
        <v>10</v>
      </c>
      <c r="BQ177" s="81">
        <v>0</v>
      </c>
      <c r="BR177" s="81">
        <v>0</v>
      </c>
      <c r="BS177" s="81">
        <v>0</v>
      </c>
      <c r="BT177"/>
      <c r="BU177" s="80">
        <v>98.506</v>
      </c>
      <c r="BV177" s="80">
        <v>0</v>
      </c>
      <c r="BW177" s="80">
        <v>0</v>
      </c>
      <c r="BX177" s="80">
        <v>0</v>
      </c>
      <c r="BY177" s="80">
        <v>0</v>
      </c>
      <c r="BZ177" s="80">
        <v>0</v>
      </c>
      <c r="CA177" s="80">
        <v>0</v>
      </c>
      <c r="CB177" s="80">
        <v>0</v>
      </c>
      <c r="CC177" s="80">
        <v>0</v>
      </c>
    </row>
    <row r="178" spans="1:81">
      <c r="A178" s="80" t="s">
        <v>1965</v>
      </c>
      <c r="B178" s="80">
        <v>374</v>
      </c>
      <c r="C178" s="80">
        <v>18</v>
      </c>
      <c r="D178" s="80">
        <v>22</v>
      </c>
      <c r="E178" s="80">
        <v>2021</v>
      </c>
      <c r="F178" s="80" t="s">
        <v>75</v>
      </c>
      <c r="G178" s="174" t="s">
        <v>1947</v>
      </c>
      <c r="H178" s="80" t="s">
        <v>1948</v>
      </c>
      <c r="I178" s="177"/>
      <c r="J178" s="81">
        <v>155.02824775646297</v>
      </c>
      <c r="K178" s="81">
        <v>3.6969732163555076</v>
      </c>
      <c r="L178" s="81">
        <v>2.6777281652277165</v>
      </c>
      <c r="M178" s="81">
        <v>80.416092349885091</v>
      </c>
      <c r="N178" s="81">
        <v>68.550313698701586</v>
      </c>
      <c r="O178" s="81">
        <v>53.455685491387328</v>
      </c>
      <c r="P178" s="81">
        <v>40.698543778083632</v>
      </c>
      <c r="Q178" s="81">
        <v>3.4114379871747111</v>
      </c>
      <c r="R178" s="81">
        <v>0</v>
      </c>
      <c r="S178" s="81">
        <v>7.1062913418054992</v>
      </c>
      <c r="T178" s="82"/>
      <c r="U178" s="81">
        <v>21074695</v>
      </c>
      <c r="V178" s="81">
        <v>1486</v>
      </c>
      <c r="W178" s="81">
        <v>119</v>
      </c>
      <c r="X178" s="81">
        <v>19733</v>
      </c>
      <c r="Y178" s="81">
        <v>23257</v>
      </c>
      <c r="Z178" s="81">
        <v>39332</v>
      </c>
      <c r="AA178" s="81">
        <v>8954</v>
      </c>
      <c r="AB178" s="81">
        <v>57171</v>
      </c>
      <c r="AC178" s="81">
        <v>0</v>
      </c>
      <c r="AD178" s="81">
        <v>7.1062913418054992</v>
      </c>
      <c r="AE178" s="82"/>
      <c r="AF178" s="81">
        <v>189017314.7813198</v>
      </c>
      <c r="AG178" s="81">
        <v>2550973.1963787177</v>
      </c>
      <c r="AH178" s="81">
        <v>621073.24544116156</v>
      </c>
      <c r="AI178" s="81">
        <v>123382668.30405882</v>
      </c>
      <c r="AJ178" s="81">
        <v>113393517.0641719</v>
      </c>
      <c r="AK178" s="81">
        <v>0</v>
      </c>
      <c r="AL178" s="81">
        <v>0</v>
      </c>
      <c r="AM178" s="81">
        <v>7504487.7298599007</v>
      </c>
      <c r="AN178" s="81">
        <v>0</v>
      </c>
      <c r="AO178" s="81">
        <v>0</v>
      </c>
      <c r="AP178" s="82"/>
      <c r="AQ178" s="81">
        <v>2564</v>
      </c>
      <c r="AR178" s="81">
        <v>823</v>
      </c>
      <c r="AS178" s="81">
        <v>0</v>
      </c>
      <c r="AT178" s="81">
        <v>0</v>
      </c>
      <c r="AU178" s="81">
        <v>0</v>
      </c>
      <c r="AV178" s="81">
        <v>0</v>
      </c>
      <c r="AW178" s="81"/>
      <c r="AX178" s="82"/>
      <c r="AY178" s="81">
        <v>12183.399999999971</v>
      </c>
      <c r="AZ178" s="81">
        <v>35432.200000000033</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1966</v>
      </c>
      <c r="B179" s="80">
        <v>374</v>
      </c>
      <c r="C179" s="80">
        <v>19</v>
      </c>
      <c r="D179" s="80">
        <v>22</v>
      </c>
      <c r="E179" s="80">
        <v>2022</v>
      </c>
      <c r="F179" s="80" t="s">
        <v>568</v>
      </c>
      <c r="G179" s="174" t="s">
        <v>1947</v>
      </c>
      <c r="H179" s="80" t="s">
        <v>1948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2722</v>
      </c>
      <c r="AR179" s="81">
        <v>834</v>
      </c>
      <c r="AS179" s="81">
        <v>0</v>
      </c>
      <c r="AT179" s="81">
        <v>0</v>
      </c>
      <c r="AU179" s="81">
        <v>0</v>
      </c>
      <c r="AV179" s="81">
        <v>0</v>
      </c>
      <c r="AW179" s="81"/>
      <c r="AX179" s="82"/>
      <c r="AY179" s="81">
        <v>13109.399999999951</v>
      </c>
      <c r="AZ179" s="81">
        <v>36121.400000000038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1967</v>
      </c>
      <c r="B180" s="80">
        <v>324</v>
      </c>
      <c r="C180" s="80">
        <v>1</v>
      </c>
      <c r="D180" s="80">
        <v>20</v>
      </c>
      <c r="E180" s="80">
        <v>1990</v>
      </c>
      <c r="F180" s="80" t="s">
        <v>562</v>
      </c>
      <c r="G180" s="80" t="s">
        <v>1968</v>
      </c>
      <c r="H180" s="80" t="s">
        <v>1969</v>
      </c>
      <c r="I180" s="177"/>
      <c r="J180" s="81">
        <v>1505.3700333325246</v>
      </c>
      <c r="K180" s="81">
        <v>14.731973921095159</v>
      </c>
      <c r="L180" s="81">
        <v>2.1816550529280492</v>
      </c>
      <c r="M180" s="81">
        <v>47.535677080498573</v>
      </c>
      <c r="N180" s="81">
        <v>65.82440913940691</v>
      </c>
      <c r="O180" s="81">
        <v>39.631744606385773</v>
      </c>
      <c r="P180" s="81">
        <v>44.993825637452488</v>
      </c>
      <c r="Q180" s="81">
        <v>3.2660772298863314</v>
      </c>
      <c r="R180" s="81">
        <v>51.41255078542909</v>
      </c>
      <c r="S180" s="81">
        <v>3.1984645231257978</v>
      </c>
      <c r="T180" s="82"/>
      <c r="U180" s="81">
        <v>27051470</v>
      </c>
      <c r="V180" s="81">
        <v>2730</v>
      </c>
      <c r="W180" s="81">
        <v>20</v>
      </c>
      <c r="X180" s="81">
        <v>14595</v>
      </c>
      <c r="Y180" s="81">
        <v>17889</v>
      </c>
      <c r="Z180" s="81">
        <v>16301</v>
      </c>
      <c r="AA180" s="81">
        <v>10925</v>
      </c>
      <c r="AB180" s="81">
        <v>53030</v>
      </c>
      <c r="AC180" s="81">
        <v>8904746.333333334</v>
      </c>
      <c r="AD180" s="81">
        <v>3.1984645231257978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1970</v>
      </c>
      <c r="B181" s="80">
        <v>325</v>
      </c>
      <c r="C181" s="80">
        <v>2</v>
      </c>
      <c r="D181" s="80">
        <v>20</v>
      </c>
      <c r="E181" s="80">
        <v>2005</v>
      </c>
      <c r="F181" s="80" t="s">
        <v>565</v>
      </c>
      <c r="G181" s="80" t="s">
        <v>1968</v>
      </c>
      <c r="H181" s="80" t="s">
        <v>1969</v>
      </c>
      <c r="I181" s="177"/>
      <c r="J181" s="81">
        <v>985.68515716654701</v>
      </c>
      <c r="K181" s="81">
        <v>11.849426719182308</v>
      </c>
      <c r="L181" s="81">
        <v>5.1979483353605662</v>
      </c>
      <c r="M181" s="81">
        <v>112.34414053788961</v>
      </c>
      <c r="N181" s="81">
        <v>108.20398523814681</v>
      </c>
      <c r="O181" s="81">
        <v>64.220966407635743</v>
      </c>
      <c r="P181" s="81">
        <v>52.564619649481713</v>
      </c>
      <c r="Q181" s="81">
        <v>3.2331265531930864</v>
      </c>
      <c r="R181" s="81">
        <v>54.511522246752001</v>
      </c>
      <c r="S181" s="81">
        <v>2.3558584963073561</v>
      </c>
      <c r="T181" s="82"/>
      <c r="U181" s="81">
        <v>23595584</v>
      </c>
      <c r="V181" s="81">
        <v>2378</v>
      </c>
      <c r="W181" s="81">
        <v>52</v>
      </c>
      <c r="X181" s="81">
        <v>16098</v>
      </c>
      <c r="Y181" s="81">
        <v>22589</v>
      </c>
      <c r="Z181" s="81">
        <v>30567</v>
      </c>
      <c r="AA181" s="81">
        <v>10453</v>
      </c>
      <c r="AB181" s="81">
        <v>54878</v>
      </c>
      <c r="AC181" s="81">
        <v>9639234</v>
      </c>
      <c r="AD181" s="81">
        <v>2.3558584963073561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1971</v>
      </c>
      <c r="B182" s="80">
        <v>326</v>
      </c>
      <c r="C182" s="80">
        <v>3</v>
      </c>
      <c r="D182" s="80">
        <v>20</v>
      </c>
      <c r="E182" s="80">
        <v>2006</v>
      </c>
      <c r="F182" s="80" t="s">
        <v>566</v>
      </c>
      <c r="G182" s="80" t="s">
        <v>1968</v>
      </c>
      <c r="H182" s="80" t="s">
        <v>1969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1972</v>
      </c>
      <c r="B183" s="80">
        <v>327</v>
      </c>
      <c r="C183" s="80">
        <v>4</v>
      </c>
      <c r="D183" s="80">
        <v>20</v>
      </c>
      <c r="E183" s="80">
        <v>2007</v>
      </c>
      <c r="F183" s="80" t="s">
        <v>567</v>
      </c>
      <c r="G183" s="80" t="s">
        <v>1968</v>
      </c>
      <c r="H183" s="80" t="s">
        <v>1969</v>
      </c>
      <c r="I183" s="177"/>
      <c r="J183" s="81">
        <v>935.30365299740356</v>
      </c>
      <c r="K183" s="81">
        <v>9.4143570064320965</v>
      </c>
      <c r="L183" s="81">
        <v>6.6380058576854255</v>
      </c>
      <c r="M183" s="81">
        <v>109.343150161903</v>
      </c>
      <c r="N183" s="81">
        <v>102.86169659905553</v>
      </c>
      <c r="O183" s="81">
        <v>63.863292022527141</v>
      </c>
      <c r="P183" s="81">
        <v>53.878696381001511</v>
      </c>
      <c r="Q183" s="81">
        <v>3.4450099871916526</v>
      </c>
      <c r="R183" s="81">
        <v>52.90769795900961</v>
      </c>
      <c r="S183" s="81">
        <v>3.7832389401892792</v>
      </c>
      <c r="T183" s="82"/>
      <c r="U183" s="81">
        <v>25897594</v>
      </c>
      <c r="V183" s="81">
        <v>2399</v>
      </c>
      <c r="W183" s="81">
        <v>63</v>
      </c>
      <c r="X183" s="81">
        <v>17645</v>
      </c>
      <c r="Y183" s="81">
        <v>23332</v>
      </c>
      <c r="Z183" s="81">
        <v>31599</v>
      </c>
      <c r="AA183" s="81">
        <v>10551</v>
      </c>
      <c r="AB183" s="81">
        <v>55382</v>
      </c>
      <c r="AC183" s="81">
        <v>9624068</v>
      </c>
      <c r="AD183" s="81">
        <v>3.7832389401892792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1973</v>
      </c>
      <c r="B184" s="80">
        <v>328</v>
      </c>
      <c r="C184" s="80">
        <v>5</v>
      </c>
      <c r="D184" s="80">
        <v>20</v>
      </c>
      <c r="E184" s="80">
        <v>2008</v>
      </c>
      <c r="F184" s="80" t="s">
        <v>84</v>
      </c>
      <c r="G184" s="80" t="s">
        <v>1968</v>
      </c>
      <c r="H184" s="80" t="s">
        <v>1969</v>
      </c>
      <c r="I184" s="177"/>
      <c r="J184" s="81">
        <v>886.45921229378519</v>
      </c>
      <c r="K184" s="81">
        <v>7.4928671096148207</v>
      </c>
      <c r="L184" s="81">
        <v>5.3841326175650739</v>
      </c>
      <c r="M184" s="81">
        <v>112.80851786016217</v>
      </c>
      <c r="N184" s="81">
        <v>106.29319309953273</v>
      </c>
      <c r="O184" s="81">
        <v>62.080501828744339</v>
      </c>
      <c r="P184" s="81">
        <v>52.521720455075943</v>
      </c>
      <c r="Q184" s="81">
        <v>3.4006991760963294</v>
      </c>
      <c r="R184" s="81">
        <v>59.160629933379923</v>
      </c>
      <c r="S184" s="81">
        <v>2.0506555315704342</v>
      </c>
      <c r="T184" s="82"/>
      <c r="U184" s="81">
        <v>27273948</v>
      </c>
      <c r="V184" s="81">
        <v>2399</v>
      </c>
      <c r="W184" s="81">
        <v>63</v>
      </c>
      <c r="X184" s="81">
        <v>17645</v>
      </c>
      <c r="Y184" s="81">
        <v>23573</v>
      </c>
      <c r="Z184" s="81">
        <v>31795</v>
      </c>
      <c r="AA184" s="81">
        <v>10297</v>
      </c>
      <c r="AB184" s="81">
        <v>55568</v>
      </c>
      <c r="AC184" s="81">
        <v>11174629</v>
      </c>
      <c r="AD184" s="81">
        <v>2.0506555315704342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1974</v>
      </c>
      <c r="B185" s="80">
        <v>329</v>
      </c>
      <c r="C185" s="80">
        <v>6</v>
      </c>
      <c r="D185" s="80">
        <v>20</v>
      </c>
      <c r="E185" s="80">
        <v>2009</v>
      </c>
      <c r="F185" s="80" t="s">
        <v>85</v>
      </c>
      <c r="G185" s="80" t="s">
        <v>1968</v>
      </c>
      <c r="H185" s="80" t="s">
        <v>1969</v>
      </c>
      <c r="I185" s="177"/>
      <c r="J185" s="81">
        <v>1110.398602601485</v>
      </c>
      <c r="K185" s="81">
        <v>7.567480033848593</v>
      </c>
      <c r="L185" s="81">
        <v>4.2959937275525428</v>
      </c>
      <c r="M185" s="81">
        <v>111.33258011232353</v>
      </c>
      <c r="N185" s="81">
        <v>93.911938455002854</v>
      </c>
      <c r="O185" s="81">
        <v>63.282797973053626</v>
      </c>
      <c r="P185" s="81">
        <v>49.774001007600553</v>
      </c>
      <c r="Q185" s="81">
        <v>3.2470941271010432</v>
      </c>
      <c r="R185" s="81">
        <v>43.535976019379177</v>
      </c>
      <c r="S185" s="81">
        <v>3.0601717215852129</v>
      </c>
      <c r="T185" s="82"/>
      <c r="U185" s="81">
        <v>26344987</v>
      </c>
      <c r="V185" s="81">
        <v>2482</v>
      </c>
      <c r="W185" s="81">
        <v>75</v>
      </c>
      <c r="X185" s="81">
        <v>19049</v>
      </c>
      <c r="Y185" s="81">
        <v>23844</v>
      </c>
      <c r="Z185" s="81">
        <v>31991</v>
      </c>
      <c r="AA185" s="81">
        <v>10018</v>
      </c>
      <c r="AB185" s="81">
        <v>55698</v>
      </c>
      <c r="AC185" s="81">
        <v>8022534</v>
      </c>
      <c r="AD185" s="81">
        <v>3.0601717215852129</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261.71299999999997</v>
      </c>
      <c r="BJ185" s="81">
        <v>22</v>
      </c>
      <c r="BK185" s="81">
        <v>20.927</v>
      </c>
      <c r="BL185" s="81">
        <v>0</v>
      </c>
      <c r="BM185" s="82"/>
      <c r="BN185" s="81">
        <v>0</v>
      </c>
      <c r="BO185" s="81">
        <v>0</v>
      </c>
      <c r="BP185" s="81">
        <v>4</v>
      </c>
      <c r="BQ185" s="81">
        <v>1</v>
      </c>
      <c r="BR185" s="81">
        <v>2</v>
      </c>
      <c r="BS185" s="81">
        <v>0</v>
      </c>
      <c r="BT185"/>
      <c r="BU185" s="80"/>
      <c r="BV185" s="80"/>
      <c r="BW185" s="80"/>
      <c r="BX185" s="80"/>
      <c r="BY185" s="80"/>
      <c r="BZ185" s="80"/>
      <c r="CA185" s="80"/>
      <c r="CB185" s="80"/>
      <c r="CC185" s="80"/>
    </row>
    <row r="186" spans="1:81">
      <c r="A186" s="80" t="s">
        <v>1975</v>
      </c>
      <c r="B186" s="80">
        <v>330</v>
      </c>
      <c r="C186" s="80">
        <v>7</v>
      </c>
      <c r="D186" s="80">
        <v>20</v>
      </c>
      <c r="E186" s="80">
        <v>2010</v>
      </c>
      <c r="F186" s="80" t="s">
        <v>86</v>
      </c>
      <c r="G186" s="80" t="s">
        <v>1968</v>
      </c>
      <c r="H186" s="80" t="s">
        <v>1969</v>
      </c>
      <c r="I186" s="177"/>
      <c r="J186" s="81">
        <v>1126.162050190409</v>
      </c>
      <c r="K186" s="81">
        <v>9.409109517654807</v>
      </c>
      <c r="L186" s="81">
        <v>3.9795869704397862</v>
      </c>
      <c r="M186" s="81">
        <v>127.32993580036127</v>
      </c>
      <c r="N186" s="81">
        <v>115.066100487939</v>
      </c>
      <c r="O186" s="81">
        <v>63.610328820522966</v>
      </c>
      <c r="P186" s="81">
        <v>50.671796921621976</v>
      </c>
      <c r="Q186" s="81">
        <v>3.3990194311219595</v>
      </c>
      <c r="R186" s="81">
        <v>44.784675558117797</v>
      </c>
      <c r="S186" s="81">
        <v>4.6091763702432038</v>
      </c>
      <c r="T186" s="82"/>
      <c r="U186" s="81">
        <v>28431282</v>
      </c>
      <c r="V186" s="81">
        <v>2482</v>
      </c>
      <c r="W186" s="81">
        <v>75</v>
      </c>
      <c r="X186" s="81">
        <v>19049</v>
      </c>
      <c r="Y186" s="81">
        <v>24036</v>
      </c>
      <c r="Z186" s="81">
        <v>32306</v>
      </c>
      <c r="AA186" s="81">
        <v>9944</v>
      </c>
      <c r="AB186" s="81">
        <v>55867</v>
      </c>
      <c r="AC186" s="81">
        <v>7820683.666666667</v>
      </c>
      <c r="AD186" s="81">
        <v>4.6091763702432038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294.54599999999999</v>
      </c>
      <c r="BJ186" s="81">
        <v>28.6</v>
      </c>
      <c r="BK186" s="81">
        <v>12.36</v>
      </c>
      <c r="BL186" s="81">
        <v>0</v>
      </c>
      <c r="BM186" s="82"/>
      <c r="BN186" s="81">
        <v>0</v>
      </c>
      <c r="BO186" s="81">
        <v>0</v>
      </c>
      <c r="BP186" s="81">
        <v>7</v>
      </c>
      <c r="BQ186" s="81">
        <v>1</v>
      </c>
      <c r="BR186" s="81">
        <v>1</v>
      </c>
      <c r="BS186" s="81">
        <v>0</v>
      </c>
      <c r="BT186"/>
      <c r="BU186" s="80">
        <v>335.50599999999997</v>
      </c>
      <c r="BV186" s="80">
        <v>0</v>
      </c>
      <c r="BW186" s="80">
        <v>0</v>
      </c>
      <c r="BX186" s="80">
        <v>0</v>
      </c>
      <c r="BY186" s="80">
        <v>0</v>
      </c>
      <c r="BZ186" s="80">
        <v>0</v>
      </c>
      <c r="CA186" s="80">
        <v>0</v>
      </c>
      <c r="CB186" s="80">
        <v>0</v>
      </c>
      <c r="CC186" s="80">
        <v>0</v>
      </c>
    </row>
    <row r="187" spans="1:81">
      <c r="A187" s="80" t="s">
        <v>1976</v>
      </c>
      <c r="B187" s="80">
        <v>331</v>
      </c>
      <c r="C187" s="80">
        <v>8</v>
      </c>
      <c r="D187" s="80">
        <v>20</v>
      </c>
      <c r="E187" s="80">
        <v>2011</v>
      </c>
      <c r="F187" s="80" t="s">
        <v>87</v>
      </c>
      <c r="G187" s="80" t="s">
        <v>1968</v>
      </c>
      <c r="H187" s="80" t="s">
        <v>1969</v>
      </c>
      <c r="I187" s="177"/>
      <c r="J187" s="81">
        <v>948.40620724779569</v>
      </c>
      <c r="K187" s="81">
        <v>12.501271325454169</v>
      </c>
      <c r="L187" s="81">
        <v>3.8905345382412588</v>
      </c>
      <c r="M187" s="81">
        <v>116.6924482702963</v>
      </c>
      <c r="N187" s="81">
        <v>110.17784896763509</v>
      </c>
      <c r="O187" s="81">
        <v>63.209779290686598</v>
      </c>
      <c r="P187" s="81">
        <v>49.677564676625316</v>
      </c>
      <c r="Q187" s="81">
        <v>3.928090868655389</v>
      </c>
      <c r="R187" s="81">
        <v>42.953661363019393</v>
      </c>
      <c r="S187" s="81">
        <v>5.0377842503425647</v>
      </c>
      <c r="T187" s="82"/>
      <c r="U187" s="81">
        <v>25214496</v>
      </c>
      <c r="V187" s="81">
        <v>2482</v>
      </c>
      <c r="W187" s="81">
        <v>75</v>
      </c>
      <c r="X187" s="81">
        <v>19049</v>
      </c>
      <c r="Y187" s="81">
        <v>24222</v>
      </c>
      <c r="Z187" s="81">
        <v>32800</v>
      </c>
      <c r="AA187" s="81">
        <v>10039</v>
      </c>
      <c r="AB187" s="81">
        <v>55973</v>
      </c>
      <c r="AC187" s="81">
        <v>7488530.666666667</v>
      </c>
      <c r="AD187" s="81">
        <v>5.0377842503425647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305.51299999999998</v>
      </c>
      <c r="BJ187" s="81">
        <v>48.697000000000003</v>
      </c>
      <c r="BK187" s="81">
        <v>16.099</v>
      </c>
      <c r="BL187" s="81">
        <v>0</v>
      </c>
      <c r="BM187" s="82"/>
      <c r="BN187" s="81">
        <v>0</v>
      </c>
      <c r="BO187" s="81">
        <v>0</v>
      </c>
      <c r="BP187" s="81">
        <v>7</v>
      </c>
      <c r="BQ187" s="81">
        <v>1</v>
      </c>
      <c r="BR187" s="81">
        <v>1</v>
      </c>
      <c r="BS187" s="81">
        <v>0</v>
      </c>
      <c r="BT187"/>
      <c r="BU187" s="80">
        <v>354.21</v>
      </c>
      <c r="BV187" s="80">
        <v>16.099</v>
      </c>
      <c r="BW187" s="80">
        <v>0</v>
      </c>
      <c r="BX187" s="80">
        <v>0</v>
      </c>
      <c r="BY187" s="80">
        <v>0</v>
      </c>
      <c r="BZ187" s="80">
        <v>0</v>
      </c>
      <c r="CA187" s="80">
        <v>0</v>
      </c>
      <c r="CB187" s="80">
        <v>0</v>
      </c>
      <c r="CC187" s="80">
        <v>0</v>
      </c>
    </row>
    <row r="188" spans="1:81">
      <c r="A188" s="80" t="s">
        <v>1977</v>
      </c>
      <c r="B188" s="80">
        <v>332</v>
      </c>
      <c r="C188" s="80">
        <v>9</v>
      </c>
      <c r="D188" s="80">
        <v>20</v>
      </c>
      <c r="E188" s="80">
        <v>2012</v>
      </c>
      <c r="F188" s="80" t="s">
        <v>88</v>
      </c>
      <c r="G188" s="80" t="s">
        <v>1968</v>
      </c>
      <c r="H188" s="80" t="s">
        <v>1969</v>
      </c>
      <c r="I188" s="177"/>
      <c r="J188" s="81">
        <v>973.05726536029624</v>
      </c>
      <c r="K188" s="81">
        <v>12.077985746571553</v>
      </c>
      <c r="L188" s="81">
        <v>3.806877220620692</v>
      </c>
      <c r="M188" s="81">
        <v>117.37400207895534</v>
      </c>
      <c r="N188" s="81">
        <v>118.38949826236704</v>
      </c>
      <c r="O188" s="81">
        <v>64.173108729464431</v>
      </c>
      <c r="P188" s="81">
        <v>50.418059718751358</v>
      </c>
      <c r="Q188" s="81">
        <v>4.2859998879312569</v>
      </c>
      <c r="R188" s="81">
        <v>40.462416673521467</v>
      </c>
      <c r="S188" s="81">
        <v>3.0040059130702015</v>
      </c>
      <c r="T188" s="82"/>
      <c r="U188" s="81">
        <v>26010267</v>
      </c>
      <c r="V188" s="81">
        <v>2482</v>
      </c>
      <c r="W188" s="81">
        <v>75</v>
      </c>
      <c r="X188" s="81">
        <v>19049</v>
      </c>
      <c r="Y188" s="81">
        <v>24437</v>
      </c>
      <c r="Z188" s="81">
        <v>33564</v>
      </c>
      <c r="AA188" s="81">
        <v>10131</v>
      </c>
      <c r="AB188" s="81">
        <v>56212</v>
      </c>
      <c r="AC188" s="81">
        <v>6871498</v>
      </c>
      <c r="AD188" s="81">
        <v>3.0040059130702015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277.17500000000001</v>
      </c>
      <c r="BJ188" s="81">
        <v>55.79</v>
      </c>
      <c r="BK188" s="81">
        <v>17.545999999999999</v>
      </c>
      <c r="BL188" s="81">
        <v>0</v>
      </c>
      <c r="BM188" s="82"/>
      <c r="BN188" s="81">
        <v>0</v>
      </c>
      <c r="BO188" s="81">
        <v>0</v>
      </c>
      <c r="BP188" s="81">
        <v>6</v>
      </c>
      <c r="BQ188" s="81">
        <v>1</v>
      </c>
      <c r="BR188" s="81">
        <v>2</v>
      </c>
      <c r="BS188" s="81">
        <v>0</v>
      </c>
      <c r="BT188"/>
      <c r="BU188" s="80">
        <v>339.755</v>
      </c>
      <c r="BV188" s="80">
        <v>7.6369999999999996</v>
      </c>
      <c r="BW188" s="80">
        <v>0</v>
      </c>
      <c r="BX188" s="80">
        <v>0</v>
      </c>
      <c r="BY188" s="80">
        <v>0</v>
      </c>
      <c r="BZ188" s="80">
        <v>0</v>
      </c>
      <c r="CA188" s="80">
        <v>0</v>
      </c>
      <c r="CB188" s="80">
        <v>3.1190000000000002</v>
      </c>
      <c r="CC188" s="80">
        <v>0</v>
      </c>
    </row>
    <row r="189" spans="1:81">
      <c r="A189" s="80" t="s">
        <v>1978</v>
      </c>
      <c r="B189" s="80">
        <v>333</v>
      </c>
      <c r="C189" s="80">
        <v>10</v>
      </c>
      <c r="D189" s="80">
        <v>20</v>
      </c>
      <c r="E189" s="80">
        <v>2013</v>
      </c>
      <c r="F189" s="80" t="s">
        <v>89</v>
      </c>
      <c r="G189" s="80" t="s">
        <v>1968</v>
      </c>
      <c r="H189" s="80" t="s">
        <v>1969</v>
      </c>
      <c r="I189" s="177"/>
      <c r="J189" s="81">
        <v>878.71932488035031</v>
      </c>
      <c r="K189" s="81">
        <v>7.9799957647006634</v>
      </c>
      <c r="L189" s="81">
        <v>3.7639205036353629</v>
      </c>
      <c r="M189" s="81">
        <v>113.49069582051386</v>
      </c>
      <c r="N189" s="81">
        <v>122.43200391870407</v>
      </c>
      <c r="O189" s="81">
        <v>62.030676784027413</v>
      </c>
      <c r="P189" s="81">
        <v>51.267417552036079</v>
      </c>
      <c r="Q189" s="81">
        <v>4.3625037805007789</v>
      </c>
      <c r="R189" s="81">
        <v>40.418677604745753</v>
      </c>
      <c r="S189" s="81">
        <v>3.6809333116909362</v>
      </c>
      <c r="T189" s="82"/>
      <c r="U189" s="81">
        <v>26275419</v>
      </c>
      <c r="V189" s="81">
        <v>2482</v>
      </c>
      <c r="W189" s="81">
        <v>75</v>
      </c>
      <c r="X189" s="81">
        <v>19049</v>
      </c>
      <c r="Y189" s="81">
        <v>24557</v>
      </c>
      <c r="Z189" s="81">
        <v>33892</v>
      </c>
      <c r="AA189" s="81">
        <v>10263</v>
      </c>
      <c r="AB189" s="81">
        <v>56395</v>
      </c>
      <c r="AC189" s="81">
        <v>6700277.333333333</v>
      </c>
      <c r="AD189" s="81">
        <v>3.6809333116909362</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329.65300000000002</v>
      </c>
      <c r="BJ189" s="81">
        <v>47.088000000000001</v>
      </c>
      <c r="BK189" s="81">
        <v>20.039000000000001</v>
      </c>
      <c r="BL189" s="81">
        <v>0</v>
      </c>
      <c r="BM189" s="82"/>
      <c r="BN189" s="81">
        <v>0</v>
      </c>
      <c r="BO189" s="81">
        <v>0</v>
      </c>
      <c r="BP189" s="81">
        <v>7</v>
      </c>
      <c r="BQ189" s="81">
        <v>1</v>
      </c>
      <c r="BR189" s="81">
        <v>2</v>
      </c>
      <c r="BS189" s="81">
        <v>0</v>
      </c>
      <c r="BT189"/>
      <c r="BU189" s="80">
        <v>382.41899999999998</v>
      </c>
      <c r="BV189" s="80">
        <v>10.273999999999999</v>
      </c>
      <c r="BW189" s="80">
        <v>0</v>
      </c>
      <c r="BX189" s="80">
        <v>0</v>
      </c>
      <c r="BY189" s="80">
        <v>0</v>
      </c>
      <c r="BZ189" s="80">
        <v>0</v>
      </c>
      <c r="CA189" s="80">
        <v>0</v>
      </c>
      <c r="CB189" s="80">
        <v>4.0869999999999997</v>
      </c>
      <c r="CC189" s="80">
        <v>0</v>
      </c>
    </row>
    <row r="190" spans="1:81">
      <c r="A190" s="80" t="s">
        <v>1979</v>
      </c>
      <c r="B190" s="80">
        <v>334</v>
      </c>
      <c r="C190" s="80">
        <v>11</v>
      </c>
      <c r="D190" s="80">
        <v>20</v>
      </c>
      <c r="E190" s="80">
        <v>2014</v>
      </c>
      <c r="F190" s="80" t="s">
        <v>90</v>
      </c>
      <c r="G190" s="80" t="s">
        <v>1968</v>
      </c>
      <c r="H190" s="80" t="s">
        <v>1969</v>
      </c>
      <c r="I190" s="177"/>
      <c r="J190" s="81">
        <v>989.27258347725945</v>
      </c>
      <c r="K190" s="81">
        <v>6.0175166800597006</v>
      </c>
      <c r="L190" s="81">
        <v>3.8909227955940935</v>
      </c>
      <c r="M190" s="81">
        <v>114.52518434656642</v>
      </c>
      <c r="N190" s="81">
        <v>117.36885161431944</v>
      </c>
      <c r="O190" s="81">
        <v>59.082652941903291</v>
      </c>
      <c r="P190" s="81">
        <v>52.935018996915836</v>
      </c>
      <c r="Q190" s="81">
        <v>4.1770901086660475</v>
      </c>
      <c r="R190" s="81">
        <v>36.736576523148116</v>
      </c>
      <c r="S190" s="81">
        <v>3.9453726250102856</v>
      </c>
      <c r="T190" s="82"/>
      <c r="U190" s="81">
        <v>28749408</v>
      </c>
      <c r="V190" s="81">
        <v>1882</v>
      </c>
      <c r="W190" s="81">
        <v>93</v>
      </c>
      <c r="X190" s="81">
        <v>19392</v>
      </c>
      <c r="Y190" s="81">
        <v>24644</v>
      </c>
      <c r="Z190" s="81">
        <v>33999</v>
      </c>
      <c r="AA190" s="81">
        <v>10542</v>
      </c>
      <c r="AB190" s="81">
        <v>56280</v>
      </c>
      <c r="AC190" s="81">
        <v>6109037.666666667</v>
      </c>
      <c r="AD190" s="81">
        <v>3.9453726250102856</v>
      </c>
      <c r="AE190" s="82"/>
      <c r="AF190" s="81">
        <v>305652130.10368347</v>
      </c>
      <c r="AG190" s="81">
        <v>4397522.1433157148</v>
      </c>
      <c r="AH190" s="81">
        <v>702253.54555539158</v>
      </c>
      <c r="AI190" s="81">
        <v>116262996.17658138</v>
      </c>
      <c r="AJ190" s="81">
        <v>135080126.35295719</v>
      </c>
      <c r="AK190" s="81">
        <v>0</v>
      </c>
      <c r="AL190" s="81">
        <v>0</v>
      </c>
      <c r="AM190" s="81">
        <v>7726402.9958616272</v>
      </c>
      <c r="AN190" s="81">
        <v>0</v>
      </c>
      <c r="AO190" s="81">
        <v>0</v>
      </c>
      <c r="AP190" s="82"/>
      <c r="AQ190" s="81">
        <v>1448</v>
      </c>
      <c r="AR190" s="81">
        <v>180</v>
      </c>
      <c r="AS190" s="81">
        <v>0</v>
      </c>
      <c r="AT190" s="81">
        <v>0</v>
      </c>
      <c r="AU190" s="81">
        <v>0</v>
      </c>
      <c r="AV190" s="81">
        <v>0</v>
      </c>
      <c r="AW190" s="81" t="s">
        <v>564</v>
      </c>
      <c r="AX190" s="82"/>
      <c r="AY190" s="81">
        <v>6088.076</v>
      </c>
      <c r="AZ190" s="81">
        <v>8378.5999999999985</v>
      </c>
      <c r="BA190" s="81">
        <v>0</v>
      </c>
      <c r="BB190" s="81">
        <v>0</v>
      </c>
      <c r="BC190" s="81">
        <v>0</v>
      </c>
      <c r="BD190" s="81">
        <v>0</v>
      </c>
      <c r="BE190" s="81" t="s">
        <v>564</v>
      </c>
      <c r="BF190" s="82"/>
      <c r="BG190" s="81">
        <v>0</v>
      </c>
      <c r="BH190" s="81">
        <v>0</v>
      </c>
      <c r="BI190" s="81">
        <v>330.71800000000002</v>
      </c>
      <c r="BJ190" s="81">
        <v>26.748999999999999</v>
      </c>
      <c r="BK190" s="81">
        <v>19.979999999999997</v>
      </c>
      <c r="BL190" s="81">
        <v>0</v>
      </c>
      <c r="BM190" s="82"/>
      <c r="BN190" s="81">
        <v>0</v>
      </c>
      <c r="BO190" s="81">
        <v>0</v>
      </c>
      <c r="BP190" s="81">
        <v>7</v>
      </c>
      <c r="BQ190" s="81">
        <v>1</v>
      </c>
      <c r="BR190" s="81">
        <v>2</v>
      </c>
      <c r="BS190" s="81">
        <v>0</v>
      </c>
      <c r="BT190"/>
      <c r="BU190" s="80">
        <v>362.62599999999998</v>
      </c>
      <c r="BV190" s="80">
        <v>11.11</v>
      </c>
      <c r="BW190" s="80">
        <v>0</v>
      </c>
      <c r="BX190" s="80">
        <v>0</v>
      </c>
      <c r="BY190" s="80">
        <v>0</v>
      </c>
      <c r="BZ190" s="80">
        <v>0</v>
      </c>
      <c r="CA190" s="80">
        <v>0</v>
      </c>
      <c r="CB190" s="80">
        <v>3.7109999999999999</v>
      </c>
      <c r="CC190" s="80">
        <v>0</v>
      </c>
    </row>
    <row r="191" spans="1:81">
      <c r="A191" s="80" t="s">
        <v>1980</v>
      </c>
      <c r="B191" s="80">
        <v>335</v>
      </c>
      <c r="C191" s="80">
        <v>12</v>
      </c>
      <c r="D191" s="80">
        <v>20</v>
      </c>
      <c r="E191" s="80">
        <v>2015</v>
      </c>
      <c r="F191" s="80" t="s">
        <v>91</v>
      </c>
      <c r="G191" s="80" t="s">
        <v>1968</v>
      </c>
      <c r="H191" s="80" t="s">
        <v>1969</v>
      </c>
      <c r="I191" s="177"/>
      <c r="J191" s="81">
        <v>1136.5103055901909</v>
      </c>
      <c r="K191" s="81">
        <v>5.6798070924178568</v>
      </c>
      <c r="L191" s="81">
        <v>3.8989637358058786</v>
      </c>
      <c r="M191" s="81">
        <v>115.69558841367528</v>
      </c>
      <c r="N191" s="81">
        <v>106.31731757024785</v>
      </c>
      <c r="O191" s="81">
        <v>59.329519803895593</v>
      </c>
      <c r="P191" s="81">
        <v>52.695252588980438</v>
      </c>
      <c r="Q191" s="81">
        <v>4.111106414862582</v>
      </c>
      <c r="R191" s="81">
        <v>37.670191025308036</v>
      </c>
      <c r="S191" s="81">
        <v>2.7054540982860811</v>
      </c>
      <c r="T191" s="82"/>
      <c r="U191" s="81">
        <v>32391848</v>
      </c>
      <c r="V191" s="81">
        <v>1882</v>
      </c>
      <c r="W191" s="81">
        <v>93</v>
      </c>
      <c r="X191" s="81">
        <v>19392</v>
      </c>
      <c r="Y191" s="81">
        <v>25086</v>
      </c>
      <c r="Z191" s="81">
        <v>34470</v>
      </c>
      <c r="AA191" s="81">
        <v>10486</v>
      </c>
      <c r="AB191" s="81">
        <v>56582</v>
      </c>
      <c r="AC191" s="81">
        <v>6453009</v>
      </c>
      <c r="AD191" s="81">
        <v>2.7054540982860811</v>
      </c>
      <c r="AE191" s="82"/>
      <c r="AF191" s="81">
        <v>331997544.31865042</v>
      </c>
      <c r="AG191" s="81">
        <v>3747185.8437441462</v>
      </c>
      <c r="AH191" s="81">
        <v>577683.23987713514</v>
      </c>
      <c r="AI191" s="81">
        <v>119556070.47556481</v>
      </c>
      <c r="AJ191" s="81">
        <v>123032487.91115025</v>
      </c>
      <c r="AK191" s="81">
        <v>0</v>
      </c>
      <c r="AL191" s="81">
        <v>0</v>
      </c>
      <c r="AM191" s="81">
        <v>7754325.7474370003</v>
      </c>
      <c r="AN191" s="81">
        <v>0</v>
      </c>
      <c r="AO191" s="81">
        <v>0</v>
      </c>
      <c r="AP191" s="82"/>
      <c r="AQ191" s="81">
        <v>1594</v>
      </c>
      <c r="AR191" s="81">
        <v>254</v>
      </c>
      <c r="AS191" s="81">
        <v>0</v>
      </c>
      <c r="AT191" s="81">
        <v>0</v>
      </c>
      <c r="AU191" s="81">
        <v>0</v>
      </c>
      <c r="AV191" s="81">
        <v>0</v>
      </c>
      <c r="AW191" s="81" t="s">
        <v>564</v>
      </c>
      <c r="AX191" s="82"/>
      <c r="AY191" s="81">
        <v>6763.43</v>
      </c>
      <c r="AZ191" s="81">
        <v>10216.099999999999</v>
      </c>
      <c r="BA191" s="81">
        <v>0</v>
      </c>
      <c r="BB191" s="81">
        <v>0</v>
      </c>
      <c r="BC191" s="81">
        <v>0</v>
      </c>
      <c r="BD191" s="81">
        <v>0</v>
      </c>
      <c r="BE191" s="81" t="s">
        <v>564</v>
      </c>
      <c r="BF191" s="82"/>
      <c r="BG191" s="81">
        <v>0</v>
      </c>
      <c r="BH191" s="81">
        <v>0</v>
      </c>
      <c r="BI191" s="81">
        <v>304.29899999999998</v>
      </c>
      <c r="BJ191" s="81">
        <v>26.036999999999999</v>
      </c>
      <c r="BK191" s="81">
        <v>8.3260000000000005</v>
      </c>
      <c r="BL191" s="81">
        <v>0</v>
      </c>
      <c r="BM191" s="82"/>
      <c r="BN191" s="81">
        <v>0</v>
      </c>
      <c r="BO191" s="81">
        <v>0</v>
      </c>
      <c r="BP191" s="81">
        <v>6</v>
      </c>
      <c r="BQ191" s="81">
        <v>1</v>
      </c>
      <c r="BR191" s="81">
        <v>1</v>
      </c>
      <c r="BS191" s="81">
        <v>0</v>
      </c>
      <c r="BT191"/>
      <c r="BU191" s="80">
        <v>338.66199999999998</v>
      </c>
      <c r="BV191" s="80">
        <v>0</v>
      </c>
      <c r="BW191" s="80">
        <v>0</v>
      </c>
      <c r="BX191" s="80">
        <v>0</v>
      </c>
      <c r="BY191" s="80">
        <v>0</v>
      </c>
      <c r="BZ191" s="80">
        <v>0</v>
      </c>
      <c r="CA191" s="80">
        <v>0</v>
      </c>
      <c r="CB191" s="80">
        <v>0</v>
      </c>
      <c r="CC191" s="80">
        <v>0</v>
      </c>
    </row>
    <row r="192" spans="1:81">
      <c r="A192" s="80" t="s">
        <v>1981</v>
      </c>
      <c r="B192" s="80">
        <v>336</v>
      </c>
      <c r="C192" s="80">
        <v>13</v>
      </c>
      <c r="D192" s="80">
        <v>20</v>
      </c>
      <c r="E192" s="80">
        <v>2016</v>
      </c>
      <c r="F192" s="80" t="s">
        <v>92</v>
      </c>
      <c r="G192" s="80" t="s">
        <v>1968</v>
      </c>
      <c r="H192" s="80" t="s">
        <v>1969</v>
      </c>
      <c r="I192" s="177"/>
      <c r="J192" s="81">
        <v>1103.0682968197439</v>
      </c>
      <c r="K192" s="81">
        <v>5.3877904799769913</v>
      </c>
      <c r="L192" s="81">
        <v>4.342610728107366</v>
      </c>
      <c r="M192" s="81">
        <v>101.86206742030234</v>
      </c>
      <c r="N192" s="81">
        <v>102.56296776617035</v>
      </c>
      <c r="O192" s="81">
        <v>58.869199567811521</v>
      </c>
      <c r="P192" s="81">
        <v>52.095216576999015</v>
      </c>
      <c r="Q192" s="81">
        <v>4.0058954595868244</v>
      </c>
      <c r="R192" s="81">
        <v>37.063202475032867</v>
      </c>
      <c r="S192" s="81">
        <v>4.1551592179878654</v>
      </c>
      <c r="T192" s="82"/>
      <c r="U192" s="81">
        <v>28270636</v>
      </c>
      <c r="V192" s="81">
        <v>1882</v>
      </c>
      <c r="W192" s="81">
        <v>93</v>
      </c>
      <c r="X192" s="81">
        <v>19392</v>
      </c>
      <c r="Y192" s="81">
        <v>25428</v>
      </c>
      <c r="Z192" s="81">
        <v>34623</v>
      </c>
      <c r="AA192" s="81">
        <v>10722</v>
      </c>
      <c r="AB192" s="81">
        <v>56715</v>
      </c>
      <c r="AC192" s="81">
        <v>6330030.1518415576</v>
      </c>
      <c r="AD192" s="81">
        <v>4.1551592179878654</v>
      </c>
      <c r="AE192" s="82"/>
      <c r="AF192" s="81">
        <v>328550041.61087948</v>
      </c>
      <c r="AG192" s="81">
        <v>3483774.7508555418</v>
      </c>
      <c r="AH192" s="81">
        <v>553310.94963131496</v>
      </c>
      <c r="AI192" s="81">
        <v>119300925.8226217</v>
      </c>
      <c r="AJ192" s="81">
        <v>123060480.7349015</v>
      </c>
      <c r="AK192" s="81">
        <v>0</v>
      </c>
      <c r="AL192" s="81">
        <v>0</v>
      </c>
      <c r="AM192" s="81">
        <v>7778591.3504432449</v>
      </c>
      <c r="AN192" s="81">
        <v>0</v>
      </c>
      <c r="AO192" s="81">
        <v>0</v>
      </c>
      <c r="AP192" s="82"/>
      <c r="AQ192" s="81">
        <v>1714</v>
      </c>
      <c r="AR192" s="81">
        <v>287</v>
      </c>
      <c r="AS192" s="81">
        <v>0</v>
      </c>
      <c r="AT192" s="81">
        <v>0</v>
      </c>
      <c r="AU192" s="81">
        <v>0</v>
      </c>
      <c r="AV192" s="81">
        <v>0</v>
      </c>
      <c r="AW192" s="81" t="s">
        <v>564</v>
      </c>
      <c r="AX192" s="82"/>
      <c r="AY192" s="81">
        <v>7359.11</v>
      </c>
      <c r="AZ192" s="81">
        <v>12325</v>
      </c>
      <c r="BA192" s="81">
        <v>0</v>
      </c>
      <c r="BB192" s="81">
        <v>0</v>
      </c>
      <c r="BC192" s="81">
        <v>0</v>
      </c>
      <c r="BD192" s="81">
        <v>0</v>
      </c>
      <c r="BE192" s="81" t="s">
        <v>564</v>
      </c>
      <c r="BF192" s="82"/>
      <c r="BG192" s="81">
        <v>0</v>
      </c>
      <c r="BH192" s="81">
        <v>0</v>
      </c>
      <c r="BI192" s="81">
        <v>297.79000000000002</v>
      </c>
      <c r="BJ192" s="81">
        <v>19.943999999999999</v>
      </c>
      <c r="BK192" s="81">
        <v>21.474</v>
      </c>
      <c r="BL192" s="81">
        <v>0</v>
      </c>
      <c r="BM192" s="82"/>
      <c r="BN192" s="81">
        <v>0</v>
      </c>
      <c r="BO192" s="81">
        <v>0</v>
      </c>
      <c r="BP192" s="81">
        <v>5</v>
      </c>
      <c r="BQ192" s="81">
        <v>1</v>
      </c>
      <c r="BR192" s="81">
        <v>2</v>
      </c>
      <c r="BS192" s="81">
        <v>0</v>
      </c>
      <c r="BT192"/>
      <c r="BU192" s="80">
        <v>322.76400000000001</v>
      </c>
      <c r="BV192" s="80">
        <v>13.263</v>
      </c>
      <c r="BW192" s="80">
        <v>0</v>
      </c>
      <c r="BX192" s="80">
        <v>0</v>
      </c>
      <c r="BY192" s="80">
        <v>0</v>
      </c>
      <c r="BZ192" s="80">
        <v>0</v>
      </c>
      <c r="CA192" s="80">
        <v>0</v>
      </c>
      <c r="CB192" s="80">
        <v>3.181</v>
      </c>
      <c r="CC192" s="80">
        <v>0</v>
      </c>
    </row>
    <row r="193" spans="1:81">
      <c r="A193" s="80" t="s">
        <v>1982</v>
      </c>
      <c r="B193" s="80">
        <v>337</v>
      </c>
      <c r="C193" s="80">
        <v>14</v>
      </c>
      <c r="D193" s="80">
        <v>20</v>
      </c>
      <c r="E193" s="80">
        <v>2017</v>
      </c>
      <c r="F193" s="80" t="s">
        <v>71</v>
      </c>
      <c r="G193" s="80" t="s">
        <v>1968</v>
      </c>
      <c r="H193" s="80" t="s">
        <v>1969</v>
      </c>
      <c r="I193" s="177"/>
      <c r="J193" s="81">
        <v>1083.9464787746629</v>
      </c>
      <c r="K193" s="81">
        <v>6.0917904872485167</v>
      </c>
      <c r="L193" s="81">
        <v>3.9855737843808017</v>
      </c>
      <c r="M193" s="81">
        <v>98.894072570473298</v>
      </c>
      <c r="N193" s="81">
        <v>105.60477612508122</v>
      </c>
      <c r="O193" s="81">
        <v>58.425411521588316</v>
      </c>
      <c r="P193" s="81">
        <v>52.42664026469987</v>
      </c>
      <c r="Q193" s="81">
        <v>3.9117836352009006</v>
      </c>
      <c r="R193" s="81">
        <v>36.613379006847353</v>
      </c>
      <c r="S193" s="81">
        <v>3.9897328863936585</v>
      </c>
      <c r="T193" s="82"/>
      <c r="U193" s="81">
        <v>29921753</v>
      </c>
      <c r="V193" s="81">
        <v>1882</v>
      </c>
      <c r="W193" s="81">
        <v>93</v>
      </c>
      <c r="X193" s="81">
        <v>19392</v>
      </c>
      <c r="Y193" s="81">
        <v>25919</v>
      </c>
      <c r="Z193" s="81">
        <v>34932</v>
      </c>
      <c r="AA193" s="81">
        <v>10859</v>
      </c>
      <c r="AB193" s="81">
        <v>57273</v>
      </c>
      <c r="AC193" s="81">
        <v>6377281.3333333312</v>
      </c>
      <c r="AD193" s="81">
        <v>3.989732886393659</v>
      </c>
      <c r="AE193" s="82"/>
      <c r="AF193" s="81">
        <v>322507218.4093644</v>
      </c>
      <c r="AG193" s="81">
        <v>4363069.2257241998</v>
      </c>
      <c r="AH193" s="81">
        <v>668635.85694906581</v>
      </c>
      <c r="AI193" s="81">
        <v>122435427.27793831</v>
      </c>
      <c r="AJ193" s="81">
        <v>131596833.2828259</v>
      </c>
      <c r="AK193" s="81">
        <v>0</v>
      </c>
      <c r="AL193" s="81">
        <v>0</v>
      </c>
      <c r="AM193" s="81">
        <v>7867413.44283335</v>
      </c>
      <c r="AN193" s="81">
        <v>0</v>
      </c>
      <c r="AO193" s="81">
        <v>0</v>
      </c>
      <c r="AP193" s="82"/>
      <c r="AQ193" s="81">
        <v>1854</v>
      </c>
      <c r="AR193" s="81">
        <v>309</v>
      </c>
      <c r="AS193" s="81">
        <v>0</v>
      </c>
      <c r="AT193" s="81">
        <v>0</v>
      </c>
      <c r="AU193" s="81">
        <v>0</v>
      </c>
      <c r="AV193" s="81">
        <v>0</v>
      </c>
      <c r="AW193" s="81" t="s">
        <v>564</v>
      </c>
      <c r="AX193" s="82"/>
      <c r="AY193" s="81">
        <v>8054.3099999999986</v>
      </c>
      <c r="AZ193" s="81">
        <v>12732.3</v>
      </c>
      <c r="BA193" s="81">
        <v>0</v>
      </c>
      <c r="BB193" s="81">
        <v>0</v>
      </c>
      <c r="BC193" s="81">
        <v>0</v>
      </c>
      <c r="BD193" s="81">
        <v>0</v>
      </c>
      <c r="BE193" s="81" t="s">
        <v>564</v>
      </c>
      <c r="BF193" s="82"/>
      <c r="BG193" s="81">
        <v>0</v>
      </c>
      <c r="BH193" s="81">
        <v>0</v>
      </c>
      <c r="BI193" s="81">
        <v>314.31299999999999</v>
      </c>
      <c r="BJ193" s="81">
        <v>20.55</v>
      </c>
      <c r="BK193" s="81">
        <v>20.487000000000002</v>
      </c>
      <c r="BL193" s="81">
        <v>0</v>
      </c>
      <c r="BM193" s="82"/>
      <c r="BN193" s="81">
        <v>0</v>
      </c>
      <c r="BO193" s="81">
        <v>0</v>
      </c>
      <c r="BP193" s="81">
        <v>6</v>
      </c>
      <c r="BQ193" s="81">
        <v>1</v>
      </c>
      <c r="BR193" s="81">
        <v>2</v>
      </c>
      <c r="BS193" s="81">
        <v>0</v>
      </c>
      <c r="BT193"/>
      <c r="BU193" s="80">
        <v>339.04700000000003</v>
      </c>
      <c r="BV193" s="80">
        <v>12.609</v>
      </c>
      <c r="BW193" s="80">
        <v>0</v>
      </c>
      <c r="BX193" s="80">
        <v>0</v>
      </c>
      <c r="BY193" s="80">
        <v>0</v>
      </c>
      <c r="BZ193" s="80">
        <v>0</v>
      </c>
      <c r="CA193" s="80">
        <v>0</v>
      </c>
      <c r="CB193" s="80">
        <v>3.694</v>
      </c>
      <c r="CC193" s="80">
        <v>0</v>
      </c>
    </row>
    <row r="194" spans="1:81">
      <c r="A194" s="80" t="s">
        <v>1983</v>
      </c>
      <c r="B194" s="80">
        <v>338</v>
      </c>
      <c r="C194" s="80">
        <v>15</v>
      </c>
      <c r="D194" s="80">
        <v>20</v>
      </c>
      <c r="E194" s="80">
        <v>2018</v>
      </c>
      <c r="F194" s="80" t="s">
        <v>93</v>
      </c>
      <c r="G194" s="80" t="s">
        <v>1968</v>
      </c>
      <c r="H194" s="80" t="s">
        <v>1969</v>
      </c>
      <c r="I194" s="177"/>
      <c r="J194" s="81">
        <v>1060.7114005805113</v>
      </c>
      <c r="K194" s="81">
        <v>5.0882402330167675</v>
      </c>
      <c r="L194" s="81">
        <v>3.6287080503567144</v>
      </c>
      <c r="M194" s="81">
        <v>87.875151045636429</v>
      </c>
      <c r="N194" s="81">
        <v>96.801610697955994</v>
      </c>
      <c r="O194" s="81">
        <v>57.317878808350187</v>
      </c>
      <c r="P194" s="81">
        <v>52.464019608383431</v>
      </c>
      <c r="Q194" s="81">
        <v>3.6191632758827108</v>
      </c>
      <c r="R194" s="81">
        <v>36.398525986386481</v>
      </c>
      <c r="S194" s="81">
        <v>3.7314586108548324</v>
      </c>
      <c r="T194" s="82"/>
      <c r="U194" s="81">
        <v>32804045</v>
      </c>
      <c r="V194" s="81">
        <v>1882</v>
      </c>
      <c r="W194" s="81">
        <v>93</v>
      </c>
      <c r="X194" s="81">
        <v>19392</v>
      </c>
      <c r="Y194" s="81">
        <v>25929</v>
      </c>
      <c r="Z194" s="81">
        <v>34926</v>
      </c>
      <c r="AA194" s="81">
        <v>10976</v>
      </c>
      <c r="AB194" s="81">
        <v>57103</v>
      </c>
      <c r="AC194" s="81">
        <v>6315011.666666666</v>
      </c>
      <c r="AD194" s="81">
        <v>3.731458610854832</v>
      </c>
      <c r="AE194" s="82"/>
      <c r="AF194" s="81">
        <v>329980727.37872732</v>
      </c>
      <c r="AG194" s="81">
        <v>3286291.908520929</v>
      </c>
      <c r="AH194" s="81">
        <v>621811.12253183941</v>
      </c>
      <c r="AI194" s="81">
        <v>111202335.85682841</v>
      </c>
      <c r="AJ194" s="81">
        <v>131815560.29150321</v>
      </c>
      <c r="AK194" s="81">
        <v>0</v>
      </c>
      <c r="AL194" s="81">
        <v>0</v>
      </c>
      <c r="AM194" s="81">
        <v>7860291.3749672854</v>
      </c>
      <c r="AN194" s="81">
        <v>0</v>
      </c>
      <c r="AO194" s="81">
        <v>0</v>
      </c>
      <c r="AP194" s="82"/>
      <c r="AQ194" s="81">
        <v>2012</v>
      </c>
      <c r="AR194" s="81">
        <v>351</v>
      </c>
      <c r="AS194" s="81">
        <v>0</v>
      </c>
      <c r="AT194" s="81">
        <v>1</v>
      </c>
      <c r="AU194" s="81">
        <v>0</v>
      </c>
      <c r="AV194" s="81">
        <v>0</v>
      </c>
      <c r="AW194" s="81" t="s">
        <v>564</v>
      </c>
      <c r="AX194" s="82"/>
      <c r="AY194" s="81">
        <v>8830.3269999999975</v>
      </c>
      <c r="AZ194" s="81">
        <v>13390.3</v>
      </c>
      <c r="BA194" s="81">
        <v>0</v>
      </c>
      <c r="BB194" s="81">
        <v>50</v>
      </c>
      <c r="BC194" s="81">
        <v>0</v>
      </c>
      <c r="BD194" s="81">
        <v>0</v>
      </c>
      <c r="BE194" s="81" t="s">
        <v>564</v>
      </c>
      <c r="BF194" s="82"/>
      <c r="BG194" s="81">
        <v>0</v>
      </c>
      <c r="BH194" s="81">
        <v>0</v>
      </c>
      <c r="BI194" s="81">
        <v>312.327</v>
      </c>
      <c r="BJ194" s="81">
        <v>13.335000000000001</v>
      </c>
      <c r="BK194" s="81">
        <v>18.626999999999999</v>
      </c>
      <c r="BL194" s="81">
        <v>0</v>
      </c>
      <c r="BM194" s="82"/>
      <c r="BN194" s="81">
        <v>0</v>
      </c>
      <c r="BO194" s="81">
        <v>0</v>
      </c>
      <c r="BP194" s="81">
        <v>6</v>
      </c>
      <c r="BQ194" s="81">
        <v>1</v>
      </c>
      <c r="BR194" s="81">
        <v>2</v>
      </c>
      <c r="BS194" s="81">
        <v>0</v>
      </c>
      <c r="BT194"/>
      <c r="BU194" s="80">
        <v>324.99299999999999</v>
      </c>
      <c r="BV194" s="80">
        <v>14.628</v>
      </c>
      <c r="BW194" s="80">
        <v>0</v>
      </c>
      <c r="BX194" s="80">
        <v>0</v>
      </c>
      <c r="BY194" s="80">
        <v>0</v>
      </c>
      <c r="BZ194" s="80">
        <v>0</v>
      </c>
      <c r="CA194" s="80">
        <v>0</v>
      </c>
      <c r="CB194" s="80">
        <v>4.6680000000000001</v>
      </c>
      <c r="CC194" s="80">
        <v>0</v>
      </c>
    </row>
    <row r="195" spans="1:81">
      <c r="A195" s="80" t="s">
        <v>1984</v>
      </c>
      <c r="B195" s="80">
        <v>339</v>
      </c>
      <c r="C195" s="80">
        <v>16</v>
      </c>
      <c r="D195" s="80">
        <v>20</v>
      </c>
      <c r="E195" s="80">
        <v>2019</v>
      </c>
      <c r="F195" s="80" t="s">
        <v>73</v>
      </c>
      <c r="G195" s="80" t="s">
        <v>1968</v>
      </c>
      <c r="H195" s="80" t="s">
        <v>1969</v>
      </c>
      <c r="I195" s="177"/>
      <c r="J195" s="81">
        <v>1081.1499366083019</v>
      </c>
      <c r="K195" s="81">
        <v>5.1419938701852299</v>
      </c>
      <c r="L195" s="81">
        <v>3.631035284801214</v>
      </c>
      <c r="M195" s="81">
        <v>79.248180929670383</v>
      </c>
      <c r="N195" s="81">
        <v>78.340508777160608</v>
      </c>
      <c r="O195" s="81">
        <v>56.460273513262941</v>
      </c>
      <c r="P195" s="81">
        <v>51.959066030066118</v>
      </c>
      <c r="Q195" s="81">
        <v>3.5376415085791439</v>
      </c>
      <c r="R195" s="81">
        <v>27.748146631588305</v>
      </c>
      <c r="S195" s="81">
        <v>3.3143566484201075</v>
      </c>
      <c r="T195" s="82"/>
      <c r="U195" s="81">
        <v>36508650</v>
      </c>
      <c r="V195" s="81">
        <v>1882</v>
      </c>
      <c r="W195" s="81">
        <v>93</v>
      </c>
      <c r="X195" s="81">
        <v>19392</v>
      </c>
      <c r="Y195" s="81">
        <v>26199</v>
      </c>
      <c r="Z195" s="81">
        <v>35348</v>
      </c>
      <c r="AA195" s="81">
        <v>10789</v>
      </c>
      <c r="AB195" s="81">
        <v>57328</v>
      </c>
      <c r="AC195" s="81">
        <v>4893053.25</v>
      </c>
      <c r="AD195" s="81">
        <v>3.314356648420107</v>
      </c>
      <c r="AE195" s="82"/>
      <c r="AF195" s="81">
        <v>358650276.01859432</v>
      </c>
      <c r="AG195" s="81">
        <v>4007924.1657196218</v>
      </c>
      <c r="AH195" s="81">
        <v>675643.24334435165</v>
      </c>
      <c r="AI195" s="81">
        <v>111247978.4181601</v>
      </c>
      <c r="AJ195" s="81">
        <v>114591525.45778471</v>
      </c>
      <c r="AK195" s="81">
        <v>0</v>
      </c>
      <c r="AL195" s="81">
        <v>0</v>
      </c>
      <c r="AM195" s="81">
        <v>7807642.035047058</v>
      </c>
      <c r="AN195" s="81">
        <v>0</v>
      </c>
      <c r="AO195" s="81">
        <v>0</v>
      </c>
      <c r="AP195" s="82"/>
      <c r="AQ195" s="81">
        <v>2177</v>
      </c>
      <c r="AR195" s="81">
        <v>369</v>
      </c>
      <c r="AS195" s="81">
        <v>0</v>
      </c>
      <c r="AT195" s="81">
        <v>1</v>
      </c>
      <c r="AU195" s="81">
        <v>0</v>
      </c>
      <c r="AV195" s="81">
        <v>0</v>
      </c>
      <c r="AW195" s="81" t="s">
        <v>564</v>
      </c>
      <c r="AX195" s="82"/>
      <c r="AY195" s="81">
        <v>9623.523999999994</v>
      </c>
      <c r="AZ195" s="81">
        <v>13965.19999999999</v>
      </c>
      <c r="BA195" s="81">
        <v>0</v>
      </c>
      <c r="BB195" s="81">
        <v>49.9</v>
      </c>
      <c r="BC195" s="81">
        <v>0</v>
      </c>
      <c r="BD195" s="81">
        <v>0</v>
      </c>
      <c r="BE195" s="81" t="s">
        <v>564</v>
      </c>
      <c r="BF195" s="82"/>
      <c r="BG195" s="81">
        <v>0</v>
      </c>
      <c r="BH195" s="81">
        <v>0</v>
      </c>
      <c r="BI195" s="81">
        <v>266.536</v>
      </c>
      <c r="BJ195" s="81">
        <v>1.5409999999999999</v>
      </c>
      <c r="BK195" s="81">
        <v>37.975999999999999</v>
      </c>
      <c r="BL195" s="81">
        <v>0</v>
      </c>
      <c r="BM195" s="82"/>
      <c r="BN195" s="81">
        <v>0</v>
      </c>
      <c r="BO195" s="81">
        <v>0</v>
      </c>
      <c r="BP195" s="81">
        <v>4</v>
      </c>
      <c r="BQ195" s="81">
        <v>1</v>
      </c>
      <c r="BR195" s="81">
        <v>5</v>
      </c>
      <c r="BS195" s="81">
        <v>0</v>
      </c>
      <c r="BT195"/>
      <c r="BU195" s="80">
        <v>288.85000000000002</v>
      </c>
      <c r="BV195" s="80">
        <v>12.329000000000001</v>
      </c>
      <c r="BW195" s="80">
        <v>0</v>
      </c>
      <c r="BX195" s="80">
        <v>0</v>
      </c>
      <c r="BY195" s="80">
        <v>0</v>
      </c>
      <c r="BZ195" s="80">
        <v>0</v>
      </c>
      <c r="CA195" s="80">
        <v>0</v>
      </c>
      <c r="CB195" s="80">
        <v>4.8739999999999997</v>
      </c>
      <c r="CC195" s="80">
        <v>0</v>
      </c>
    </row>
    <row r="196" spans="1:81">
      <c r="A196" s="80" t="s">
        <v>1985</v>
      </c>
      <c r="B196" s="80">
        <v>340</v>
      </c>
      <c r="C196" s="80">
        <v>17</v>
      </c>
      <c r="D196" s="80">
        <v>20</v>
      </c>
      <c r="E196" s="80">
        <v>2020</v>
      </c>
      <c r="F196" s="80" t="s">
        <v>218</v>
      </c>
      <c r="G196" s="80" t="s">
        <v>1968</v>
      </c>
      <c r="H196" s="80" t="s">
        <v>1969</v>
      </c>
      <c r="I196" s="177"/>
      <c r="J196" s="81">
        <v>1046.0746677295101</v>
      </c>
      <c r="K196" s="81">
        <v>5.7956901851396916</v>
      </c>
      <c r="L196" s="81">
        <v>2.9657640685145594</v>
      </c>
      <c r="M196" s="81">
        <v>66.422075495932631</v>
      </c>
      <c r="N196" s="81">
        <v>85.675192841965313</v>
      </c>
      <c r="O196" s="81">
        <v>49.719086910380156</v>
      </c>
      <c r="P196" s="81">
        <v>49.383440929676524</v>
      </c>
      <c r="Q196" s="81">
        <v>3.3820095652119759</v>
      </c>
      <c r="R196" s="81">
        <v>35.966481920893287</v>
      </c>
      <c r="S196" s="81">
        <v>3.305309423344069</v>
      </c>
      <c r="T196" s="82"/>
      <c r="U196" s="81">
        <v>33233238</v>
      </c>
      <c r="V196" s="81">
        <v>1935</v>
      </c>
      <c r="W196" s="81">
        <v>80</v>
      </c>
      <c r="X196" s="81">
        <v>17692</v>
      </c>
      <c r="Y196" s="81">
        <v>26410</v>
      </c>
      <c r="Z196" s="81">
        <v>35528</v>
      </c>
      <c r="AA196" s="81">
        <v>11141</v>
      </c>
      <c r="AB196" s="81">
        <v>57358</v>
      </c>
      <c r="AC196" s="81">
        <v>6375345.333333333</v>
      </c>
      <c r="AD196" s="81">
        <v>3.305309423344069</v>
      </c>
      <c r="AE196" s="82"/>
      <c r="AF196" s="81">
        <v>356189346.91915238</v>
      </c>
      <c r="AG196" s="81">
        <v>4465781.5563707715</v>
      </c>
      <c r="AH196" s="81">
        <v>573284.43876752874</v>
      </c>
      <c r="AI196" s="81">
        <v>96367333.101275548</v>
      </c>
      <c r="AJ196" s="81">
        <v>126648094.22357894</v>
      </c>
      <c r="AK196" s="81"/>
      <c r="AL196" s="81"/>
      <c r="AM196" s="81">
        <v>7485856.2606713753</v>
      </c>
      <c r="AN196" s="81"/>
      <c r="AO196" s="81"/>
      <c r="AP196" s="82"/>
      <c r="AQ196" s="81">
        <v>2332</v>
      </c>
      <c r="AR196" s="81">
        <v>371</v>
      </c>
      <c r="AS196" s="81">
        <v>0</v>
      </c>
      <c r="AT196" s="81">
        <v>1</v>
      </c>
      <c r="AU196" s="81">
        <v>0</v>
      </c>
      <c r="AV196" s="81">
        <v>0</v>
      </c>
      <c r="AW196" s="81">
        <v>0</v>
      </c>
      <c r="AX196" s="82"/>
      <c r="AY196" s="81">
        <v>10388.589999999989</v>
      </c>
      <c r="AZ196" s="81">
        <v>14034.5</v>
      </c>
      <c r="BA196" s="81">
        <v>0</v>
      </c>
      <c r="BB196" s="81">
        <v>49.9</v>
      </c>
      <c r="BC196" s="81">
        <v>0</v>
      </c>
      <c r="BD196" s="81">
        <v>0</v>
      </c>
      <c r="BE196" s="81">
        <v>0</v>
      </c>
      <c r="BF196" s="82"/>
      <c r="BG196" s="81">
        <v>0</v>
      </c>
      <c r="BH196" s="81">
        <v>0</v>
      </c>
      <c r="BI196" s="81">
        <v>248.11600000000001</v>
      </c>
      <c r="BJ196" s="81">
        <v>1.32</v>
      </c>
      <c r="BK196" s="81">
        <v>18.507000000000001</v>
      </c>
      <c r="BL196" s="81">
        <v>0</v>
      </c>
      <c r="BM196" s="82"/>
      <c r="BN196" s="81">
        <v>0</v>
      </c>
      <c r="BO196" s="81">
        <v>0</v>
      </c>
      <c r="BP196" s="81">
        <v>5</v>
      </c>
      <c r="BQ196" s="81">
        <v>1</v>
      </c>
      <c r="BR196" s="81">
        <v>2</v>
      </c>
      <c r="BS196" s="81">
        <v>0</v>
      </c>
      <c r="BT196"/>
      <c r="BU196" s="80">
        <v>250.93600000000001</v>
      </c>
      <c r="BV196" s="80">
        <v>13.519</v>
      </c>
      <c r="BW196" s="80">
        <v>0</v>
      </c>
      <c r="BX196" s="80">
        <v>0</v>
      </c>
      <c r="BY196" s="80">
        <v>0</v>
      </c>
      <c r="BZ196" s="80">
        <v>0</v>
      </c>
      <c r="CA196" s="80">
        <v>0</v>
      </c>
      <c r="CB196" s="80">
        <v>3.488</v>
      </c>
      <c r="CC196" s="80">
        <v>0</v>
      </c>
    </row>
    <row r="197" spans="1:81">
      <c r="A197" s="80" t="s">
        <v>1986</v>
      </c>
      <c r="B197" s="80">
        <v>340</v>
      </c>
      <c r="C197" s="80">
        <v>18</v>
      </c>
      <c r="D197" s="80">
        <v>20</v>
      </c>
      <c r="E197" s="80">
        <v>2021</v>
      </c>
      <c r="F197" s="80" t="s">
        <v>75</v>
      </c>
      <c r="G197" s="174" t="s">
        <v>1968</v>
      </c>
      <c r="H197" s="80" t="s">
        <v>1969</v>
      </c>
      <c r="I197" s="177"/>
      <c r="J197" s="81">
        <v>1055.4643005864486</v>
      </c>
      <c r="K197" s="81">
        <v>6.7239133000303308</v>
      </c>
      <c r="L197" s="81">
        <v>2.6773016251107808</v>
      </c>
      <c r="M197" s="81">
        <v>71.317373263482835</v>
      </c>
      <c r="N197" s="81">
        <v>88.368135049514237</v>
      </c>
      <c r="O197" s="81">
        <v>48.505883636418538</v>
      </c>
      <c r="P197" s="81">
        <v>50.384560842088121</v>
      </c>
      <c r="Q197" s="81">
        <v>3.4187774927356158</v>
      </c>
      <c r="R197" s="81">
        <v>36.651871921679621</v>
      </c>
      <c r="S197" s="81">
        <v>4.1049562666374264</v>
      </c>
      <c r="T197" s="82"/>
      <c r="U197" s="81">
        <v>35351018</v>
      </c>
      <c r="V197" s="81">
        <v>1935</v>
      </c>
      <c r="W197" s="81">
        <v>80</v>
      </c>
      <c r="X197" s="81">
        <v>17692</v>
      </c>
      <c r="Y197" s="81">
        <v>26576</v>
      </c>
      <c r="Z197" s="81">
        <v>35690</v>
      </c>
      <c r="AA197" s="81">
        <v>11085</v>
      </c>
      <c r="AB197" s="81">
        <v>57294</v>
      </c>
      <c r="AC197" s="81">
        <v>6297147.9999999991</v>
      </c>
      <c r="AD197" s="81">
        <v>4.1049562666374264</v>
      </c>
      <c r="AE197" s="82"/>
      <c r="AF197" s="81">
        <v>336047034.17127144</v>
      </c>
      <c r="AG197" s="81">
        <v>5010682.4232962066</v>
      </c>
      <c r="AH197" s="81">
        <v>475939.89597051532</v>
      </c>
      <c r="AI197" s="81">
        <v>105241816.62116952</v>
      </c>
      <c r="AJ197" s="81">
        <v>132206222.18558034</v>
      </c>
      <c r="AK197" s="81">
        <v>0</v>
      </c>
      <c r="AL197" s="81">
        <v>0</v>
      </c>
      <c r="AM197" s="81">
        <v>7520633.1880602604</v>
      </c>
      <c r="AN197" s="81">
        <v>0</v>
      </c>
      <c r="AO197" s="81">
        <v>0</v>
      </c>
      <c r="AP197" s="82"/>
      <c r="AQ197" s="81">
        <v>2498</v>
      </c>
      <c r="AR197" s="81">
        <v>377</v>
      </c>
      <c r="AS197" s="81">
        <v>0</v>
      </c>
      <c r="AT197" s="81">
        <v>1</v>
      </c>
      <c r="AU197" s="81">
        <v>0</v>
      </c>
      <c r="AV197" s="81">
        <v>0</v>
      </c>
      <c r="AW197" s="81"/>
      <c r="AX197" s="82"/>
      <c r="AY197" s="81">
        <v>11217.429999999989</v>
      </c>
      <c r="AZ197" s="81">
        <v>44523.199999999997</v>
      </c>
      <c r="BA197" s="81">
        <v>0</v>
      </c>
      <c r="BB197" s="81">
        <v>49.9</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1987</v>
      </c>
      <c r="B198" s="80">
        <v>340</v>
      </c>
      <c r="C198" s="80">
        <v>19</v>
      </c>
      <c r="D198" s="80">
        <v>20</v>
      </c>
      <c r="E198" s="80">
        <v>2022</v>
      </c>
      <c r="F198" s="80" t="s">
        <v>568</v>
      </c>
      <c r="G198" s="174" t="s">
        <v>1968</v>
      </c>
      <c r="H198" s="80" t="s">
        <v>1969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2708</v>
      </c>
      <c r="AR198" s="81">
        <v>385</v>
      </c>
      <c r="AS198" s="81">
        <v>0</v>
      </c>
      <c r="AT198" s="81">
        <v>1</v>
      </c>
      <c r="AU198" s="81">
        <v>0</v>
      </c>
      <c r="AV198" s="81">
        <v>0</v>
      </c>
      <c r="AW198" s="81"/>
      <c r="AX198" s="82"/>
      <c r="AY198" s="81">
        <v>12367.380999999968</v>
      </c>
      <c r="AZ198" s="81">
        <v>44861.5</v>
      </c>
      <c r="BA198" s="81">
        <v>0</v>
      </c>
      <c r="BB198" s="81">
        <v>49.9</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1988</v>
      </c>
      <c r="B199" s="80">
        <v>256</v>
      </c>
      <c r="C199" s="80">
        <v>1</v>
      </c>
      <c r="D199" s="80">
        <v>16</v>
      </c>
      <c r="E199" s="80">
        <v>1990</v>
      </c>
      <c r="F199" s="80" t="s">
        <v>562</v>
      </c>
      <c r="G199" s="80" t="s">
        <v>1989</v>
      </c>
      <c r="H199" s="80" t="s">
        <v>1990</v>
      </c>
      <c r="I199" s="177"/>
      <c r="J199" s="81">
        <v>411.27459696211747</v>
      </c>
      <c r="K199" s="81">
        <v>3.5592720379388281</v>
      </c>
      <c r="L199" s="81">
        <v>0</v>
      </c>
      <c r="M199" s="81">
        <v>33.106523022657242</v>
      </c>
      <c r="N199" s="81">
        <v>53.359663988360552</v>
      </c>
      <c r="O199" s="81">
        <v>36.334974734214796</v>
      </c>
      <c r="P199" s="81">
        <v>31.172381350103237</v>
      </c>
      <c r="Q199" s="81">
        <v>4.0085970692887374</v>
      </c>
      <c r="R199" s="81">
        <v>49.39554903636504</v>
      </c>
      <c r="S199" s="81">
        <v>6.9099845410438316</v>
      </c>
      <c r="T199" s="82"/>
      <c r="U199" s="81">
        <v>60068099</v>
      </c>
      <c r="V199" s="81">
        <v>1736</v>
      </c>
      <c r="W199" s="81">
        <v>0</v>
      </c>
      <c r="X199" s="81">
        <v>14910</v>
      </c>
      <c r="Y199" s="81">
        <v>21609</v>
      </c>
      <c r="Z199" s="81">
        <v>14945</v>
      </c>
      <c r="AA199" s="81">
        <v>7569</v>
      </c>
      <c r="AB199" s="81">
        <v>65086</v>
      </c>
      <c r="AC199" s="81">
        <v>8555398</v>
      </c>
      <c r="AD199" s="81">
        <v>6.9099845410438316</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1991</v>
      </c>
      <c r="B200" s="80">
        <v>257</v>
      </c>
      <c r="C200" s="80">
        <v>2</v>
      </c>
      <c r="D200" s="80">
        <v>16</v>
      </c>
      <c r="E200" s="80">
        <v>2005</v>
      </c>
      <c r="F200" s="80" t="s">
        <v>565</v>
      </c>
      <c r="G200" s="80" t="s">
        <v>1989</v>
      </c>
      <c r="H200" s="80" t="s">
        <v>1990</v>
      </c>
      <c r="I200" s="177"/>
      <c r="J200" s="81">
        <v>650.34144620754637</v>
      </c>
      <c r="K200" s="81">
        <v>3.5198223913452185</v>
      </c>
      <c r="L200" s="81">
        <v>0</v>
      </c>
      <c r="M200" s="81">
        <v>57.924002179259432</v>
      </c>
      <c r="N200" s="81">
        <v>65.796783479818984</v>
      </c>
      <c r="O200" s="81">
        <v>44.379215278846132</v>
      </c>
      <c r="P200" s="81">
        <v>29.920547872803617</v>
      </c>
      <c r="Q200" s="81">
        <v>3.5870866889776281</v>
      </c>
      <c r="R200" s="81">
        <v>59.631565682996353</v>
      </c>
      <c r="S200" s="81">
        <v>5.5229749991119572</v>
      </c>
      <c r="T200" s="82"/>
      <c r="U200" s="81">
        <v>68455091</v>
      </c>
      <c r="V200" s="81">
        <v>1936</v>
      </c>
      <c r="W200" s="81">
        <v>0</v>
      </c>
      <c r="X200" s="81">
        <v>13780</v>
      </c>
      <c r="Y200" s="81">
        <v>23931</v>
      </c>
      <c r="Z200" s="81">
        <v>21123</v>
      </c>
      <c r="AA200" s="81">
        <v>5950</v>
      </c>
      <c r="AB200" s="81">
        <v>60886</v>
      </c>
      <c r="AC200" s="81">
        <v>10544607.666666666</v>
      </c>
      <c r="AD200" s="81">
        <v>5.5229749991119572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1992</v>
      </c>
      <c r="B201" s="80">
        <v>258</v>
      </c>
      <c r="C201" s="80">
        <v>3</v>
      </c>
      <c r="D201" s="80">
        <v>16</v>
      </c>
      <c r="E201" s="80">
        <v>2006</v>
      </c>
      <c r="F201" s="80" t="s">
        <v>566</v>
      </c>
      <c r="G201" s="80" t="s">
        <v>1989</v>
      </c>
      <c r="H201" s="80" t="s">
        <v>1990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1993</v>
      </c>
      <c r="B202" s="80">
        <v>259</v>
      </c>
      <c r="C202" s="80">
        <v>4</v>
      </c>
      <c r="D202" s="80">
        <v>16</v>
      </c>
      <c r="E202" s="80">
        <v>2007</v>
      </c>
      <c r="F202" s="80" t="s">
        <v>567</v>
      </c>
      <c r="G202" s="80" t="s">
        <v>1989</v>
      </c>
      <c r="H202" s="80" t="s">
        <v>1990</v>
      </c>
      <c r="I202" s="177"/>
      <c r="J202" s="81">
        <v>420.85122392735309</v>
      </c>
      <c r="K202" s="81">
        <v>3.1279947242448451</v>
      </c>
      <c r="L202" s="81">
        <v>0</v>
      </c>
      <c r="M202" s="81">
        <v>54.471019741823874</v>
      </c>
      <c r="N202" s="81">
        <v>68.798411828063365</v>
      </c>
      <c r="O202" s="81">
        <v>42.434054220227857</v>
      </c>
      <c r="P202" s="81">
        <v>29.015141013823392</v>
      </c>
      <c r="Q202" s="81">
        <v>3.7499364787812213</v>
      </c>
      <c r="R202" s="81">
        <v>60.441426410295605</v>
      </c>
      <c r="S202" s="81">
        <v>14.745990904553535</v>
      </c>
      <c r="T202" s="82"/>
      <c r="U202" s="81">
        <v>49942880</v>
      </c>
      <c r="V202" s="81">
        <v>1675</v>
      </c>
      <c r="W202" s="81">
        <v>0</v>
      </c>
      <c r="X202" s="81">
        <v>14973</v>
      </c>
      <c r="Y202" s="81">
        <v>24090</v>
      </c>
      <c r="Z202" s="81">
        <v>20996</v>
      </c>
      <c r="AA202" s="81">
        <v>5682</v>
      </c>
      <c r="AB202" s="81">
        <v>60284</v>
      </c>
      <c r="AC202" s="81">
        <v>10994475.666666666</v>
      </c>
      <c r="AD202" s="81">
        <v>14.745990904553535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1994</v>
      </c>
      <c r="B203" s="80">
        <v>260</v>
      </c>
      <c r="C203" s="80">
        <v>5</v>
      </c>
      <c r="D203" s="80">
        <v>16</v>
      </c>
      <c r="E203" s="80">
        <v>2008</v>
      </c>
      <c r="F203" s="80" t="s">
        <v>84</v>
      </c>
      <c r="G203" s="80" t="s">
        <v>1989</v>
      </c>
      <c r="H203" s="80" t="s">
        <v>1990</v>
      </c>
      <c r="I203" s="177"/>
      <c r="J203" s="81">
        <v>438.72852134171433</v>
      </c>
      <c r="K203" s="81">
        <v>2.3467750064531305</v>
      </c>
      <c r="L203" s="81">
        <v>0</v>
      </c>
      <c r="M203" s="81">
        <v>57.174567046565578</v>
      </c>
      <c r="N203" s="81">
        <v>66.31419698540644</v>
      </c>
      <c r="O203" s="81">
        <v>40.922951339161898</v>
      </c>
      <c r="P203" s="81">
        <v>28.727039875982104</v>
      </c>
      <c r="Q203" s="81">
        <v>3.6727893815549444</v>
      </c>
      <c r="R203" s="81">
        <v>60.883040549635353</v>
      </c>
      <c r="S203" s="81">
        <v>11.185778350671942</v>
      </c>
      <c r="T203" s="82"/>
      <c r="U203" s="81">
        <v>55286173</v>
      </c>
      <c r="V203" s="81">
        <v>1675</v>
      </c>
      <c r="W203" s="81">
        <v>0</v>
      </c>
      <c r="X203" s="81">
        <v>14973</v>
      </c>
      <c r="Y203" s="81">
        <v>24181</v>
      </c>
      <c r="Z203" s="81">
        <v>20959</v>
      </c>
      <c r="AA203" s="81">
        <v>5632</v>
      </c>
      <c r="AB203" s="81">
        <v>60014</v>
      </c>
      <c r="AC203" s="81">
        <v>11499968.666666666</v>
      </c>
      <c r="AD203" s="81">
        <v>11.185778350671942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1995</v>
      </c>
      <c r="B204" s="80">
        <v>261</v>
      </c>
      <c r="C204" s="80">
        <v>6</v>
      </c>
      <c r="D204" s="80">
        <v>16</v>
      </c>
      <c r="E204" s="80">
        <v>2009</v>
      </c>
      <c r="F204" s="80" t="s">
        <v>85</v>
      </c>
      <c r="G204" s="80" t="s">
        <v>1989</v>
      </c>
      <c r="H204" s="80" t="s">
        <v>1990</v>
      </c>
      <c r="I204" s="177"/>
      <c r="J204" s="81">
        <v>311.0344055201877</v>
      </c>
      <c r="K204" s="81">
        <v>2.0379353881248554</v>
      </c>
      <c r="L204" s="81">
        <v>9.3780574357815838E-2</v>
      </c>
      <c r="M204" s="81">
        <v>49.985354863307492</v>
      </c>
      <c r="N204" s="81">
        <v>54.323562428295176</v>
      </c>
      <c r="O204" s="81">
        <v>41.216604000079563</v>
      </c>
      <c r="P204" s="81">
        <v>27.03337387525999</v>
      </c>
      <c r="Q204" s="81">
        <v>3.4867580998920298</v>
      </c>
      <c r="R204" s="81">
        <v>55.987856361323324</v>
      </c>
      <c r="S204" s="81">
        <v>9.8792465747986586</v>
      </c>
      <c r="T204" s="82"/>
      <c r="U204" s="81">
        <v>40741086</v>
      </c>
      <c r="V204" s="81">
        <v>1759</v>
      </c>
      <c r="W204" s="81">
        <v>2</v>
      </c>
      <c r="X204" s="81">
        <v>16296</v>
      </c>
      <c r="Y204" s="81">
        <v>24352</v>
      </c>
      <c r="Z204" s="81">
        <v>20836</v>
      </c>
      <c r="AA204" s="81">
        <v>5441</v>
      </c>
      <c r="AB204" s="81">
        <v>59809</v>
      </c>
      <c r="AC204" s="81">
        <v>10317087.666666666</v>
      </c>
      <c r="AD204" s="81">
        <v>9.8792465747986586</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1755.43</v>
      </c>
      <c r="BJ204" s="81">
        <v>62.222000000000001</v>
      </c>
      <c r="BK204" s="81">
        <v>0</v>
      </c>
      <c r="BL204" s="81">
        <v>0</v>
      </c>
      <c r="BM204" s="82"/>
      <c r="BN204" s="81">
        <v>0</v>
      </c>
      <c r="BO204" s="81">
        <v>0</v>
      </c>
      <c r="BP204" s="81">
        <v>5</v>
      </c>
      <c r="BQ204" s="81">
        <v>2</v>
      </c>
      <c r="BR204" s="81">
        <v>0</v>
      </c>
      <c r="BS204" s="81">
        <v>0</v>
      </c>
      <c r="BT204"/>
      <c r="BU204" s="80"/>
      <c r="BV204" s="80"/>
      <c r="BW204" s="80"/>
      <c r="BX204" s="80"/>
      <c r="BY204" s="80"/>
      <c r="BZ204" s="80"/>
      <c r="CA204" s="80"/>
      <c r="CB204" s="80"/>
      <c r="CC204" s="80"/>
    </row>
    <row r="205" spans="1:81">
      <c r="A205" s="80" t="s">
        <v>1996</v>
      </c>
      <c r="B205" s="80">
        <v>262</v>
      </c>
      <c r="C205" s="80">
        <v>7</v>
      </c>
      <c r="D205" s="80">
        <v>16</v>
      </c>
      <c r="E205" s="80">
        <v>2010</v>
      </c>
      <c r="F205" s="80" t="s">
        <v>86</v>
      </c>
      <c r="G205" s="80" t="s">
        <v>1989</v>
      </c>
      <c r="H205" s="80" t="s">
        <v>1990</v>
      </c>
      <c r="I205" s="177"/>
      <c r="J205" s="81">
        <v>651.67697932115129</v>
      </c>
      <c r="K205" s="81">
        <v>2.2206159689591161</v>
      </c>
      <c r="L205" s="81">
        <v>8.8959020401111893E-2</v>
      </c>
      <c r="M205" s="81">
        <v>53.957787595155175</v>
      </c>
      <c r="N205" s="81">
        <v>63.109735617783841</v>
      </c>
      <c r="O205" s="81">
        <v>41.008243618678627</v>
      </c>
      <c r="P205" s="81">
        <v>26.966527484837439</v>
      </c>
      <c r="Q205" s="81">
        <v>3.6252272862942698</v>
      </c>
      <c r="R205" s="81">
        <v>51.120353387686642</v>
      </c>
      <c r="S205" s="81">
        <v>11.365752923344996</v>
      </c>
      <c r="T205" s="82"/>
      <c r="U205" s="81">
        <v>86061740</v>
      </c>
      <c r="V205" s="81">
        <v>1759</v>
      </c>
      <c r="W205" s="81">
        <v>2</v>
      </c>
      <c r="X205" s="81">
        <v>16296</v>
      </c>
      <c r="Y205" s="81">
        <v>24496</v>
      </c>
      <c r="Z205" s="81">
        <v>20827</v>
      </c>
      <c r="AA205" s="81">
        <v>5292</v>
      </c>
      <c r="AB205" s="81">
        <v>59585</v>
      </c>
      <c r="AC205" s="81">
        <v>8927074</v>
      </c>
      <c r="AD205" s="81">
        <v>11.365752923344996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1650.6279999999999</v>
      </c>
      <c r="BJ205" s="81">
        <v>367.99</v>
      </c>
      <c r="BK205" s="81">
        <v>0</v>
      </c>
      <c r="BL205" s="81">
        <v>0</v>
      </c>
      <c r="BM205" s="82"/>
      <c r="BN205" s="81">
        <v>0</v>
      </c>
      <c r="BO205" s="81">
        <v>0</v>
      </c>
      <c r="BP205" s="81">
        <v>5</v>
      </c>
      <c r="BQ205" s="81">
        <v>3</v>
      </c>
      <c r="BR205" s="81">
        <v>0</v>
      </c>
      <c r="BS205" s="81">
        <v>0</v>
      </c>
      <c r="BT205"/>
      <c r="BU205" s="80">
        <v>1938.3889999999999</v>
      </c>
      <c r="BV205" s="80">
        <v>80.228999999999999</v>
      </c>
      <c r="BW205" s="80">
        <v>0</v>
      </c>
      <c r="BX205" s="80">
        <v>0</v>
      </c>
      <c r="BY205" s="80">
        <v>0</v>
      </c>
      <c r="BZ205" s="80">
        <v>0</v>
      </c>
      <c r="CA205" s="80">
        <v>0</v>
      </c>
      <c r="CB205" s="80">
        <v>0</v>
      </c>
      <c r="CC205" s="80">
        <v>0</v>
      </c>
    </row>
    <row r="206" spans="1:81">
      <c r="A206" s="80" t="s">
        <v>1997</v>
      </c>
      <c r="B206" s="80">
        <v>263</v>
      </c>
      <c r="C206" s="80">
        <v>8</v>
      </c>
      <c r="D206" s="80">
        <v>16</v>
      </c>
      <c r="E206" s="80">
        <v>2011</v>
      </c>
      <c r="F206" s="80" t="s">
        <v>87</v>
      </c>
      <c r="G206" s="80" t="s">
        <v>1989</v>
      </c>
      <c r="H206" s="80" t="s">
        <v>1990</v>
      </c>
      <c r="I206" s="177"/>
      <c r="J206" s="81">
        <v>746.01769905316905</v>
      </c>
      <c r="K206" s="81">
        <v>3.53401735339179</v>
      </c>
      <c r="L206" s="81">
        <v>7.8265816369065835E-2</v>
      </c>
      <c r="M206" s="81">
        <v>68.815270719417811</v>
      </c>
      <c r="N206" s="81">
        <v>77.385835018767423</v>
      </c>
      <c r="O206" s="81">
        <v>40.440768854117636</v>
      </c>
      <c r="P206" s="81">
        <v>26.528680568920045</v>
      </c>
      <c r="Q206" s="81">
        <v>4.1389065292317522</v>
      </c>
      <c r="R206" s="81">
        <v>50.269883390336886</v>
      </c>
      <c r="S206" s="81">
        <v>11.398198931839522</v>
      </c>
      <c r="T206" s="82"/>
      <c r="U206" s="81">
        <v>89185815</v>
      </c>
      <c r="V206" s="81">
        <v>1759</v>
      </c>
      <c r="W206" s="81">
        <v>2</v>
      </c>
      <c r="X206" s="81">
        <v>16296</v>
      </c>
      <c r="Y206" s="81">
        <v>24490</v>
      </c>
      <c r="Z206" s="81">
        <v>20985</v>
      </c>
      <c r="AA206" s="81">
        <v>5361</v>
      </c>
      <c r="AB206" s="81">
        <v>58977</v>
      </c>
      <c r="AC206" s="81">
        <v>8764039</v>
      </c>
      <c r="AD206" s="81">
        <v>11.398198931839522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1699.883</v>
      </c>
      <c r="BJ206" s="81">
        <v>626.64599999999996</v>
      </c>
      <c r="BK206" s="81">
        <v>0</v>
      </c>
      <c r="BL206" s="81">
        <v>0</v>
      </c>
      <c r="BM206" s="82"/>
      <c r="BN206" s="81">
        <v>0</v>
      </c>
      <c r="BO206" s="81">
        <v>0</v>
      </c>
      <c r="BP206" s="81">
        <v>6</v>
      </c>
      <c r="BQ206" s="81">
        <v>3</v>
      </c>
      <c r="BR206" s="81">
        <v>0</v>
      </c>
      <c r="BS206" s="81">
        <v>0</v>
      </c>
      <c r="BT206"/>
      <c r="BU206" s="80">
        <v>2255.41</v>
      </c>
      <c r="BV206" s="80">
        <v>65.325000000000003</v>
      </c>
      <c r="BW206" s="80">
        <v>0</v>
      </c>
      <c r="BX206" s="80">
        <v>0</v>
      </c>
      <c r="BY206" s="80">
        <v>5.7939999999999996</v>
      </c>
      <c r="BZ206" s="80">
        <v>0</v>
      </c>
      <c r="CA206" s="80">
        <v>0</v>
      </c>
      <c r="CB206" s="80">
        <v>0</v>
      </c>
      <c r="CC206" s="80">
        <v>0</v>
      </c>
    </row>
    <row r="207" spans="1:81">
      <c r="A207" s="80" t="s">
        <v>1998</v>
      </c>
      <c r="B207" s="80">
        <v>264</v>
      </c>
      <c r="C207" s="80">
        <v>9</v>
      </c>
      <c r="D207" s="80">
        <v>16</v>
      </c>
      <c r="E207" s="80">
        <v>2012</v>
      </c>
      <c r="F207" s="80" t="s">
        <v>88</v>
      </c>
      <c r="G207" s="80" t="s">
        <v>1989</v>
      </c>
      <c r="H207" s="80" t="s">
        <v>1990</v>
      </c>
      <c r="I207" s="177"/>
      <c r="J207" s="81">
        <v>821.96382632460643</v>
      </c>
      <c r="K207" s="81">
        <v>3.4366275596941445</v>
      </c>
      <c r="L207" s="81">
        <v>7.7951709750614218E-2</v>
      </c>
      <c r="M207" s="81">
        <v>76.969456548637169</v>
      </c>
      <c r="N207" s="81">
        <v>82.052770534324978</v>
      </c>
      <c r="O207" s="81">
        <v>40.250634160787911</v>
      </c>
      <c r="P207" s="81">
        <v>27.102630858584533</v>
      </c>
      <c r="Q207" s="81">
        <v>4.5021603106574561</v>
      </c>
      <c r="R207" s="81">
        <v>56.672849676417989</v>
      </c>
      <c r="S207" s="81">
        <v>8.2398303504218315</v>
      </c>
      <c r="T207" s="82"/>
      <c r="U207" s="81">
        <v>95540891</v>
      </c>
      <c r="V207" s="81">
        <v>1759</v>
      </c>
      <c r="W207" s="81">
        <v>2</v>
      </c>
      <c r="X207" s="81">
        <v>16296</v>
      </c>
      <c r="Y207" s="81">
        <v>24733</v>
      </c>
      <c r="Z207" s="81">
        <v>21052</v>
      </c>
      <c r="AA207" s="81">
        <v>5446</v>
      </c>
      <c r="AB207" s="81">
        <v>59047</v>
      </c>
      <c r="AC207" s="81">
        <v>9624422</v>
      </c>
      <c r="AD207" s="81">
        <v>8.2398303504218315</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1612.501</v>
      </c>
      <c r="BJ207" s="81">
        <v>646.21400000000006</v>
      </c>
      <c r="BK207" s="81">
        <v>0</v>
      </c>
      <c r="BL207" s="81">
        <v>0</v>
      </c>
      <c r="BM207" s="82"/>
      <c r="BN207" s="81">
        <v>0</v>
      </c>
      <c r="BO207" s="81">
        <v>0</v>
      </c>
      <c r="BP207" s="81">
        <v>6</v>
      </c>
      <c r="BQ207" s="81">
        <v>3</v>
      </c>
      <c r="BR207" s="81">
        <v>0</v>
      </c>
      <c r="BS207" s="81">
        <v>0</v>
      </c>
      <c r="BT207"/>
      <c r="BU207" s="80">
        <v>2166.2820000000002</v>
      </c>
      <c r="BV207" s="80">
        <v>87.242999999999995</v>
      </c>
      <c r="BW207" s="80">
        <v>0</v>
      </c>
      <c r="BX207" s="80">
        <v>0</v>
      </c>
      <c r="BY207" s="80">
        <v>5.19</v>
      </c>
      <c r="BZ207" s="80">
        <v>0</v>
      </c>
      <c r="CA207" s="80">
        <v>0</v>
      </c>
      <c r="CB207" s="80">
        <v>0</v>
      </c>
      <c r="CC207" s="80">
        <v>0</v>
      </c>
    </row>
    <row r="208" spans="1:81">
      <c r="A208" s="80" t="s">
        <v>1999</v>
      </c>
      <c r="B208" s="80">
        <v>265</v>
      </c>
      <c r="C208" s="80">
        <v>10</v>
      </c>
      <c r="D208" s="80">
        <v>16</v>
      </c>
      <c r="E208" s="80">
        <v>2013</v>
      </c>
      <c r="F208" s="80" t="s">
        <v>89</v>
      </c>
      <c r="G208" s="80" t="s">
        <v>1989</v>
      </c>
      <c r="H208" s="80" t="s">
        <v>1990</v>
      </c>
      <c r="I208" s="177"/>
      <c r="J208" s="81">
        <v>847.3603101925072</v>
      </c>
      <c r="K208" s="81">
        <v>2.9139313358442638</v>
      </c>
      <c r="L208" s="81">
        <v>6.91596333764634E-2</v>
      </c>
      <c r="M208" s="81">
        <v>77.525533270508618</v>
      </c>
      <c r="N208" s="81">
        <v>82.173133431885446</v>
      </c>
      <c r="O208" s="81">
        <v>38.574251855899973</v>
      </c>
      <c r="P208" s="81">
        <v>27.689300934515831</v>
      </c>
      <c r="Q208" s="81">
        <v>4.5552754698528126</v>
      </c>
      <c r="R208" s="81">
        <v>57.473684351549522</v>
      </c>
      <c r="S208" s="81">
        <v>7.9315941638556193</v>
      </c>
      <c r="T208" s="82"/>
      <c r="U208" s="81">
        <v>97398232</v>
      </c>
      <c r="V208" s="81">
        <v>1759</v>
      </c>
      <c r="W208" s="81">
        <v>2</v>
      </c>
      <c r="X208" s="81">
        <v>16296</v>
      </c>
      <c r="Y208" s="81">
        <v>24816</v>
      </c>
      <c r="Z208" s="81">
        <v>21076</v>
      </c>
      <c r="AA208" s="81">
        <v>5543</v>
      </c>
      <c r="AB208" s="81">
        <v>58887</v>
      </c>
      <c r="AC208" s="81">
        <v>9527516.666666666</v>
      </c>
      <c r="AD208" s="81">
        <v>7.9315941638556193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1632.3710000000001</v>
      </c>
      <c r="BJ208" s="81">
        <v>643.51700000000005</v>
      </c>
      <c r="BK208" s="81">
        <v>0</v>
      </c>
      <c r="BL208" s="81">
        <v>0</v>
      </c>
      <c r="BM208" s="82"/>
      <c r="BN208" s="81">
        <v>0</v>
      </c>
      <c r="BO208" s="81">
        <v>0</v>
      </c>
      <c r="BP208" s="81">
        <v>6</v>
      </c>
      <c r="BQ208" s="81">
        <v>3</v>
      </c>
      <c r="BR208" s="81">
        <v>0</v>
      </c>
      <c r="BS208" s="81">
        <v>0</v>
      </c>
      <c r="BT208"/>
      <c r="BU208" s="80">
        <v>2175.1060000000002</v>
      </c>
      <c r="BV208" s="80">
        <v>94.888000000000005</v>
      </c>
      <c r="BW208" s="80">
        <v>0</v>
      </c>
      <c r="BX208" s="80">
        <v>0</v>
      </c>
      <c r="BY208" s="80">
        <v>5.8940000000000001</v>
      </c>
      <c r="BZ208" s="80">
        <v>0</v>
      </c>
      <c r="CA208" s="80">
        <v>0</v>
      </c>
      <c r="CB208" s="80">
        <v>0</v>
      </c>
      <c r="CC208" s="80">
        <v>0</v>
      </c>
    </row>
    <row r="209" spans="1:81">
      <c r="A209" s="80" t="s">
        <v>2000</v>
      </c>
      <c r="B209" s="80">
        <v>266</v>
      </c>
      <c r="C209" s="80">
        <v>11</v>
      </c>
      <c r="D209" s="80">
        <v>16</v>
      </c>
      <c r="E209" s="80">
        <v>2014</v>
      </c>
      <c r="F209" s="80" t="s">
        <v>90</v>
      </c>
      <c r="G209" s="80" t="s">
        <v>1989</v>
      </c>
      <c r="H209" s="80" t="s">
        <v>1990</v>
      </c>
      <c r="I209" s="177"/>
      <c r="J209" s="81">
        <v>773.11931766742293</v>
      </c>
      <c r="K209" s="81">
        <v>2.6985933264122175</v>
      </c>
      <c r="L209" s="81">
        <v>0.18347105940337491</v>
      </c>
      <c r="M209" s="81">
        <v>73.492430857622608</v>
      </c>
      <c r="N209" s="81">
        <v>79.257602509538387</v>
      </c>
      <c r="O209" s="81">
        <v>36.778295445820213</v>
      </c>
      <c r="P209" s="81">
        <v>27.737909783623891</v>
      </c>
      <c r="Q209" s="81">
        <v>4.3281273931567261</v>
      </c>
      <c r="R209" s="81">
        <v>59.935853166723234</v>
      </c>
      <c r="S209" s="81">
        <v>8.4482550010856592</v>
      </c>
      <c r="T209" s="82"/>
      <c r="U209" s="81">
        <v>94555320</v>
      </c>
      <c r="V209" s="81">
        <v>1357</v>
      </c>
      <c r="W209" s="81">
        <v>2</v>
      </c>
      <c r="X209" s="81">
        <v>15517</v>
      </c>
      <c r="Y209" s="81">
        <v>24846</v>
      </c>
      <c r="Z209" s="81">
        <v>21164</v>
      </c>
      <c r="AA209" s="81">
        <v>5524</v>
      </c>
      <c r="AB209" s="81">
        <v>58315</v>
      </c>
      <c r="AC209" s="81">
        <v>9966916.333333334</v>
      </c>
      <c r="AD209" s="81">
        <v>8.4482550010856592</v>
      </c>
      <c r="AE209" s="82"/>
      <c r="AF209" s="81">
        <v>794637837.38655818</v>
      </c>
      <c r="AG209" s="81">
        <v>2466109.0103008281</v>
      </c>
      <c r="AH209" s="81">
        <v>45113.497982929781</v>
      </c>
      <c r="AI209" s="81">
        <v>101003034.60468172</v>
      </c>
      <c r="AJ209" s="81">
        <v>112524201.66886725</v>
      </c>
      <c r="AK209" s="81">
        <v>0</v>
      </c>
      <c r="AL209" s="81">
        <v>0</v>
      </c>
      <c r="AM209" s="81">
        <v>8005778.0864191679</v>
      </c>
      <c r="AN209" s="81">
        <v>0</v>
      </c>
      <c r="AO209" s="81">
        <v>0</v>
      </c>
      <c r="AP209" s="82"/>
      <c r="AQ209" s="81">
        <v>615</v>
      </c>
      <c r="AR209" s="81">
        <v>54</v>
      </c>
      <c r="AS209" s="81">
        <v>0</v>
      </c>
      <c r="AT209" s="81">
        <v>0</v>
      </c>
      <c r="AU209" s="81">
        <v>0</v>
      </c>
      <c r="AV209" s="81">
        <v>0</v>
      </c>
      <c r="AW209" s="81" t="s">
        <v>564</v>
      </c>
      <c r="AX209" s="82"/>
      <c r="AY209" s="81">
        <v>2341.6999999999998</v>
      </c>
      <c r="AZ209" s="81">
        <v>3431.3</v>
      </c>
      <c r="BA209" s="81">
        <v>0</v>
      </c>
      <c r="BB209" s="81">
        <v>0</v>
      </c>
      <c r="BC209" s="81">
        <v>0</v>
      </c>
      <c r="BD209" s="81">
        <v>0</v>
      </c>
      <c r="BE209" s="81" t="s">
        <v>564</v>
      </c>
      <c r="BF209" s="82"/>
      <c r="BG209" s="81">
        <v>0</v>
      </c>
      <c r="BH209" s="81">
        <v>0</v>
      </c>
      <c r="BI209" s="81">
        <v>1503.7429999999999</v>
      </c>
      <c r="BJ209" s="81">
        <v>597.44000000000005</v>
      </c>
      <c r="BK209" s="81">
        <v>0</v>
      </c>
      <c r="BL209" s="81">
        <v>0</v>
      </c>
      <c r="BM209" s="82"/>
      <c r="BN209" s="81">
        <v>0</v>
      </c>
      <c r="BO209" s="81">
        <v>0</v>
      </c>
      <c r="BP209" s="81">
        <v>8</v>
      </c>
      <c r="BQ209" s="81">
        <v>3</v>
      </c>
      <c r="BR209" s="81">
        <v>0</v>
      </c>
      <c r="BS209" s="81">
        <v>0</v>
      </c>
      <c r="BT209"/>
      <c r="BU209" s="80">
        <v>2017.1959999999999</v>
      </c>
      <c r="BV209" s="80">
        <v>78.328999999999994</v>
      </c>
      <c r="BW209" s="80">
        <v>0</v>
      </c>
      <c r="BX209" s="80">
        <v>0</v>
      </c>
      <c r="BY209" s="80">
        <v>5.6580000000000004</v>
      </c>
      <c r="BZ209" s="80">
        <v>0</v>
      </c>
      <c r="CA209" s="80">
        <v>0</v>
      </c>
      <c r="CB209" s="80">
        <v>0</v>
      </c>
      <c r="CC209" s="80">
        <v>0</v>
      </c>
    </row>
    <row r="210" spans="1:81">
      <c r="A210" s="80" t="s">
        <v>2001</v>
      </c>
      <c r="B210" s="80">
        <v>267</v>
      </c>
      <c r="C210" s="80">
        <v>12</v>
      </c>
      <c r="D210" s="80">
        <v>16</v>
      </c>
      <c r="E210" s="80">
        <v>2015</v>
      </c>
      <c r="F210" s="80" t="s">
        <v>91</v>
      </c>
      <c r="G210" s="80" t="s">
        <v>1989</v>
      </c>
      <c r="H210" s="80" t="s">
        <v>1990</v>
      </c>
      <c r="I210" s="177"/>
      <c r="J210" s="81">
        <v>573.06621409356785</v>
      </c>
      <c r="K210" s="81">
        <v>2.5782654759635277</v>
      </c>
      <c r="L210" s="81">
        <v>0.20618886013293197</v>
      </c>
      <c r="M210" s="81">
        <v>67.367318047722947</v>
      </c>
      <c r="N210" s="81">
        <v>74.38222709034558</v>
      </c>
      <c r="O210" s="81">
        <v>36.485847426834312</v>
      </c>
      <c r="P210" s="81">
        <v>27.825063282966308</v>
      </c>
      <c r="Q210" s="81">
        <v>4.2234349030280329</v>
      </c>
      <c r="R210" s="81">
        <v>60.957448772746545</v>
      </c>
      <c r="S210" s="81">
        <v>7.7118478537447253</v>
      </c>
      <c r="T210" s="82"/>
      <c r="U210" s="81">
        <v>73893662</v>
      </c>
      <c r="V210" s="81">
        <v>1357</v>
      </c>
      <c r="W210" s="81">
        <v>2</v>
      </c>
      <c r="X210" s="81">
        <v>15517</v>
      </c>
      <c r="Y210" s="81">
        <v>25059</v>
      </c>
      <c r="Z210" s="81">
        <v>21198</v>
      </c>
      <c r="AA210" s="81">
        <v>5537</v>
      </c>
      <c r="AB210" s="81">
        <v>58128</v>
      </c>
      <c r="AC210" s="81">
        <v>10442181.333333334</v>
      </c>
      <c r="AD210" s="81">
        <v>7.7118478537447253</v>
      </c>
      <c r="AE210" s="82"/>
      <c r="AF210" s="81">
        <v>600741193.50013077</v>
      </c>
      <c r="AG210" s="81">
        <v>2170155.9616063251</v>
      </c>
      <c r="AH210" s="81">
        <v>41942.688982593463</v>
      </c>
      <c r="AI210" s="81">
        <v>96877396.193203762</v>
      </c>
      <c r="AJ210" s="81">
        <v>110213949.56482375</v>
      </c>
      <c r="AK210" s="81">
        <v>0</v>
      </c>
      <c r="AL210" s="81">
        <v>0</v>
      </c>
      <c r="AM210" s="81">
        <v>7966198.5622109137</v>
      </c>
      <c r="AN210" s="81">
        <v>0</v>
      </c>
      <c r="AO210" s="81">
        <v>0</v>
      </c>
      <c r="AP210" s="82"/>
      <c r="AQ210" s="81">
        <v>679</v>
      </c>
      <c r="AR210" s="81">
        <v>67</v>
      </c>
      <c r="AS210" s="81">
        <v>0</v>
      </c>
      <c r="AT210" s="81">
        <v>0</v>
      </c>
      <c r="AU210" s="81">
        <v>0</v>
      </c>
      <c r="AV210" s="81">
        <v>0</v>
      </c>
      <c r="AW210" s="81" t="s">
        <v>564</v>
      </c>
      <c r="AX210" s="82"/>
      <c r="AY210" s="81">
        <v>2618.3000000000002</v>
      </c>
      <c r="AZ210" s="81">
        <v>3753.6</v>
      </c>
      <c r="BA210" s="81">
        <v>0</v>
      </c>
      <c r="BB210" s="81">
        <v>0</v>
      </c>
      <c r="BC210" s="81">
        <v>0</v>
      </c>
      <c r="BD210" s="81">
        <v>0</v>
      </c>
      <c r="BE210" s="81" t="s">
        <v>564</v>
      </c>
      <c r="BF210" s="82"/>
      <c r="BG210" s="81">
        <v>0</v>
      </c>
      <c r="BH210" s="81">
        <v>0</v>
      </c>
      <c r="BI210" s="81">
        <v>1726.8</v>
      </c>
      <c r="BJ210" s="81">
        <v>610.63</v>
      </c>
      <c r="BK210" s="81">
        <v>0</v>
      </c>
      <c r="BL210" s="81">
        <v>0</v>
      </c>
      <c r="BM210" s="82"/>
      <c r="BN210" s="81">
        <v>0</v>
      </c>
      <c r="BO210" s="81">
        <v>0</v>
      </c>
      <c r="BP210" s="81">
        <v>8</v>
      </c>
      <c r="BQ210" s="81">
        <v>3</v>
      </c>
      <c r="BR210" s="81">
        <v>0</v>
      </c>
      <c r="BS210" s="81">
        <v>0</v>
      </c>
      <c r="BT210"/>
      <c r="BU210" s="80">
        <v>2281.2330000000002</v>
      </c>
      <c r="BV210" s="80">
        <v>47.271999999999998</v>
      </c>
      <c r="BW210" s="80">
        <v>0</v>
      </c>
      <c r="BX210" s="80">
        <v>0</v>
      </c>
      <c r="BY210" s="80">
        <v>5.8280000000000003</v>
      </c>
      <c r="BZ210" s="80">
        <v>3.097</v>
      </c>
      <c r="CA210" s="80">
        <v>0</v>
      </c>
      <c r="CB210" s="80">
        <v>0</v>
      </c>
      <c r="CC210" s="80">
        <v>0</v>
      </c>
    </row>
    <row r="211" spans="1:81">
      <c r="A211" s="80" t="s">
        <v>2002</v>
      </c>
      <c r="B211" s="80">
        <v>268</v>
      </c>
      <c r="C211" s="80">
        <v>13</v>
      </c>
      <c r="D211" s="80">
        <v>16</v>
      </c>
      <c r="E211" s="80">
        <v>2016</v>
      </c>
      <c r="F211" s="80" t="s">
        <v>92</v>
      </c>
      <c r="G211" s="80" t="s">
        <v>1989</v>
      </c>
      <c r="H211" s="80" t="s">
        <v>1990</v>
      </c>
      <c r="I211" s="177"/>
      <c r="J211" s="81">
        <v>649.42924006317526</v>
      </c>
      <c r="K211" s="81">
        <v>2.5112040704184784</v>
      </c>
      <c r="L211" s="81">
        <v>0.19710883905171539</v>
      </c>
      <c r="M211" s="81">
        <v>61.4355912096688</v>
      </c>
      <c r="N211" s="81">
        <v>75.027114415805741</v>
      </c>
      <c r="O211" s="81">
        <v>36.149901857471647</v>
      </c>
      <c r="P211" s="81">
        <v>28.47211053359581</v>
      </c>
      <c r="Q211" s="81">
        <v>4.1081000038876638</v>
      </c>
      <c r="R211" s="81">
        <v>63.552317233301324</v>
      </c>
      <c r="S211" s="81">
        <v>6.5789022506901222</v>
      </c>
      <c r="T211" s="82"/>
      <c r="U211" s="81">
        <v>79482890</v>
      </c>
      <c r="V211" s="81">
        <v>1357</v>
      </c>
      <c r="W211" s="81">
        <v>2</v>
      </c>
      <c r="X211" s="81">
        <v>15517</v>
      </c>
      <c r="Y211" s="81">
        <v>25280</v>
      </c>
      <c r="Z211" s="81">
        <v>21261</v>
      </c>
      <c r="AA211" s="81">
        <v>5860</v>
      </c>
      <c r="AB211" s="81">
        <v>58162</v>
      </c>
      <c r="AC211" s="81">
        <v>10854110.207481209</v>
      </c>
      <c r="AD211" s="81">
        <v>6.5789022506901222</v>
      </c>
      <c r="AE211" s="82"/>
      <c r="AF211" s="81">
        <v>678065402.08684623</v>
      </c>
      <c r="AG211" s="81">
        <v>1969683.000673196</v>
      </c>
      <c r="AH211" s="81">
        <v>29818.612575976651</v>
      </c>
      <c r="AI211" s="81">
        <v>94290015.269928932</v>
      </c>
      <c r="AJ211" s="81">
        <v>110064154.7558765</v>
      </c>
      <c r="AK211" s="81">
        <v>0</v>
      </c>
      <c r="AL211" s="81">
        <v>0</v>
      </c>
      <c r="AM211" s="81">
        <v>7977050.6942516109</v>
      </c>
      <c r="AN211" s="81">
        <v>0</v>
      </c>
      <c r="AO211" s="81">
        <v>0</v>
      </c>
      <c r="AP211" s="82"/>
      <c r="AQ211" s="81">
        <v>748</v>
      </c>
      <c r="AR211" s="81">
        <v>78</v>
      </c>
      <c r="AS211" s="81">
        <v>0</v>
      </c>
      <c r="AT211" s="81">
        <v>0</v>
      </c>
      <c r="AU211" s="81">
        <v>0</v>
      </c>
      <c r="AV211" s="81">
        <v>0</v>
      </c>
      <c r="AW211" s="81" t="s">
        <v>564</v>
      </c>
      <c r="AX211" s="82"/>
      <c r="AY211" s="81">
        <v>2920.4</v>
      </c>
      <c r="AZ211" s="81">
        <v>3909.6</v>
      </c>
      <c r="BA211" s="81">
        <v>0</v>
      </c>
      <c r="BB211" s="81">
        <v>0</v>
      </c>
      <c r="BC211" s="81">
        <v>0</v>
      </c>
      <c r="BD211" s="81">
        <v>0</v>
      </c>
      <c r="BE211" s="81" t="s">
        <v>564</v>
      </c>
      <c r="BF211" s="82"/>
      <c r="BG211" s="81">
        <v>0</v>
      </c>
      <c r="BH211" s="81">
        <v>0</v>
      </c>
      <c r="BI211" s="81">
        <v>1762.4780000000001</v>
      </c>
      <c r="BJ211" s="81">
        <v>285.613</v>
      </c>
      <c r="BK211" s="81">
        <v>0</v>
      </c>
      <c r="BL211" s="81">
        <v>0</v>
      </c>
      <c r="BM211" s="82"/>
      <c r="BN211" s="81">
        <v>0</v>
      </c>
      <c r="BO211" s="81">
        <v>0</v>
      </c>
      <c r="BP211" s="81">
        <v>8</v>
      </c>
      <c r="BQ211" s="81">
        <v>3</v>
      </c>
      <c r="BR211" s="81">
        <v>0</v>
      </c>
      <c r="BS211" s="81">
        <v>0</v>
      </c>
      <c r="BT211"/>
      <c r="BU211" s="80">
        <v>2000.318</v>
      </c>
      <c r="BV211" s="80">
        <v>39.204000000000001</v>
      </c>
      <c r="BW211" s="80">
        <v>0</v>
      </c>
      <c r="BX211" s="80">
        <v>0</v>
      </c>
      <c r="BY211" s="80">
        <v>5.492</v>
      </c>
      <c r="BZ211" s="80">
        <v>3.077</v>
      </c>
      <c r="CA211" s="80">
        <v>0</v>
      </c>
      <c r="CB211" s="80">
        <v>0</v>
      </c>
      <c r="CC211" s="80">
        <v>0</v>
      </c>
    </row>
    <row r="212" spans="1:81">
      <c r="A212" s="80" t="s">
        <v>2003</v>
      </c>
      <c r="B212" s="80">
        <v>269</v>
      </c>
      <c r="C212" s="80">
        <v>14</v>
      </c>
      <c r="D212" s="80">
        <v>16</v>
      </c>
      <c r="E212" s="80">
        <v>2017</v>
      </c>
      <c r="F212" s="80" t="s">
        <v>71</v>
      </c>
      <c r="G212" s="80" t="s">
        <v>1989</v>
      </c>
      <c r="H212" s="80" t="s">
        <v>1990</v>
      </c>
      <c r="I212" s="177"/>
      <c r="J212" s="81">
        <v>514.70407625938094</v>
      </c>
      <c r="K212" s="81">
        <v>2.4706978725833699</v>
      </c>
      <c r="L212" s="81">
        <v>0.16696152530279607</v>
      </c>
      <c r="M212" s="81">
        <v>55.1764080828925</v>
      </c>
      <c r="N212" s="81">
        <v>70.200691725381489</v>
      </c>
      <c r="O212" s="81">
        <v>35.598490175927104</v>
      </c>
      <c r="P212" s="81">
        <v>28.209674838073607</v>
      </c>
      <c r="Q212" s="81">
        <v>3.9567937693932316</v>
      </c>
      <c r="R212" s="81">
        <v>61.713494100223109</v>
      </c>
      <c r="S212" s="81">
        <v>7.6815182736226015</v>
      </c>
      <c r="T212" s="82"/>
      <c r="U212" s="81">
        <v>75185583</v>
      </c>
      <c r="V212" s="81">
        <v>1357</v>
      </c>
      <c r="W212" s="81">
        <v>2</v>
      </c>
      <c r="X212" s="81">
        <v>15517</v>
      </c>
      <c r="Y212" s="81">
        <v>25361</v>
      </c>
      <c r="Z212" s="81">
        <v>21284</v>
      </c>
      <c r="AA212" s="81">
        <v>5843</v>
      </c>
      <c r="AB212" s="81">
        <v>57932</v>
      </c>
      <c r="AC212" s="81">
        <v>10749194</v>
      </c>
      <c r="AD212" s="81">
        <v>7.6815182736226024</v>
      </c>
      <c r="AE212" s="82"/>
      <c r="AF212" s="81">
        <v>603855396.10210109</v>
      </c>
      <c r="AG212" s="81">
        <v>2075334.535658034</v>
      </c>
      <c r="AH212" s="81">
        <v>34973.684618845647</v>
      </c>
      <c r="AI212" s="81">
        <v>96466714.726325512</v>
      </c>
      <c r="AJ212" s="81">
        <v>114231587.9031851</v>
      </c>
      <c r="AK212" s="81">
        <v>0</v>
      </c>
      <c r="AL212" s="81">
        <v>0</v>
      </c>
      <c r="AM212" s="81">
        <v>7957938.2181869568</v>
      </c>
      <c r="AN212" s="81">
        <v>0</v>
      </c>
      <c r="AO212" s="81">
        <v>0</v>
      </c>
      <c r="AP212" s="82"/>
      <c r="AQ212" s="81">
        <v>797</v>
      </c>
      <c r="AR212" s="81">
        <v>81</v>
      </c>
      <c r="AS212" s="81">
        <v>0</v>
      </c>
      <c r="AT212" s="81">
        <v>0</v>
      </c>
      <c r="AU212" s="81">
        <v>0</v>
      </c>
      <c r="AV212" s="81">
        <v>0</v>
      </c>
      <c r="AW212" s="81" t="s">
        <v>564</v>
      </c>
      <c r="AX212" s="82"/>
      <c r="AY212" s="81">
        <v>3148.2</v>
      </c>
      <c r="AZ212" s="81">
        <v>3952.2</v>
      </c>
      <c r="BA212" s="81">
        <v>0</v>
      </c>
      <c r="BB212" s="81">
        <v>0</v>
      </c>
      <c r="BC212" s="81">
        <v>0</v>
      </c>
      <c r="BD212" s="81">
        <v>0</v>
      </c>
      <c r="BE212" s="81" t="s">
        <v>564</v>
      </c>
      <c r="BF212" s="82"/>
      <c r="BG212" s="81">
        <v>0</v>
      </c>
      <c r="BH212" s="81">
        <v>0</v>
      </c>
      <c r="BI212" s="81">
        <v>1785.0889999999999</v>
      </c>
      <c r="BJ212" s="81">
        <v>686.79100000000005</v>
      </c>
      <c r="BK212" s="81">
        <v>0</v>
      </c>
      <c r="BL212" s="81">
        <v>0</v>
      </c>
      <c r="BM212" s="82"/>
      <c r="BN212" s="81">
        <v>0</v>
      </c>
      <c r="BO212" s="81">
        <v>0</v>
      </c>
      <c r="BP212" s="81">
        <v>8</v>
      </c>
      <c r="BQ212" s="81">
        <v>3</v>
      </c>
      <c r="BR212" s="81">
        <v>0</v>
      </c>
      <c r="BS212" s="81">
        <v>0</v>
      </c>
      <c r="BT212"/>
      <c r="BU212" s="80">
        <v>2424.7869999999998</v>
      </c>
      <c r="BV212" s="80">
        <v>41.246000000000002</v>
      </c>
      <c r="BW212" s="80">
        <v>0</v>
      </c>
      <c r="BX212" s="80">
        <v>0</v>
      </c>
      <c r="BY212" s="80">
        <v>5.8470000000000004</v>
      </c>
      <c r="BZ212" s="80">
        <v>0</v>
      </c>
      <c r="CA212" s="80">
        <v>0</v>
      </c>
      <c r="CB212" s="80">
        <v>0</v>
      </c>
      <c r="CC212" s="80">
        <v>0</v>
      </c>
    </row>
    <row r="213" spans="1:81">
      <c r="A213" s="80" t="s">
        <v>2004</v>
      </c>
      <c r="B213" s="80">
        <v>270</v>
      </c>
      <c r="C213" s="80">
        <v>15</v>
      </c>
      <c r="D213" s="80">
        <v>16</v>
      </c>
      <c r="E213" s="80">
        <v>2018</v>
      </c>
      <c r="F213" s="80" t="s">
        <v>93</v>
      </c>
      <c r="G213" s="80" t="s">
        <v>1989</v>
      </c>
      <c r="H213" s="80" t="s">
        <v>1990</v>
      </c>
      <c r="I213" s="177"/>
      <c r="J213" s="81">
        <v>473.07791456467646</v>
      </c>
      <c r="K213" s="81">
        <v>2.2202457241757729</v>
      </c>
      <c r="L213" s="81">
        <v>0.15461344908953323</v>
      </c>
      <c r="M213" s="81">
        <v>48.13618097442162</v>
      </c>
      <c r="N213" s="81">
        <v>56.916598756635743</v>
      </c>
      <c r="O213" s="81">
        <v>35.046192004590225</v>
      </c>
      <c r="P213" s="81">
        <v>27.584717306849562</v>
      </c>
      <c r="Q213" s="81">
        <v>3.6680922997340222</v>
      </c>
      <c r="R213" s="81">
        <v>63.040812549869479</v>
      </c>
      <c r="S213" s="81">
        <v>6.6527719631451561</v>
      </c>
      <c r="T213" s="82"/>
      <c r="U213" s="81">
        <v>79208149</v>
      </c>
      <c r="V213" s="81">
        <v>1357</v>
      </c>
      <c r="W213" s="81">
        <v>2</v>
      </c>
      <c r="X213" s="81">
        <v>15517</v>
      </c>
      <c r="Y213" s="81">
        <v>25590</v>
      </c>
      <c r="Z213" s="81">
        <v>21355</v>
      </c>
      <c r="AA213" s="81">
        <v>5771</v>
      </c>
      <c r="AB213" s="81">
        <v>57875</v>
      </c>
      <c r="AC213" s="81">
        <v>10937351.33333333</v>
      </c>
      <c r="AD213" s="81">
        <v>6.6527719631451561</v>
      </c>
      <c r="AE213" s="82"/>
      <c r="AF213" s="81">
        <v>609092954.50819039</v>
      </c>
      <c r="AG213" s="81">
        <v>1898440.387617646</v>
      </c>
      <c r="AH213" s="81">
        <v>33582.295186981792</v>
      </c>
      <c r="AI213" s="81">
        <v>93159747.961020619</v>
      </c>
      <c r="AJ213" s="81">
        <v>107381114.9723029</v>
      </c>
      <c r="AK213" s="81">
        <v>0</v>
      </c>
      <c r="AL213" s="81">
        <v>0</v>
      </c>
      <c r="AM213" s="81">
        <v>7966558.0324366773</v>
      </c>
      <c r="AN213" s="81">
        <v>0</v>
      </c>
      <c r="AO213" s="81">
        <v>0</v>
      </c>
      <c r="AP213" s="82"/>
      <c r="AQ213" s="81">
        <v>849</v>
      </c>
      <c r="AR213" s="81">
        <v>86</v>
      </c>
      <c r="AS213" s="81">
        <v>0</v>
      </c>
      <c r="AT213" s="81">
        <v>0</v>
      </c>
      <c r="AU213" s="81">
        <v>0</v>
      </c>
      <c r="AV213" s="81">
        <v>0</v>
      </c>
      <c r="AW213" s="81" t="s">
        <v>564</v>
      </c>
      <c r="AX213" s="82"/>
      <c r="AY213" s="81">
        <v>3420.9</v>
      </c>
      <c r="AZ213" s="81">
        <v>4025</v>
      </c>
      <c r="BA213" s="81">
        <v>0</v>
      </c>
      <c r="BB213" s="81">
        <v>0</v>
      </c>
      <c r="BC213" s="81">
        <v>0</v>
      </c>
      <c r="BD213" s="81">
        <v>0</v>
      </c>
      <c r="BE213" s="81" t="s">
        <v>564</v>
      </c>
      <c r="BF213" s="82"/>
      <c r="BG213" s="81">
        <v>0</v>
      </c>
      <c r="BH213" s="81">
        <v>0</v>
      </c>
      <c r="BI213" s="81">
        <v>1571.9680000000001</v>
      </c>
      <c r="BJ213" s="81">
        <v>668.89700000000005</v>
      </c>
      <c r="BK213" s="81">
        <v>0</v>
      </c>
      <c r="BL213" s="81">
        <v>0</v>
      </c>
      <c r="BM213" s="82"/>
      <c r="BN213" s="81">
        <v>0</v>
      </c>
      <c r="BO213" s="81">
        <v>0</v>
      </c>
      <c r="BP213" s="81">
        <v>7</v>
      </c>
      <c r="BQ213" s="81">
        <v>3</v>
      </c>
      <c r="BR213" s="81">
        <v>0</v>
      </c>
      <c r="BS213" s="81">
        <v>0</v>
      </c>
      <c r="BT213"/>
      <c r="BU213" s="80">
        <v>2179.4070000000002</v>
      </c>
      <c r="BV213" s="80">
        <v>56.145000000000003</v>
      </c>
      <c r="BW213" s="80">
        <v>0</v>
      </c>
      <c r="BX213" s="80">
        <v>0</v>
      </c>
      <c r="BY213" s="80">
        <v>5.3129999999999997</v>
      </c>
      <c r="BZ213" s="80">
        <v>0</v>
      </c>
      <c r="CA213" s="80">
        <v>0</v>
      </c>
      <c r="CB213" s="80">
        <v>0</v>
      </c>
      <c r="CC213" s="80">
        <v>0</v>
      </c>
    </row>
    <row r="214" spans="1:81">
      <c r="A214" s="80" t="s">
        <v>2005</v>
      </c>
      <c r="B214" s="80">
        <v>271</v>
      </c>
      <c r="C214" s="80">
        <v>16</v>
      </c>
      <c r="D214" s="80">
        <v>16</v>
      </c>
      <c r="E214" s="80">
        <v>2019</v>
      </c>
      <c r="F214" s="80" t="s">
        <v>73</v>
      </c>
      <c r="G214" s="80" t="s">
        <v>1989</v>
      </c>
      <c r="H214" s="80" t="s">
        <v>1990</v>
      </c>
      <c r="I214" s="177"/>
      <c r="J214" s="81">
        <v>435.27922425875613</v>
      </c>
      <c r="K214" s="81">
        <v>1.9933725376595657</v>
      </c>
      <c r="L214" s="81">
        <v>0.15593299182682446</v>
      </c>
      <c r="M214" s="81">
        <v>45.860226006581343</v>
      </c>
      <c r="N214" s="81">
        <v>49.898686167267343</v>
      </c>
      <c r="O214" s="81">
        <v>34.243855489726272</v>
      </c>
      <c r="P214" s="81">
        <v>26.742857879780995</v>
      </c>
      <c r="Q214" s="81">
        <v>3.5670766013713613</v>
      </c>
      <c r="R214" s="81">
        <v>62.103797210752241</v>
      </c>
      <c r="S214" s="81">
        <v>7.6410105321878676</v>
      </c>
      <c r="T214" s="82"/>
      <c r="U214" s="81">
        <v>74827921</v>
      </c>
      <c r="V214" s="81">
        <v>1357</v>
      </c>
      <c r="W214" s="81">
        <v>2</v>
      </c>
      <c r="X214" s="81">
        <v>15517</v>
      </c>
      <c r="Y214" s="81">
        <v>25798</v>
      </c>
      <c r="Z214" s="81">
        <v>21439</v>
      </c>
      <c r="AA214" s="81">
        <v>5553</v>
      </c>
      <c r="AB214" s="81">
        <v>57805</v>
      </c>
      <c r="AC214" s="81">
        <v>10951260.66666667</v>
      </c>
      <c r="AD214" s="81">
        <v>7.6410105321878676</v>
      </c>
      <c r="AE214" s="82"/>
      <c r="AF214" s="81">
        <v>570617843.77087247</v>
      </c>
      <c r="AG214" s="81">
        <v>1793640.182372628</v>
      </c>
      <c r="AH214" s="81">
        <v>35636.906017557689</v>
      </c>
      <c r="AI214" s="81">
        <v>93870169.105010822</v>
      </c>
      <c r="AJ214" s="81">
        <v>94334590.411259174</v>
      </c>
      <c r="AK214" s="81">
        <v>0</v>
      </c>
      <c r="AL214" s="81">
        <v>0</v>
      </c>
      <c r="AM214" s="81">
        <v>7872605.8441929817</v>
      </c>
      <c r="AN214" s="81">
        <v>0</v>
      </c>
      <c r="AO214" s="81">
        <v>0</v>
      </c>
      <c r="AP214" s="82"/>
      <c r="AQ214" s="81">
        <v>885</v>
      </c>
      <c r="AR214" s="81">
        <v>91</v>
      </c>
      <c r="AS214" s="81">
        <v>0</v>
      </c>
      <c r="AT214" s="81">
        <v>0</v>
      </c>
      <c r="AU214" s="81">
        <v>0</v>
      </c>
      <c r="AV214" s="81">
        <v>0</v>
      </c>
      <c r="AW214" s="81" t="s">
        <v>564</v>
      </c>
      <c r="AX214" s="82"/>
      <c r="AY214" s="81">
        <v>3590.1000000000008</v>
      </c>
      <c r="AZ214" s="81">
        <v>4091.9</v>
      </c>
      <c r="BA214" s="81">
        <v>0</v>
      </c>
      <c r="BB214" s="81">
        <v>0</v>
      </c>
      <c r="BC214" s="81">
        <v>0</v>
      </c>
      <c r="BD214" s="81">
        <v>0</v>
      </c>
      <c r="BE214" s="81" t="s">
        <v>564</v>
      </c>
      <c r="BF214" s="82"/>
      <c r="BG214" s="81">
        <v>0</v>
      </c>
      <c r="BH214" s="81">
        <v>0</v>
      </c>
      <c r="BI214" s="81">
        <v>1712.001</v>
      </c>
      <c r="BJ214" s="81">
        <v>687.851</v>
      </c>
      <c r="BK214" s="81">
        <v>0</v>
      </c>
      <c r="BL214" s="81">
        <v>0</v>
      </c>
      <c r="BM214" s="82"/>
      <c r="BN214" s="81">
        <v>0</v>
      </c>
      <c r="BO214" s="81">
        <v>0</v>
      </c>
      <c r="BP214" s="81">
        <v>7</v>
      </c>
      <c r="BQ214" s="81">
        <v>3</v>
      </c>
      <c r="BR214" s="81">
        <v>0</v>
      </c>
      <c r="BS214" s="81">
        <v>0</v>
      </c>
      <c r="BT214"/>
      <c r="BU214" s="80">
        <v>2346.0369999999998</v>
      </c>
      <c r="BV214" s="80">
        <v>48.287999999999997</v>
      </c>
      <c r="BW214" s="80">
        <v>0</v>
      </c>
      <c r="BX214" s="80">
        <v>0</v>
      </c>
      <c r="BY214" s="80">
        <v>5.5270000000000001</v>
      </c>
      <c r="BZ214" s="80">
        <v>0</v>
      </c>
      <c r="CA214" s="80">
        <v>0</v>
      </c>
      <c r="CB214" s="80">
        <v>0</v>
      </c>
      <c r="CC214" s="80">
        <v>0</v>
      </c>
    </row>
    <row r="215" spans="1:81">
      <c r="A215" s="80" t="s">
        <v>2006</v>
      </c>
      <c r="B215" s="80">
        <v>272</v>
      </c>
      <c r="C215" s="80">
        <v>17</v>
      </c>
      <c r="D215" s="80">
        <v>16</v>
      </c>
      <c r="E215" s="80">
        <v>2020</v>
      </c>
      <c r="F215" s="80" t="s">
        <v>218</v>
      </c>
      <c r="G215" s="80" t="s">
        <v>1989</v>
      </c>
      <c r="H215" s="80" t="s">
        <v>1990</v>
      </c>
      <c r="I215" s="177"/>
      <c r="J215" s="81">
        <v>179.53938808771011</v>
      </c>
      <c r="K215" s="81">
        <v>1.8962659032498874</v>
      </c>
      <c r="L215" s="81">
        <v>0</v>
      </c>
      <c r="M215" s="81">
        <v>43.703624398874702</v>
      </c>
      <c r="N215" s="81">
        <v>61.132647232967102</v>
      </c>
      <c r="O215" s="81">
        <v>30.120015412410272</v>
      </c>
      <c r="P215" s="81">
        <v>25.859706883020628</v>
      </c>
      <c r="Q215" s="81">
        <v>3.392740862343476</v>
      </c>
      <c r="R215" s="81">
        <v>61.508427954551799</v>
      </c>
      <c r="S215" s="81">
        <v>6.8443456877340267</v>
      </c>
      <c r="T215" s="82"/>
      <c r="U215" s="81">
        <v>31610199</v>
      </c>
      <c r="V215" s="81">
        <v>1239</v>
      </c>
      <c r="W215" s="81">
        <v>0</v>
      </c>
      <c r="X215" s="81">
        <v>15662</v>
      </c>
      <c r="Y215" s="81">
        <v>25920</v>
      </c>
      <c r="Z215" s="81">
        <v>21523</v>
      </c>
      <c r="AA215" s="81">
        <v>5834</v>
      </c>
      <c r="AB215" s="81">
        <v>57540</v>
      </c>
      <c r="AC215" s="81">
        <v>10902858.666666666</v>
      </c>
      <c r="AD215" s="81">
        <v>6.8443456877340267</v>
      </c>
      <c r="AE215" s="82"/>
      <c r="AF215" s="81">
        <v>229397991.3766861</v>
      </c>
      <c r="AG215" s="81">
        <v>1541168.4428584252</v>
      </c>
      <c r="AH215" s="81">
        <v>0</v>
      </c>
      <c r="AI215" s="81">
        <v>85610464.195482925</v>
      </c>
      <c r="AJ215" s="81">
        <v>111005563.89737508</v>
      </c>
      <c r="AK215" s="81"/>
      <c r="AL215" s="81"/>
      <c r="AM215" s="81">
        <v>7509609.2827335494</v>
      </c>
      <c r="AN215" s="81"/>
      <c r="AO215" s="81"/>
      <c r="AP215" s="82"/>
      <c r="AQ215" s="81">
        <v>952</v>
      </c>
      <c r="AR215" s="81">
        <v>93</v>
      </c>
      <c r="AS215" s="81">
        <v>0</v>
      </c>
      <c r="AT215" s="81">
        <v>0</v>
      </c>
      <c r="AU215" s="81">
        <v>0</v>
      </c>
      <c r="AV215" s="81">
        <v>0</v>
      </c>
      <c r="AW215" s="81">
        <v>0</v>
      </c>
      <c r="AX215" s="82"/>
      <c r="AY215" s="81">
        <v>3964.400000000001</v>
      </c>
      <c r="AZ215" s="81">
        <v>4117.7999999999993</v>
      </c>
      <c r="BA215" s="81">
        <v>0</v>
      </c>
      <c r="BB215" s="81">
        <v>0</v>
      </c>
      <c r="BC215" s="81">
        <v>0</v>
      </c>
      <c r="BD215" s="81">
        <v>0</v>
      </c>
      <c r="BE215" s="81">
        <v>0</v>
      </c>
      <c r="BF215" s="82"/>
      <c r="BG215" s="81">
        <v>0</v>
      </c>
      <c r="BH215" s="81">
        <v>0</v>
      </c>
      <c r="BI215" s="81">
        <v>1592.0360000000001</v>
      </c>
      <c r="BJ215" s="81">
        <v>96.385000000000005</v>
      </c>
      <c r="BK215" s="81">
        <v>0</v>
      </c>
      <c r="BL215" s="81">
        <v>0</v>
      </c>
      <c r="BM215" s="82"/>
      <c r="BN215" s="81">
        <v>0</v>
      </c>
      <c r="BO215" s="81">
        <v>0</v>
      </c>
      <c r="BP215" s="81">
        <v>7</v>
      </c>
      <c r="BQ215" s="81">
        <v>2</v>
      </c>
      <c r="BR215" s="81">
        <v>0</v>
      </c>
      <c r="BS215" s="81">
        <v>0</v>
      </c>
      <c r="BT215"/>
      <c r="BU215" s="80">
        <v>1621.806</v>
      </c>
      <c r="BV215" s="80">
        <v>66.614999999999995</v>
      </c>
      <c r="BW215" s="80">
        <v>0</v>
      </c>
      <c r="BX215" s="80">
        <v>0</v>
      </c>
      <c r="BY215" s="80">
        <v>0</v>
      </c>
      <c r="BZ215" s="80">
        <v>0</v>
      </c>
      <c r="CA215" s="80">
        <v>0</v>
      </c>
      <c r="CB215" s="80">
        <v>0</v>
      </c>
      <c r="CC215" s="80">
        <v>0</v>
      </c>
    </row>
    <row r="216" spans="1:81">
      <c r="A216" s="80" t="s">
        <v>2007</v>
      </c>
      <c r="B216" s="80">
        <v>272</v>
      </c>
      <c r="C216" s="80">
        <v>18</v>
      </c>
      <c r="D216" s="80">
        <v>16</v>
      </c>
      <c r="E216" s="80">
        <v>2021</v>
      </c>
      <c r="F216" s="80" t="s">
        <v>75</v>
      </c>
      <c r="G216" s="174" t="s">
        <v>1989</v>
      </c>
      <c r="H216" s="80" t="s">
        <v>1990</v>
      </c>
      <c r="I216" s="177"/>
      <c r="J216" s="81">
        <v>199.2773554663259</v>
      </c>
      <c r="K216" s="81">
        <v>2.0429312535600386</v>
      </c>
      <c r="L216" s="81">
        <v>0</v>
      </c>
      <c r="M216" s="81">
        <v>44.00328548360369</v>
      </c>
      <c r="N216" s="81">
        <v>48.55810647404563</v>
      </c>
      <c r="O216" s="81">
        <v>29.255748141147251</v>
      </c>
      <c r="P216" s="81">
        <v>26.326330753033325</v>
      </c>
      <c r="Q216" s="81">
        <v>3.414719879905197</v>
      </c>
      <c r="R216" s="81">
        <v>60.434908784696766</v>
      </c>
      <c r="S216" s="81">
        <v>6.2050931321051461</v>
      </c>
      <c r="T216" s="82"/>
      <c r="U216" s="81">
        <v>41651648</v>
      </c>
      <c r="V216" s="81">
        <v>1239</v>
      </c>
      <c r="W216" s="81">
        <v>0</v>
      </c>
      <c r="X216" s="81">
        <v>15662</v>
      </c>
      <c r="Y216" s="81">
        <v>26066</v>
      </c>
      <c r="Z216" s="81">
        <v>21526</v>
      </c>
      <c r="AA216" s="81">
        <v>5792</v>
      </c>
      <c r="AB216" s="81">
        <v>57226</v>
      </c>
      <c r="AC216" s="81">
        <v>10383305</v>
      </c>
      <c r="AD216" s="81">
        <v>6.2050931321051461</v>
      </c>
      <c r="AE216" s="82"/>
      <c r="AF216" s="81">
        <v>283058974.15247899</v>
      </c>
      <c r="AG216" s="81">
        <v>1799349.081012029</v>
      </c>
      <c r="AH216" s="81">
        <v>0</v>
      </c>
      <c r="AI216" s="81">
        <v>97378626.957797334</v>
      </c>
      <c r="AJ216" s="81">
        <v>98193702.161645934</v>
      </c>
      <c r="AK216" s="81">
        <v>0</v>
      </c>
      <c r="AL216" s="81">
        <v>0</v>
      </c>
      <c r="AM216" s="81">
        <v>7511707.2436893294</v>
      </c>
      <c r="AN216" s="81">
        <v>0</v>
      </c>
      <c r="AO216" s="81">
        <v>0</v>
      </c>
      <c r="AP216" s="82"/>
      <c r="AQ216" s="81">
        <v>995</v>
      </c>
      <c r="AR216" s="81">
        <v>93</v>
      </c>
      <c r="AS216" s="81">
        <v>0</v>
      </c>
      <c r="AT216" s="81">
        <v>0</v>
      </c>
      <c r="AU216" s="81">
        <v>0</v>
      </c>
      <c r="AV216" s="81">
        <v>0</v>
      </c>
      <c r="AW216" s="81"/>
      <c r="AX216" s="82"/>
      <c r="AY216" s="81">
        <v>4220.0000000000018</v>
      </c>
      <c r="AZ216" s="81">
        <v>4117.7999999999993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2008</v>
      </c>
      <c r="B217" s="80">
        <v>272</v>
      </c>
      <c r="C217" s="80">
        <v>19</v>
      </c>
      <c r="D217" s="80">
        <v>16</v>
      </c>
      <c r="E217" s="80">
        <v>2022</v>
      </c>
      <c r="F217" s="80" t="s">
        <v>568</v>
      </c>
      <c r="G217" s="174" t="s">
        <v>1989</v>
      </c>
      <c r="H217" s="80" t="s">
        <v>1990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1068</v>
      </c>
      <c r="AR217" s="81">
        <v>93</v>
      </c>
      <c r="AS217" s="81">
        <v>0</v>
      </c>
      <c r="AT217" s="81">
        <v>0</v>
      </c>
      <c r="AU217" s="81">
        <v>0</v>
      </c>
      <c r="AV217" s="81">
        <v>0</v>
      </c>
      <c r="AW217" s="81"/>
      <c r="AX217" s="82"/>
      <c r="AY217" s="81">
        <v>4582.2000000000025</v>
      </c>
      <c r="AZ217" s="81">
        <v>4117.7999999999993</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2009</v>
      </c>
      <c r="B218" s="80">
        <v>290</v>
      </c>
      <c r="C218" s="80">
        <v>1</v>
      </c>
      <c r="D218" s="80">
        <v>18</v>
      </c>
      <c r="E218" s="80">
        <v>1990</v>
      </c>
      <c r="F218" s="80" t="s">
        <v>562</v>
      </c>
      <c r="G218" s="80" t="s">
        <v>2010</v>
      </c>
      <c r="H218" s="80" t="s">
        <v>2011</v>
      </c>
      <c r="I218" s="177"/>
      <c r="J218" s="81">
        <v>23.99289852870859</v>
      </c>
      <c r="K218" s="81">
        <v>2.9013863960989923</v>
      </c>
      <c r="L218" s="81">
        <v>1.6110190796430368</v>
      </c>
      <c r="M218" s="81">
        <v>27.697161494580179</v>
      </c>
      <c r="N218" s="81">
        <v>39.113536990563077</v>
      </c>
      <c r="O218" s="81">
        <v>32.700261637684108</v>
      </c>
      <c r="P218" s="81">
        <v>21.411707047058623</v>
      </c>
      <c r="Q218" s="81">
        <v>3.2597951277281489</v>
      </c>
      <c r="R218" s="81">
        <v>0</v>
      </c>
      <c r="S218" s="81">
        <v>4.3466935435549443</v>
      </c>
      <c r="T218" s="82"/>
      <c r="U218" s="81">
        <v>4106299</v>
      </c>
      <c r="V218" s="81">
        <v>1144</v>
      </c>
      <c r="W218" s="81">
        <v>17</v>
      </c>
      <c r="X218" s="81">
        <v>11460</v>
      </c>
      <c r="Y218" s="81">
        <v>17427</v>
      </c>
      <c r="Z218" s="81">
        <v>13450</v>
      </c>
      <c r="AA218" s="81">
        <v>5199</v>
      </c>
      <c r="AB218" s="81">
        <v>52928</v>
      </c>
      <c r="AC218" s="81">
        <v>0</v>
      </c>
      <c r="AD218" s="81">
        <v>4.3466935435549443</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2012</v>
      </c>
      <c r="B219" s="80">
        <v>291</v>
      </c>
      <c r="C219" s="80">
        <v>2</v>
      </c>
      <c r="D219" s="80">
        <v>18</v>
      </c>
      <c r="E219" s="80">
        <v>2005</v>
      </c>
      <c r="F219" s="80" t="s">
        <v>565</v>
      </c>
      <c r="G219" s="80" t="s">
        <v>2010</v>
      </c>
      <c r="H219" s="80" t="s">
        <v>2011</v>
      </c>
      <c r="I219" s="177"/>
      <c r="J219" s="81">
        <v>34.214160660848385</v>
      </c>
      <c r="K219" s="81">
        <v>1.8245852276256815</v>
      </c>
      <c r="L219" s="81">
        <v>1.5466113560746164</v>
      </c>
      <c r="M219" s="81">
        <v>48.077065395826729</v>
      </c>
      <c r="N219" s="81">
        <v>65.095784996266346</v>
      </c>
      <c r="O219" s="81">
        <v>40.944096357248185</v>
      </c>
      <c r="P219" s="81">
        <v>20.376144534554662</v>
      </c>
      <c r="Q219" s="81">
        <v>3.2285901133702821</v>
      </c>
      <c r="R219" s="81">
        <v>0</v>
      </c>
      <c r="S219" s="81">
        <v>8.0468650851578118</v>
      </c>
      <c r="T219" s="82"/>
      <c r="U219" s="81">
        <v>4638478</v>
      </c>
      <c r="V219" s="81">
        <v>807</v>
      </c>
      <c r="W219" s="81">
        <v>14</v>
      </c>
      <c r="X219" s="81">
        <v>10231</v>
      </c>
      <c r="Y219" s="81">
        <v>21849</v>
      </c>
      <c r="Z219" s="81">
        <v>19488</v>
      </c>
      <c r="AA219" s="81">
        <v>4052</v>
      </c>
      <c r="AB219" s="81">
        <v>54801</v>
      </c>
      <c r="AC219" s="81">
        <v>0</v>
      </c>
      <c r="AD219" s="81">
        <v>8.0468650851578118</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2013</v>
      </c>
      <c r="B220" s="80">
        <v>292</v>
      </c>
      <c r="C220" s="80">
        <v>3</v>
      </c>
      <c r="D220" s="80">
        <v>18</v>
      </c>
      <c r="E220" s="80">
        <v>2006</v>
      </c>
      <c r="F220" s="80" t="s">
        <v>566</v>
      </c>
      <c r="G220" s="80" t="s">
        <v>2010</v>
      </c>
      <c r="H220" s="80" t="s">
        <v>2011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2014</v>
      </c>
      <c r="B221" s="80">
        <v>293</v>
      </c>
      <c r="C221" s="80">
        <v>4</v>
      </c>
      <c r="D221" s="80">
        <v>18</v>
      </c>
      <c r="E221" s="80">
        <v>2007</v>
      </c>
      <c r="F221" s="80" t="s">
        <v>567</v>
      </c>
      <c r="G221" s="80" t="s">
        <v>2010</v>
      </c>
      <c r="H221" s="80" t="s">
        <v>2011</v>
      </c>
      <c r="I221" s="177"/>
      <c r="J221" s="81">
        <v>34.804163528173142</v>
      </c>
      <c r="K221" s="81">
        <v>1.7789893258901277</v>
      </c>
      <c r="L221" s="81">
        <v>1.2928285663661434</v>
      </c>
      <c r="M221" s="81">
        <v>47.36197288093485</v>
      </c>
      <c r="N221" s="81">
        <v>65.315407060418011</v>
      </c>
      <c r="O221" s="81">
        <v>39.068998958431351</v>
      </c>
      <c r="P221" s="81">
        <v>20.385153630268036</v>
      </c>
      <c r="Q221" s="81">
        <v>3.4173911862398434</v>
      </c>
      <c r="R221" s="81">
        <v>0</v>
      </c>
      <c r="S221" s="81">
        <v>6.9747490543139135</v>
      </c>
      <c r="T221" s="82"/>
      <c r="U221" s="81">
        <v>6165551</v>
      </c>
      <c r="V221" s="81">
        <v>813</v>
      </c>
      <c r="W221" s="81">
        <v>17</v>
      </c>
      <c r="X221" s="81">
        <v>12306</v>
      </c>
      <c r="Y221" s="81">
        <v>22324</v>
      </c>
      <c r="Z221" s="81">
        <v>19331</v>
      </c>
      <c r="AA221" s="81">
        <v>3992</v>
      </c>
      <c r="AB221" s="81">
        <v>54938</v>
      </c>
      <c r="AC221" s="81">
        <v>0</v>
      </c>
      <c r="AD221" s="81">
        <v>6.9747490543139135</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2015</v>
      </c>
      <c r="B222" s="80">
        <v>294</v>
      </c>
      <c r="C222" s="80">
        <v>5</v>
      </c>
      <c r="D222" s="80">
        <v>18</v>
      </c>
      <c r="E222" s="80">
        <v>2008</v>
      </c>
      <c r="F222" s="80" t="s">
        <v>84</v>
      </c>
      <c r="G222" s="80" t="s">
        <v>2010</v>
      </c>
      <c r="H222" s="80" t="s">
        <v>2011</v>
      </c>
      <c r="I222" s="177"/>
      <c r="J222" s="81">
        <v>31.451987261395971</v>
      </c>
      <c r="K222" s="81">
        <v>1.3435039079899187</v>
      </c>
      <c r="L222" s="81">
        <v>1.1119274964315966</v>
      </c>
      <c r="M222" s="81">
        <v>49.816191880558861</v>
      </c>
      <c r="N222" s="81">
        <v>61.573154922532936</v>
      </c>
      <c r="O222" s="81">
        <v>37.714954342633298</v>
      </c>
      <c r="P222" s="81">
        <v>19.902860368622541</v>
      </c>
      <c r="Q222" s="81">
        <v>3.3502101028836986</v>
      </c>
      <c r="R222" s="81">
        <v>0</v>
      </c>
      <c r="S222" s="81">
        <v>5.7693627797781684</v>
      </c>
      <c r="T222" s="82"/>
      <c r="U222" s="81">
        <v>6435910</v>
      </c>
      <c r="V222" s="81">
        <v>813</v>
      </c>
      <c r="W222" s="81">
        <v>17</v>
      </c>
      <c r="X222" s="81">
        <v>12306</v>
      </c>
      <c r="Y222" s="81">
        <v>22463</v>
      </c>
      <c r="Z222" s="81">
        <v>19316</v>
      </c>
      <c r="AA222" s="81">
        <v>3902</v>
      </c>
      <c r="AB222" s="81">
        <v>54743</v>
      </c>
      <c r="AC222" s="81">
        <v>0</v>
      </c>
      <c r="AD222" s="81">
        <v>5.7693627797781684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2016</v>
      </c>
      <c r="B223" s="80">
        <v>295</v>
      </c>
      <c r="C223" s="80">
        <v>6</v>
      </c>
      <c r="D223" s="80">
        <v>18</v>
      </c>
      <c r="E223" s="80">
        <v>2009</v>
      </c>
      <c r="F223" s="80" t="s">
        <v>85</v>
      </c>
      <c r="G223" s="80" t="s">
        <v>2010</v>
      </c>
      <c r="H223" s="80" t="s">
        <v>2011</v>
      </c>
      <c r="I223" s="177"/>
      <c r="J223" s="81">
        <v>31.256277442910974</v>
      </c>
      <c r="K223" s="81">
        <v>1.4052399662360888</v>
      </c>
      <c r="L223" s="81">
        <v>0.13610084115317297</v>
      </c>
      <c r="M223" s="81">
        <v>43.255954162543887</v>
      </c>
      <c r="N223" s="81">
        <v>59.877784776626775</v>
      </c>
      <c r="O223" s="81">
        <v>38.124765256936712</v>
      </c>
      <c r="P223" s="81">
        <v>18.785735457150896</v>
      </c>
      <c r="Q223" s="81">
        <v>3.1855895074721228</v>
      </c>
      <c r="R223" s="81">
        <v>0</v>
      </c>
      <c r="S223" s="81">
        <v>6.0494139886028817</v>
      </c>
      <c r="T223" s="82"/>
      <c r="U223" s="81">
        <v>5793374</v>
      </c>
      <c r="V223" s="81">
        <v>918</v>
      </c>
      <c r="W223" s="81">
        <v>3</v>
      </c>
      <c r="X223" s="81">
        <v>13559</v>
      </c>
      <c r="Y223" s="81">
        <v>22603</v>
      </c>
      <c r="Z223" s="81">
        <v>19273</v>
      </c>
      <c r="AA223" s="81">
        <v>3781</v>
      </c>
      <c r="AB223" s="81">
        <v>54643</v>
      </c>
      <c r="AC223" s="81">
        <v>0</v>
      </c>
      <c r="AD223" s="81">
        <v>6.0494139886028817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2.2799999999999998</v>
      </c>
      <c r="BL223" s="81">
        <v>0</v>
      </c>
      <c r="BM223" s="82"/>
      <c r="BN223" s="81">
        <v>0</v>
      </c>
      <c r="BO223" s="81">
        <v>0</v>
      </c>
      <c r="BP223" s="81">
        <v>0</v>
      </c>
      <c r="BQ223" s="81">
        <v>0</v>
      </c>
      <c r="BR223" s="81">
        <v>1</v>
      </c>
      <c r="BS223" s="81">
        <v>0</v>
      </c>
      <c r="BT223"/>
      <c r="BU223" s="80"/>
      <c r="BV223" s="80"/>
      <c r="BW223" s="80"/>
      <c r="BX223" s="80"/>
      <c r="BY223" s="80"/>
      <c r="BZ223" s="80"/>
      <c r="CA223" s="80"/>
      <c r="CB223" s="80"/>
      <c r="CC223" s="80"/>
    </row>
    <row r="224" spans="1:81">
      <c r="A224" s="80" t="s">
        <v>2017</v>
      </c>
      <c r="B224" s="80">
        <v>296</v>
      </c>
      <c r="C224" s="80">
        <v>7</v>
      </c>
      <c r="D224" s="80">
        <v>18</v>
      </c>
      <c r="E224" s="80">
        <v>2010</v>
      </c>
      <c r="F224" s="80" t="s">
        <v>86</v>
      </c>
      <c r="G224" s="80" t="s">
        <v>2010</v>
      </c>
      <c r="H224" s="80" t="s">
        <v>2011</v>
      </c>
      <c r="I224" s="177"/>
      <c r="J224" s="81">
        <v>29.093959095520837</v>
      </c>
      <c r="K224" s="81">
        <v>1.5205732791101811</v>
      </c>
      <c r="L224" s="81">
        <v>0.12523788644386616</v>
      </c>
      <c r="M224" s="81">
        <v>47.518153132389656</v>
      </c>
      <c r="N224" s="81">
        <v>60.810475585859301</v>
      </c>
      <c r="O224" s="81">
        <v>37.849976812880364</v>
      </c>
      <c r="P224" s="81">
        <v>18.400629392998486</v>
      </c>
      <c r="Q224" s="81">
        <v>3.3118338860810992</v>
      </c>
      <c r="R224" s="81">
        <v>0</v>
      </c>
      <c r="S224" s="81">
        <v>6.0549082738824023</v>
      </c>
      <c r="T224" s="82"/>
      <c r="U224" s="81">
        <v>4691257</v>
      </c>
      <c r="V224" s="81">
        <v>918</v>
      </c>
      <c r="W224" s="81">
        <v>3</v>
      </c>
      <c r="X224" s="81">
        <v>13559</v>
      </c>
      <c r="Y224" s="81">
        <v>22682</v>
      </c>
      <c r="Z224" s="81">
        <v>19223</v>
      </c>
      <c r="AA224" s="81">
        <v>3611</v>
      </c>
      <c r="AB224" s="81">
        <v>54434</v>
      </c>
      <c r="AC224" s="81">
        <v>0</v>
      </c>
      <c r="AD224" s="81">
        <v>6.0549082738824023</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2018</v>
      </c>
      <c r="B225" s="80">
        <v>297</v>
      </c>
      <c r="C225" s="80">
        <v>8</v>
      </c>
      <c r="D225" s="80">
        <v>18</v>
      </c>
      <c r="E225" s="80">
        <v>2011</v>
      </c>
      <c r="F225" s="80" t="s">
        <v>87</v>
      </c>
      <c r="G225" s="80" t="s">
        <v>2010</v>
      </c>
      <c r="H225" s="80" t="s">
        <v>2011</v>
      </c>
      <c r="I225" s="177"/>
      <c r="J225" s="81">
        <v>22.751664871324405</v>
      </c>
      <c r="K225" s="81">
        <v>2.1345385569248809</v>
      </c>
      <c r="L225" s="81">
        <v>0.12921862305327891</v>
      </c>
      <c r="M225" s="81">
        <v>62.719227644066876</v>
      </c>
      <c r="N225" s="81">
        <v>71.773683263282095</v>
      </c>
      <c r="O225" s="81">
        <v>37.085640020426005</v>
      </c>
      <c r="P225" s="81">
        <v>18.056921357207468</v>
      </c>
      <c r="Q225" s="81">
        <v>3.7994540158469756</v>
      </c>
      <c r="R225" s="81">
        <v>0</v>
      </c>
      <c r="S225" s="81">
        <v>6.2017809621241478</v>
      </c>
      <c r="T225" s="82"/>
      <c r="U225" s="81">
        <v>3511715</v>
      </c>
      <c r="V225" s="81">
        <v>918</v>
      </c>
      <c r="W225" s="81">
        <v>3</v>
      </c>
      <c r="X225" s="81">
        <v>13559</v>
      </c>
      <c r="Y225" s="81">
        <v>22661</v>
      </c>
      <c r="Z225" s="81">
        <v>19244</v>
      </c>
      <c r="AA225" s="81">
        <v>3649</v>
      </c>
      <c r="AB225" s="81">
        <v>54140</v>
      </c>
      <c r="AC225" s="81">
        <v>0</v>
      </c>
      <c r="AD225" s="81">
        <v>6.2017809621241478</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2019</v>
      </c>
      <c r="B226" s="80">
        <v>298</v>
      </c>
      <c r="C226" s="80">
        <v>9</v>
      </c>
      <c r="D226" s="80">
        <v>18</v>
      </c>
      <c r="E226" s="80">
        <v>2012</v>
      </c>
      <c r="F226" s="80" t="s">
        <v>88</v>
      </c>
      <c r="G226" s="80" t="s">
        <v>2010</v>
      </c>
      <c r="H226" s="80" t="s">
        <v>2011</v>
      </c>
      <c r="I226" s="177"/>
      <c r="J226" s="81">
        <v>23.712380533208819</v>
      </c>
      <c r="K226" s="81">
        <v>2.0535281659461377</v>
      </c>
      <c r="L226" s="81">
        <v>0.12672114816566851</v>
      </c>
      <c r="M226" s="81">
        <v>69.416876508499882</v>
      </c>
      <c r="N226" s="81">
        <v>83.543607021416463</v>
      </c>
      <c r="O226" s="81">
        <v>36.973530467476557</v>
      </c>
      <c r="P226" s="81">
        <v>17.532605309363444</v>
      </c>
      <c r="Q226" s="81">
        <v>4.1362506568080626</v>
      </c>
      <c r="R226" s="81">
        <v>0</v>
      </c>
      <c r="S226" s="81">
        <v>7.0235500043295955</v>
      </c>
      <c r="T226" s="82"/>
      <c r="U226" s="81">
        <v>3344101</v>
      </c>
      <c r="V226" s="81">
        <v>918</v>
      </c>
      <c r="W226" s="81">
        <v>3</v>
      </c>
      <c r="X226" s="81">
        <v>13559</v>
      </c>
      <c r="Y226" s="81">
        <v>22909</v>
      </c>
      <c r="Z226" s="81">
        <v>19338</v>
      </c>
      <c r="AA226" s="81">
        <v>3523</v>
      </c>
      <c r="AB226" s="81">
        <v>54248</v>
      </c>
      <c r="AC226" s="81">
        <v>0</v>
      </c>
      <c r="AD226" s="81">
        <v>7.0235500043295955</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2020</v>
      </c>
      <c r="B227" s="80">
        <v>299</v>
      </c>
      <c r="C227" s="80">
        <v>10</v>
      </c>
      <c r="D227" s="80">
        <v>18</v>
      </c>
      <c r="E227" s="80">
        <v>2013</v>
      </c>
      <c r="F227" s="80" t="s">
        <v>89</v>
      </c>
      <c r="G227" s="80" t="s">
        <v>2010</v>
      </c>
      <c r="H227" s="80" t="s">
        <v>2011</v>
      </c>
      <c r="I227" s="177"/>
      <c r="J227" s="81">
        <v>28.115563124826988</v>
      </c>
      <c r="K227" s="81">
        <v>1.8569943596407954</v>
      </c>
      <c r="L227" s="81">
        <v>0.12463923650594501</v>
      </c>
      <c r="M227" s="81">
        <v>66.154957297987124</v>
      </c>
      <c r="N227" s="81">
        <v>81.400670629808957</v>
      </c>
      <c r="O227" s="81">
        <v>35.530553771046982</v>
      </c>
      <c r="P227" s="81">
        <v>17.199037185195383</v>
      </c>
      <c r="Q227" s="81">
        <v>4.2019122768511714</v>
      </c>
      <c r="R227" s="81">
        <v>0</v>
      </c>
      <c r="S227" s="81">
        <v>5.9336666902485851</v>
      </c>
      <c r="T227" s="82"/>
      <c r="U227" s="81">
        <v>3703480</v>
      </c>
      <c r="V227" s="81">
        <v>918</v>
      </c>
      <c r="W227" s="81">
        <v>3</v>
      </c>
      <c r="X227" s="81">
        <v>13559</v>
      </c>
      <c r="Y227" s="81">
        <v>23044</v>
      </c>
      <c r="Z227" s="81">
        <v>19413</v>
      </c>
      <c r="AA227" s="81">
        <v>3443</v>
      </c>
      <c r="AB227" s="81">
        <v>54319</v>
      </c>
      <c r="AC227" s="81">
        <v>0</v>
      </c>
      <c r="AD227" s="81">
        <v>5.9336666902485851</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2021</v>
      </c>
      <c r="B228" s="80">
        <v>300</v>
      </c>
      <c r="C228" s="80">
        <v>11</v>
      </c>
      <c r="D228" s="80">
        <v>18</v>
      </c>
      <c r="E228" s="80">
        <v>2014</v>
      </c>
      <c r="F228" s="80" t="s">
        <v>90</v>
      </c>
      <c r="G228" s="80" t="s">
        <v>2010</v>
      </c>
      <c r="H228" s="80" t="s">
        <v>2011</v>
      </c>
      <c r="I228" s="177"/>
      <c r="J228" s="81">
        <v>23.359621124720231</v>
      </c>
      <c r="K228" s="81">
        <v>1.8676252315442794</v>
      </c>
      <c r="L228" s="81">
        <v>0.19533746854056083</v>
      </c>
      <c r="M228" s="81">
        <v>61.301812052774856</v>
      </c>
      <c r="N228" s="81">
        <v>77.729055706625815</v>
      </c>
      <c r="O228" s="81">
        <v>34.268946616498511</v>
      </c>
      <c r="P228" s="81">
        <v>17.152914522240987</v>
      </c>
      <c r="Q228" s="81">
        <v>4.0331037047781271</v>
      </c>
      <c r="R228" s="81">
        <v>0</v>
      </c>
      <c r="S228" s="81">
        <v>7.09703395986757</v>
      </c>
      <c r="T228" s="82"/>
      <c r="U228" s="81">
        <v>3351644</v>
      </c>
      <c r="V228" s="81">
        <v>738</v>
      </c>
      <c r="W228" s="81">
        <v>6</v>
      </c>
      <c r="X228" s="81">
        <v>12547</v>
      </c>
      <c r="Y228" s="81">
        <v>23226</v>
      </c>
      <c r="Z228" s="81">
        <v>19720</v>
      </c>
      <c r="AA228" s="81">
        <v>3416</v>
      </c>
      <c r="AB228" s="81">
        <v>54340</v>
      </c>
      <c r="AC228" s="81">
        <v>0</v>
      </c>
      <c r="AD228" s="81">
        <v>7.09703395986757</v>
      </c>
      <c r="AE228" s="82"/>
      <c r="AF228" s="81">
        <v>24611853.252842065</v>
      </c>
      <c r="AG228" s="81">
        <v>1578894.2536403714</v>
      </c>
      <c r="AH228" s="81">
        <v>38151.796313566869</v>
      </c>
      <c r="AI228" s="81">
        <v>82331171.940073669</v>
      </c>
      <c r="AJ228" s="81">
        <v>108591559.82557419</v>
      </c>
      <c r="AK228" s="81">
        <v>0</v>
      </c>
      <c r="AL228" s="81">
        <v>0</v>
      </c>
      <c r="AM228" s="81">
        <v>7460069.9856986646</v>
      </c>
      <c r="AN228" s="81">
        <v>0</v>
      </c>
      <c r="AO228" s="81">
        <v>0</v>
      </c>
      <c r="AP228" s="82"/>
      <c r="AQ228" s="81">
        <v>563</v>
      </c>
      <c r="AR228" s="81">
        <v>27</v>
      </c>
      <c r="AS228" s="81">
        <v>0</v>
      </c>
      <c r="AT228" s="81">
        <v>0</v>
      </c>
      <c r="AU228" s="81">
        <v>0</v>
      </c>
      <c r="AV228" s="81">
        <v>0</v>
      </c>
      <c r="AW228" s="81" t="s">
        <v>564</v>
      </c>
      <c r="AX228" s="82"/>
      <c r="AY228" s="81">
        <v>2053.9</v>
      </c>
      <c r="AZ228" s="81">
        <v>805.2</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2022</v>
      </c>
      <c r="B229" s="80">
        <v>301</v>
      </c>
      <c r="C229" s="80">
        <v>12</v>
      </c>
      <c r="D229" s="80">
        <v>18</v>
      </c>
      <c r="E229" s="80">
        <v>2015</v>
      </c>
      <c r="F229" s="80" t="s">
        <v>91</v>
      </c>
      <c r="G229" s="80" t="s">
        <v>2010</v>
      </c>
      <c r="H229" s="80" t="s">
        <v>2011</v>
      </c>
      <c r="I229" s="177"/>
      <c r="J229" s="81">
        <v>23.803574857837138</v>
      </c>
      <c r="K229" s="81">
        <v>1.7752693281815368</v>
      </c>
      <c r="L229" s="81">
        <v>0.22551800939497987</v>
      </c>
      <c r="M229" s="81">
        <v>55.823386369281543</v>
      </c>
      <c r="N229" s="81">
        <v>74.747421125256437</v>
      </c>
      <c r="O229" s="81">
        <v>34.19149727021717</v>
      </c>
      <c r="P229" s="81">
        <v>16.925196521045788</v>
      </c>
      <c r="Q229" s="81">
        <v>3.9846823725547651</v>
      </c>
      <c r="R229" s="81">
        <v>0</v>
      </c>
      <c r="S229" s="81">
        <v>7.7391661242799898</v>
      </c>
      <c r="T229" s="82"/>
      <c r="U229" s="81">
        <v>4132335</v>
      </c>
      <c r="V229" s="81">
        <v>738</v>
      </c>
      <c r="W229" s="81">
        <v>6</v>
      </c>
      <c r="X229" s="81">
        <v>12547</v>
      </c>
      <c r="Y229" s="81">
        <v>23617</v>
      </c>
      <c r="Z229" s="81">
        <v>19865</v>
      </c>
      <c r="AA229" s="81">
        <v>3368</v>
      </c>
      <c r="AB229" s="81">
        <v>54842</v>
      </c>
      <c r="AC229" s="81">
        <v>0</v>
      </c>
      <c r="AD229" s="81">
        <v>7.7391661242799898</v>
      </c>
      <c r="AE229" s="82"/>
      <c r="AF229" s="81">
        <v>26451332.261810638</v>
      </c>
      <c r="AG229" s="81">
        <v>1375151.4280608532</v>
      </c>
      <c r="AH229" s="81">
        <v>35742.857120111279</v>
      </c>
      <c r="AI229" s="81">
        <v>77560118.521543309</v>
      </c>
      <c r="AJ229" s="81">
        <v>107517928.78515469</v>
      </c>
      <c r="AK229" s="81">
        <v>0</v>
      </c>
      <c r="AL229" s="81">
        <v>0</v>
      </c>
      <c r="AM229" s="81">
        <v>7515866.0464624781</v>
      </c>
      <c r="AN229" s="81">
        <v>0</v>
      </c>
      <c r="AO229" s="81">
        <v>0</v>
      </c>
      <c r="AP229" s="82"/>
      <c r="AQ229" s="81">
        <v>637</v>
      </c>
      <c r="AR229" s="81">
        <v>36</v>
      </c>
      <c r="AS229" s="81">
        <v>0</v>
      </c>
      <c r="AT229" s="81">
        <v>0</v>
      </c>
      <c r="AU229" s="81">
        <v>0</v>
      </c>
      <c r="AV229" s="81">
        <v>0</v>
      </c>
      <c r="AW229" s="81" t="s">
        <v>564</v>
      </c>
      <c r="AX229" s="82"/>
      <c r="AY229" s="81">
        <v>2367.8999999999996</v>
      </c>
      <c r="AZ229" s="81">
        <v>1003.7</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2023</v>
      </c>
      <c r="B230" s="80">
        <v>302</v>
      </c>
      <c r="C230" s="80">
        <v>13</v>
      </c>
      <c r="D230" s="80">
        <v>18</v>
      </c>
      <c r="E230" s="80">
        <v>2016</v>
      </c>
      <c r="F230" s="80" t="s">
        <v>92</v>
      </c>
      <c r="G230" s="80" t="s">
        <v>2010</v>
      </c>
      <c r="H230" s="80" t="s">
        <v>2011</v>
      </c>
      <c r="I230" s="177"/>
      <c r="J230" s="81">
        <v>17.706132607204903</v>
      </c>
      <c r="K230" s="81">
        <v>1.6345615181862447</v>
      </c>
      <c r="L230" s="81">
        <v>0.27193929152245233</v>
      </c>
      <c r="M230" s="81">
        <v>54.556132393879551</v>
      </c>
      <c r="N230" s="81">
        <v>75.393995542675299</v>
      </c>
      <c r="O230" s="81">
        <v>34.167361733967958</v>
      </c>
      <c r="P230" s="81">
        <v>16.203837650092495</v>
      </c>
      <c r="Q230" s="81">
        <v>3.9363935441811391</v>
      </c>
      <c r="R230" s="81">
        <v>0</v>
      </c>
      <c r="S230" s="81">
        <v>6.7176603945498634</v>
      </c>
      <c r="T230" s="82"/>
      <c r="U230" s="81">
        <v>3280854</v>
      </c>
      <c r="V230" s="81">
        <v>738</v>
      </c>
      <c r="W230" s="81">
        <v>6</v>
      </c>
      <c r="X230" s="81">
        <v>12547</v>
      </c>
      <c r="Y230" s="81">
        <v>24172</v>
      </c>
      <c r="Z230" s="81">
        <v>20095</v>
      </c>
      <c r="AA230" s="81">
        <v>3335</v>
      </c>
      <c r="AB230" s="81">
        <v>55731</v>
      </c>
      <c r="AC230" s="81">
        <v>0</v>
      </c>
      <c r="AD230" s="81">
        <v>6.7176603945498634</v>
      </c>
      <c r="AE230" s="82"/>
      <c r="AF230" s="81">
        <v>19544925.652003761</v>
      </c>
      <c r="AG230" s="81">
        <v>1221948.7234924999</v>
      </c>
      <c r="AH230" s="81">
        <v>33564.496054198353</v>
      </c>
      <c r="AI230" s="81">
        <v>82010645.002477124</v>
      </c>
      <c r="AJ230" s="81">
        <v>104983056.2177801</v>
      </c>
      <c r="AK230" s="81">
        <v>0</v>
      </c>
      <c r="AL230" s="81">
        <v>0</v>
      </c>
      <c r="AM230" s="81">
        <v>7643633.5105625074</v>
      </c>
      <c r="AN230" s="81">
        <v>0</v>
      </c>
      <c r="AO230" s="81">
        <v>0</v>
      </c>
      <c r="AP230" s="82"/>
      <c r="AQ230" s="81">
        <v>702</v>
      </c>
      <c r="AR230" s="81">
        <v>39</v>
      </c>
      <c r="AS230" s="81">
        <v>0</v>
      </c>
      <c r="AT230" s="81">
        <v>0</v>
      </c>
      <c r="AU230" s="81">
        <v>0</v>
      </c>
      <c r="AV230" s="81">
        <v>0</v>
      </c>
      <c r="AW230" s="81" t="s">
        <v>564</v>
      </c>
      <c r="AX230" s="82"/>
      <c r="AY230" s="81">
        <v>2629.7</v>
      </c>
      <c r="AZ230" s="81">
        <v>1050</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2024</v>
      </c>
      <c r="B231" s="80">
        <v>303</v>
      </c>
      <c r="C231" s="80">
        <v>14</v>
      </c>
      <c r="D231" s="80">
        <v>18</v>
      </c>
      <c r="E231" s="80">
        <v>2017</v>
      </c>
      <c r="F231" s="80" t="s">
        <v>71</v>
      </c>
      <c r="G231" s="80" t="s">
        <v>2010</v>
      </c>
      <c r="H231" s="80" t="s">
        <v>2011</v>
      </c>
      <c r="I231" s="177"/>
      <c r="J231" s="81">
        <v>22.546134826758507</v>
      </c>
      <c r="K231" s="81">
        <v>1.6665109475711271</v>
      </c>
      <c r="L231" s="81">
        <v>0.24046910029547605</v>
      </c>
      <c r="M231" s="81">
        <v>47.668608823039079</v>
      </c>
      <c r="N231" s="81">
        <v>70.092595507588641</v>
      </c>
      <c r="O231" s="81">
        <v>33.701821887095065</v>
      </c>
      <c r="P231" s="81">
        <v>15.917730265467858</v>
      </c>
      <c r="Q231" s="81">
        <v>3.8900640256816872</v>
      </c>
      <c r="R231" s="81">
        <v>0</v>
      </c>
      <c r="S231" s="81">
        <v>7.5585874143278193</v>
      </c>
      <c r="T231" s="82"/>
      <c r="U231" s="81">
        <v>4522090</v>
      </c>
      <c r="V231" s="81">
        <v>738</v>
      </c>
      <c r="W231" s="81">
        <v>6</v>
      </c>
      <c r="X231" s="81">
        <v>12547</v>
      </c>
      <c r="Y231" s="81">
        <v>24807</v>
      </c>
      <c r="Z231" s="81">
        <v>20150</v>
      </c>
      <c r="AA231" s="81">
        <v>3297</v>
      </c>
      <c r="AB231" s="81">
        <v>56955</v>
      </c>
      <c r="AC231" s="81">
        <v>0</v>
      </c>
      <c r="AD231" s="81">
        <v>7.5585874143278193</v>
      </c>
      <c r="AE231" s="82"/>
      <c r="AF231" s="81">
        <v>27216107.532781649</v>
      </c>
      <c r="AG231" s="81">
        <v>1340741.7826151061</v>
      </c>
      <c r="AH231" s="81">
        <v>40479.592506266148</v>
      </c>
      <c r="AI231" s="81">
        <v>82476596.036092311</v>
      </c>
      <c r="AJ231" s="81">
        <v>108929847.91927131</v>
      </c>
      <c r="AK231" s="81">
        <v>0</v>
      </c>
      <c r="AL231" s="81">
        <v>0</v>
      </c>
      <c r="AM231" s="81">
        <v>7823730.7743015643</v>
      </c>
      <c r="AN231" s="81">
        <v>0</v>
      </c>
      <c r="AO231" s="81">
        <v>0</v>
      </c>
      <c r="AP231" s="82"/>
      <c r="AQ231" s="81">
        <v>738</v>
      </c>
      <c r="AR231" s="81">
        <v>43</v>
      </c>
      <c r="AS231" s="81">
        <v>0</v>
      </c>
      <c r="AT231" s="81">
        <v>0</v>
      </c>
      <c r="AU231" s="81">
        <v>0</v>
      </c>
      <c r="AV231" s="81">
        <v>0</v>
      </c>
      <c r="AW231" s="81" t="s">
        <v>564</v>
      </c>
      <c r="AX231" s="82"/>
      <c r="AY231" s="81">
        <v>2807</v>
      </c>
      <c r="AZ231" s="81">
        <v>1129.5</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2025</v>
      </c>
      <c r="B232" s="80">
        <v>304</v>
      </c>
      <c r="C232" s="80">
        <v>15</v>
      </c>
      <c r="D232" s="80">
        <v>18</v>
      </c>
      <c r="E232" s="80">
        <v>2018</v>
      </c>
      <c r="F232" s="80" t="s">
        <v>93</v>
      </c>
      <c r="G232" s="80" t="s">
        <v>2010</v>
      </c>
      <c r="H232" s="80" t="s">
        <v>2011</v>
      </c>
      <c r="I232" s="177"/>
      <c r="J232" s="81">
        <v>15.749361519913855</v>
      </c>
      <c r="K232" s="81">
        <v>1.4165415718547061</v>
      </c>
      <c r="L232" s="81">
        <v>0.21607211494101869</v>
      </c>
      <c r="M232" s="81">
        <v>42.445261036045011</v>
      </c>
      <c r="N232" s="81">
        <v>55.666211149772373</v>
      </c>
      <c r="O232" s="81">
        <v>33.121154157651134</v>
      </c>
      <c r="P232" s="81">
        <v>15.921797495948001</v>
      </c>
      <c r="Q232" s="81">
        <v>3.6483178755868599</v>
      </c>
      <c r="R232" s="81">
        <v>0</v>
      </c>
      <c r="S232" s="81">
        <v>11.003408461240067</v>
      </c>
      <c r="T232" s="82"/>
      <c r="U232" s="81">
        <v>3676920</v>
      </c>
      <c r="V232" s="81">
        <v>738</v>
      </c>
      <c r="W232" s="81">
        <v>6</v>
      </c>
      <c r="X232" s="81">
        <v>12547</v>
      </c>
      <c r="Y232" s="81">
        <v>25202</v>
      </c>
      <c r="Z232" s="81">
        <v>20182</v>
      </c>
      <c r="AA232" s="81">
        <v>3331</v>
      </c>
      <c r="AB232" s="81">
        <v>57563</v>
      </c>
      <c r="AC232" s="81">
        <v>0</v>
      </c>
      <c r="AD232" s="81">
        <v>11.00340846124007</v>
      </c>
      <c r="AE232" s="82"/>
      <c r="AF232" s="81">
        <v>21739836.202259719</v>
      </c>
      <c r="AG232" s="81">
        <v>1121211.0410201971</v>
      </c>
      <c r="AH232" s="81">
        <v>38272.791779760511</v>
      </c>
      <c r="AI232" s="81">
        <v>82307694.539045602</v>
      </c>
      <c r="AJ232" s="81">
        <v>102301206.6699132</v>
      </c>
      <c r="AK232" s="81">
        <v>0</v>
      </c>
      <c r="AL232" s="81">
        <v>0</v>
      </c>
      <c r="AM232" s="81">
        <v>7923610.8858946422</v>
      </c>
      <c r="AN232" s="81">
        <v>0</v>
      </c>
      <c r="AO232" s="81">
        <v>0</v>
      </c>
      <c r="AP232" s="82"/>
      <c r="AQ232" s="81">
        <v>784</v>
      </c>
      <c r="AR232" s="81">
        <v>48</v>
      </c>
      <c r="AS232" s="81">
        <v>0</v>
      </c>
      <c r="AT232" s="81">
        <v>0</v>
      </c>
      <c r="AU232" s="81">
        <v>0</v>
      </c>
      <c r="AV232" s="81">
        <v>0</v>
      </c>
      <c r="AW232" s="81" t="s">
        <v>564</v>
      </c>
      <c r="AX232" s="82"/>
      <c r="AY232" s="81">
        <v>3017.1</v>
      </c>
      <c r="AZ232" s="81">
        <v>1182</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2026</v>
      </c>
      <c r="B233" s="80">
        <v>305</v>
      </c>
      <c r="C233" s="80">
        <v>16</v>
      </c>
      <c r="D233" s="80">
        <v>18</v>
      </c>
      <c r="E233" s="80">
        <v>2019</v>
      </c>
      <c r="F233" s="80" t="s">
        <v>73</v>
      </c>
      <c r="G233" s="80" t="s">
        <v>2010</v>
      </c>
      <c r="H233" s="80" t="s">
        <v>2011</v>
      </c>
      <c r="I233" s="177"/>
      <c r="J233" s="81">
        <v>13.634697914467912</v>
      </c>
      <c r="K233" s="81">
        <v>1.3547497302795632</v>
      </c>
      <c r="L233" s="81">
        <v>0.21799159986886993</v>
      </c>
      <c r="M233" s="81">
        <v>39.263995608481899</v>
      </c>
      <c r="N233" s="81">
        <v>54.80063400547413</v>
      </c>
      <c r="O233" s="81">
        <v>32.60186269885736</v>
      </c>
      <c r="P233" s="81">
        <v>16.215235454929338</v>
      </c>
      <c r="Q233" s="81">
        <v>3.5501066841431435</v>
      </c>
      <c r="R233" s="81">
        <v>0</v>
      </c>
      <c r="S233" s="81">
        <v>7.9005003474133986</v>
      </c>
      <c r="T233" s="82"/>
      <c r="U233" s="81">
        <v>3291295</v>
      </c>
      <c r="V233" s="81">
        <v>738</v>
      </c>
      <c r="W233" s="81">
        <v>6</v>
      </c>
      <c r="X233" s="81">
        <v>12547</v>
      </c>
      <c r="Y233" s="81">
        <v>25346</v>
      </c>
      <c r="Z233" s="81">
        <v>20411</v>
      </c>
      <c r="AA233" s="81">
        <v>3367</v>
      </c>
      <c r="AB233" s="81">
        <v>57530</v>
      </c>
      <c r="AC233" s="81">
        <v>0</v>
      </c>
      <c r="AD233" s="81">
        <v>7.9005003474133986</v>
      </c>
      <c r="AE233" s="82"/>
      <c r="AF233" s="81">
        <v>19092915.931256648</v>
      </c>
      <c r="AG233" s="81">
        <v>1178212.6393959119</v>
      </c>
      <c r="AH233" s="81">
        <v>40562.661401211451</v>
      </c>
      <c r="AI233" s="81">
        <v>79496507.558815598</v>
      </c>
      <c r="AJ233" s="81">
        <v>98064114.625564873</v>
      </c>
      <c r="AK233" s="81">
        <v>0</v>
      </c>
      <c r="AL233" s="81">
        <v>0</v>
      </c>
      <c r="AM233" s="81">
        <v>7835152.9143918725</v>
      </c>
      <c r="AN233" s="81">
        <v>0</v>
      </c>
      <c r="AO233" s="81">
        <v>0</v>
      </c>
      <c r="AP233" s="82"/>
      <c r="AQ233" s="81">
        <v>845</v>
      </c>
      <c r="AR233" s="81">
        <v>50</v>
      </c>
      <c r="AS233" s="81">
        <v>0</v>
      </c>
      <c r="AT233" s="81">
        <v>0</v>
      </c>
      <c r="AU233" s="81">
        <v>0</v>
      </c>
      <c r="AV233" s="81">
        <v>0</v>
      </c>
      <c r="AW233" s="81" t="s">
        <v>564</v>
      </c>
      <c r="AX233" s="82"/>
      <c r="AY233" s="81">
        <v>3283.1000000000008</v>
      </c>
      <c r="AZ233" s="81">
        <v>1220.4000000000001</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2027</v>
      </c>
      <c r="B234" s="80">
        <v>306</v>
      </c>
      <c r="C234" s="80">
        <v>17</v>
      </c>
      <c r="D234" s="80">
        <v>18</v>
      </c>
      <c r="E234" s="80">
        <v>2020</v>
      </c>
      <c r="F234" s="80" t="s">
        <v>218</v>
      </c>
      <c r="G234" s="80" t="s">
        <v>2010</v>
      </c>
      <c r="H234" s="80" t="s">
        <v>2011</v>
      </c>
      <c r="I234" s="177"/>
      <c r="J234" s="81">
        <v>14.185642036326939</v>
      </c>
      <c r="K234" s="81">
        <v>1.3793275705703216</v>
      </c>
      <c r="L234" s="81">
        <v>0</v>
      </c>
      <c r="M234" s="81">
        <v>44.651413922505967</v>
      </c>
      <c r="N234" s="81">
        <v>62.527167477574288</v>
      </c>
      <c r="O234" s="81">
        <v>28.572241540453494</v>
      </c>
      <c r="P234" s="81">
        <v>14.955545255967021</v>
      </c>
      <c r="Q234" s="81">
        <v>3.3795331120277829</v>
      </c>
      <c r="R234" s="81">
        <v>0</v>
      </c>
      <c r="S234" s="81">
        <v>8.2118115812889894</v>
      </c>
      <c r="T234" s="82"/>
      <c r="U234" s="81">
        <v>3358496</v>
      </c>
      <c r="V234" s="81">
        <v>712</v>
      </c>
      <c r="W234" s="81">
        <v>0</v>
      </c>
      <c r="X234" s="81">
        <v>13521</v>
      </c>
      <c r="Y234" s="81">
        <v>25436</v>
      </c>
      <c r="Z234" s="81">
        <v>20417</v>
      </c>
      <c r="AA234" s="81">
        <v>3374</v>
      </c>
      <c r="AB234" s="81">
        <v>57316</v>
      </c>
      <c r="AC234" s="81">
        <v>0</v>
      </c>
      <c r="AD234" s="81">
        <v>8.2118115812889894</v>
      </c>
      <c r="AE234" s="82"/>
      <c r="AF234" s="81">
        <v>19793765.492874421</v>
      </c>
      <c r="AG234" s="81">
        <v>1062001.7330465482</v>
      </c>
      <c r="AH234" s="81">
        <v>0</v>
      </c>
      <c r="AI234" s="81">
        <v>87526958.832712337</v>
      </c>
      <c r="AJ234" s="81">
        <v>116697485.406581</v>
      </c>
      <c r="AK234" s="81"/>
      <c r="AL234" s="81"/>
      <c r="AM234" s="81">
        <v>7480374.7940416429</v>
      </c>
      <c r="AN234" s="81"/>
      <c r="AO234" s="81"/>
      <c r="AP234" s="82"/>
      <c r="AQ234" s="81">
        <v>883</v>
      </c>
      <c r="AR234" s="81">
        <v>50</v>
      </c>
      <c r="AS234" s="81">
        <v>0</v>
      </c>
      <c r="AT234" s="81">
        <v>0</v>
      </c>
      <c r="AU234" s="81">
        <v>0</v>
      </c>
      <c r="AV234" s="81">
        <v>0</v>
      </c>
      <c r="AW234" s="81">
        <v>0</v>
      </c>
      <c r="AX234" s="82"/>
      <c r="AY234" s="81">
        <v>3465.300000000002</v>
      </c>
      <c r="AZ234" s="81">
        <v>1220.4000000000001</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2028</v>
      </c>
      <c r="B235" s="80">
        <v>306</v>
      </c>
      <c r="C235" s="80">
        <v>18</v>
      </c>
      <c r="D235" s="80">
        <v>18</v>
      </c>
      <c r="E235" s="80">
        <v>2021</v>
      </c>
      <c r="F235" s="80" t="s">
        <v>75</v>
      </c>
      <c r="G235" s="174" t="s">
        <v>2010</v>
      </c>
      <c r="H235" s="80" t="s">
        <v>2011</v>
      </c>
      <c r="I235" s="177"/>
      <c r="J235" s="81">
        <v>12.800220878764486</v>
      </c>
      <c r="K235" s="81">
        <v>1.554350659704443</v>
      </c>
      <c r="L235" s="81">
        <v>0</v>
      </c>
      <c r="M235" s="81">
        <v>41.752032374676183</v>
      </c>
      <c r="N235" s="81">
        <v>52.625530921765922</v>
      </c>
      <c r="O235" s="81">
        <v>27.665614102071608</v>
      </c>
      <c r="P235" s="81">
        <v>15.126731482405889</v>
      </c>
      <c r="Q235" s="81">
        <v>3.4081560944442253</v>
      </c>
      <c r="R235" s="81">
        <v>0</v>
      </c>
      <c r="S235" s="81">
        <v>9.758184798250424</v>
      </c>
      <c r="T235" s="82"/>
      <c r="U235" s="81">
        <v>3755760</v>
      </c>
      <c r="V235" s="81">
        <v>712</v>
      </c>
      <c r="W235" s="81">
        <v>0</v>
      </c>
      <c r="X235" s="81">
        <v>13521</v>
      </c>
      <c r="Y235" s="81">
        <v>25495</v>
      </c>
      <c r="Z235" s="81">
        <v>20356</v>
      </c>
      <c r="AA235" s="81">
        <v>3328</v>
      </c>
      <c r="AB235" s="81">
        <v>57116</v>
      </c>
      <c r="AC235" s="81">
        <v>0</v>
      </c>
      <c r="AD235" s="81">
        <v>9.758184798250424</v>
      </c>
      <c r="AE235" s="82"/>
      <c r="AF235" s="81">
        <v>19667309.276365124</v>
      </c>
      <c r="AG235" s="81">
        <v>1201437.477953658</v>
      </c>
      <c r="AH235" s="81">
        <v>0</v>
      </c>
      <c r="AI235" s="81">
        <v>93474824.82424818</v>
      </c>
      <c r="AJ235" s="81">
        <v>101772087.6241484</v>
      </c>
      <c r="AK235" s="81">
        <v>0</v>
      </c>
      <c r="AL235" s="81">
        <v>0</v>
      </c>
      <c r="AM235" s="81">
        <v>7497268.216030472</v>
      </c>
      <c r="AN235" s="81">
        <v>0</v>
      </c>
      <c r="AO235" s="81">
        <v>0</v>
      </c>
      <c r="AP235" s="82"/>
      <c r="AQ235" s="81">
        <v>925</v>
      </c>
      <c r="AR235" s="81">
        <v>50</v>
      </c>
      <c r="AS235" s="81">
        <v>0</v>
      </c>
      <c r="AT235" s="81">
        <v>0</v>
      </c>
      <c r="AU235" s="81">
        <v>0</v>
      </c>
      <c r="AV235" s="81">
        <v>0</v>
      </c>
      <c r="AW235" s="81"/>
      <c r="AX235" s="82"/>
      <c r="AY235" s="81">
        <v>3696.1999999999989</v>
      </c>
      <c r="AZ235" s="81">
        <v>1220.4000000000001</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2029</v>
      </c>
      <c r="B236" s="80">
        <v>306</v>
      </c>
      <c r="C236" s="80">
        <v>19</v>
      </c>
      <c r="D236" s="80">
        <v>18</v>
      </c>
      <c r="E236" s="80">
        <v>2022</v>
      </c>
      <c r="F236" s="80" t="s">
        <v>568</v>
      </c>
      <c r="G236" s="174" t="s">
        <v>2010</v>
      </c>
      <c r="H236" s="80" t="s">
        <v>2011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994</v>
      </c>
      <c r="AR236" s="81">
        <v>50</v>
      </c>
      <c r="AS236" s="81">
        <v>0</v>
      </c>
      <c r="AT236" s="81">
        <v>0</v>
      </c>
      <c r="AU236" s="81">
        <v>0</v>
      </c>
      <c r="AV236" s="81">
        <v>0</v>
      </c>
      <c r="AW236" s="81"/>
      <c r="AX236" s="82"/>
      <c r="AY236" s="81">
        <v>4035.1000000000022</v>
      </c>
      <c r="AZ236" s="81">
        <v>1220.3999999999999</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2030</v>
      </c>
      <c r="B237" s="80">
        <v>324</v>
      </c>
      <c r="C237" s="80">
        <v>1</v>
      </c>
      <c r="D237" s="80">
        <v>20</v>
      </c>
      <c r="E237" s="80">
        <v>1990</v>
      </c>
      <c r="F237" s="80" t="s">
        <v>562</v>
      </c>
      <c r="G237" s="80" t="s">
        <v>2031</v>
      </c>
      <c r="H237" s="80" t="s">
        <v>2032</v>
      </c>
      <c r="I237" s="177"/>
      <c r="J237" s="81">
        <v>803.16134596678239</v>
      </c>
      <c r="K237" s="81">
        <v>7.0789049491319904</v>
      </c>
      <c r="L237" s="81">
        <v>42.083210660269231</v>
      </c>
      <c r="M237" s="81">
        <v>75.500876584682473</v>
      </c>
      <c r="N237" s="81">
        <v>55.119276876302415</v>
      </c>
      <c r="O237" s="81">
        <v>66.742571187933393</v>
      </c>
      <c r="P237" s="81">
        <v>91.758575304571281</v>
      </c>
      <c r="Q237" s="81">
        <v>5.2435844465031574</v>
      </c>
      <c r="R237" s="81">
        <v>0.42205681490297947</v>
      </c>
      <c r="S237" s="81">
        <v>5.5968413584369445</v>
      </c>
      <c r="T237" s="82"/>
      <c r="U237" s="81">
        <v>19426970</v>
      </c>
      <c r="V237" s="81">
        <v>2405</v>
      </c>
      <c r="W237" s="81">
        <v>407</v>
      </c>
      <c r="X237" s="81">
        <v>25435</v>
      </c>
      <c r="Y237" s="81">
        <v>24807</v>
      </c>
      <c r="Z237" s="81">
        <v>27452</v>
      </c>
      <c r="AA237" s="81">
        <v>22280</v>
      </c>
      <c r="AB237" s="81">
        <v>85138</v>
      </c>
      <c r="AC237" s="81">
        <v>73101</v>
      </c>
      <c r="AD237" s="81">
        <v>5.5968413584369445</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2033</v>
      </c>
      <c r="B238" s="80">
        <v>325</v>
      </c>
      <c r="C238" s="80">
        <v>2</v>
      </c>
      <c r="D238" s="80">
        <v>20</v>
      </c>
      <c r="E238" s="80">
        <v>2005</v>
      </c>
      <c r="F238" s="80" t="s">
        <v>565</v>
      </c>
      <c r="G238" s="80" t="s">
        <v>2031</v>
      </c>
      <c r="H238" s="80" t="s">
        <v>2032</v>
      </c>
      <c r="I238" s="177"/>
      <c r="J238" s="81">
        <v>622.95507330290411</v>
      </c>
      <c r="K238" s="81">
        <v>4.66318834565097</v>
      </c>
      <c r="L238" s="81">
        <v>22.418124153238956</v>
      </c>
      <c r="M238" s="81">
        <v>106.26522961369376</v>
      </c>
      <c r="N238" s="81">
        <v>71.52363808563787</v>
      </c>
      <c r="O238" s="81">
        <v>87.115456247790377</v>
      </c>
      <c r="P238" s="81">
        <v>83.505986214416268</v>
      </c>
      <c r="Q238" s="81">
        <v>4.4336924065581638</v>
      </c>
      <c r="R238" s="81">
        <v>9.6137916995767925E-5</v>
      </c>
      <c r="S238" s="81">
        <v>10.488228127999999</v>
      </c>
      <c r="T238" s="82"/>
      <c r="U238" s="81">
        <v>15813616</v>
      </c>
      <c r="V238" s="81">
        <v>1971</v>
      </c>
      <c r="W238" s="81">
        <v>239</v>
      </c>
      <c r="X238" s="81">
        <v>19891</v>
      </c>
      <c r="Y238" s="81">
        <v>27241</v>
      </c>
      <c r="Z238" s="81">
        <v>41464</v>
      </c>
      <c r="AA238" s="81">
        <v>16606</v>
      </c>
      <c r="AB238" s="81">
        <v>75256</v>
      </c>
      <c r="AC238" s="81">
        <v>17</v>
      </c>
      <c r="AD238" s="81">
        <v>10.488228127999999</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2034</v>
      </c>
      <c r="B239" s="80">
        <v>326</v>
      </c>
      <c r="C239" s="80">
        <v>3</v>
      </c>
      <c r="D239" s="80">
        <v>20</v>
      </c>
      <c r="E239" s="80">
        <v>2006</v>
      </c>
      <c r="F239" s="80" t="s">
        <v>566</v>
      </c>
      <c r="G239" s="80" t="s">
        <v>2031</v>
      </c>
      <c r="H239" s="80" t="s">
        <v>2032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2035</v>
      </c>
      <c r="B240" s="80">
        <v>327</v>
      </c>
      <c r="C240" s="80">
        <v>4</v>
      </c>
      <c r="D240" s="80">
        <v>20</v>
      </c>
      <c r="E240" s="80">
        <v>2007</v>
      </c>
      <c r="F240" s="80" t="s">
        <v>567</v>
      </c>
      <c r="G240" s="80" t="s">
        <v>2031</v>
      </c>
      <c r="H240" s="80" t="s">
        <v>2032</v>
      </c>
      <c r="I240" s="177"/>
      <c r="J240" s="81">
        <v>648.24319118957658</v>
      </c>
      <c r="K240" s="81">
        <v>4.446532834136951</v>
      </c>
      <c r="L240" s="81">
        <v>16.542268680454288</v>
      </c>
      <c r="M240" s="81">
        <v>103.3947033304713</v>
      </c>
      <c r="N240" s="81">
        <v>84.915765027996841</v>
      </c>
      <c r="O240" s="81">
        <v>84.332529074464063</v>
      </c>
      <c r="P240" s="81">
        <v>80.677615782716614</v>
      </c>
      <c r="Q240" s="81">
        <v>4.5276172208972518</v>
      </c>
      <c r="R240" s="81">
        <v>0</v>
      </c>
      <c r="S240" s="81">
        <v>8.9348371169200007</v>
      </c>
      <c r="T240" s="82"/>
      <c r="U240" s="81">
        <v>18488953</v>
      </c>
      <c r="V240" s="81">
        <v>1833</v>
      </c>
      <c r="W240" s="81">
        <v>203</v>
      </c>
      <c r="X240" s="81">
        <v>23174</v>
      </c>
      <c r="Y240" s="81">
        <v>27105</v>
      </c>
      <c r="Z240" s="81">
        <v>41727</v>
      </c>
      <c r="AA240" s="81">
        <v>15799</v>
      </c>
      <c r="AB240" s="81">
        <v>72786</v>
      </c>
      <c r="AC240" s="81">
        <v>0</v>
      </c>
      <c r="AD240" s="81">
        <v>8.9348371169200007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2036</v>
      </c>
      <c r="B241" s="80">
        <v>328</v>
      </c>
      <c r="C241" s="80">
        <v>5</v>
      </c>
      <c r="D241" s="80">
        <v>20</v>
      </c>
      <c r="E241" s="80">
        <v>2008</v>
      </c>
      <c r="F241" s="80" t="s">
        <v>84</v>
      </c>
      <c r="G241" s="80" t="s">
        <v>2031</v>
      </c>
      <c r="H241" s="80" t="s">
        <v>2032</v>
      </c>
      <c r="I241" s="177"/>
      <c r="J241" s="81">
        <v>564.51441285571048</v>
      </c>
      <c r="K241" s="81">
        <v>3.4991335701677664</v>
      </c>
      <c r="L241" s="81">
        <v>14.515484287902151</v>
      </c>
      <c r="M241" s="81">
        <v>116.72087357178076</v>
      </c>
      <c r="N241" s="81">
        <v>80.083371925455609</v>
      </c>
      <c r="O241" s="81">
        <v>81.761944144634967</v>
      </c>
      <c r="P241" s="81">
        <v>77.642578301171795</v>
      </c>
      <c r="Q241" s="81">
        <v>4.3739449110059887</v>
      </c>
      <c r="R241" s="81">
        <v>1.3235479659633425E-3</v>
      </c>
      <c r="S241" s="81">
        <v>7.4536325604</v>
      </c>
      <c r="T241" s="82"/>
      <c r="U241" s="81">
        <v>18600050</v>
      </c>
      <c r="V241" s="81">
        <v>1833</v>
      </c>
      <c r="W241" s="81">
        <v>203</v>
      </c>
      <c r="X241" s="81">
        <v>23174</v>
      </c>
      <c r="Y241" s="81">
        <v>26968</v>
      </c>
      <c r="Z241" s="81">
        <v>41875</v>
      </c>
      <c r="AA241" s="81">
        <v>15222</v>
      </c>
      <c r="AB241" s="81">
        <v>71471</v>
      </c>
      <c r="AC241" s="81">
        <v>250</v>
      </c>
      <c r="AD241" s="81">
        <v>7.4536325604</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2037</v>
      </c>
      <c r="B242" s="80">
        <v>329</v>
      </c>
      <c r="C242" s="80">
        <v>6</v>
      </c>
      <c r="D242" s="80">
        <v>20</v>
      </c>
      <c r="E242" s="80">
        <v>2009</v>
      </c>
      <c r="F242" s="80" t="s">
        <v>85</v>
      </c>
      <c r="G242" s="80" t="s">
        <v>2031</v>
      </c>
      <c r="H242" s="80" t="s">
        <v>2032</v>
      </c>
      <c r="I242" s="177"/>
      <c r="J242" s="81">
        <v>629.92761608984972</v>
      </c>
      <c r="K242" s="81">
        <v>2.7520158406447517</v>
      </c>
      <c r="L242" s="81">
        <v>18.020261308228914</v>
      </c>
      <c r="M242" s="81">
        <v>102.17243316820418</v>
      </c>
      <c r="N242" s="81">
        <v>73.861000069571318</v>
      </c>
      <c r="O242" s="81">
        <v>82.878290352818851</v>
      </c>
      <c r="P242" s="81">
        <v>73.955480634671005</v>
      </c>
      <c r="Q242" s="81">
        <v>4.1043111195405162</v>
      </c>
      <c r="R242" s="81">
        <v>1.3566778283326433E-3</v>
      </c>
      <c r="S242" s="81">
        <v>8.1007408505999994</v>
      </c>
      <c r="T242" s="82"/>
      <c r="U242" s="81">
        <v>17935028</v>
      </c>
      <c r="V242" s="81">
        <v>1853</v>
      </c>
      <c r="W242" s="81">
        <v>325</v>
      </c>
      <c r="X242" s="81">
        <v>23089</v>
      </c>
      <c r="Y242" s="81">
        <v>26994</v>
      </c>
      <c r="Z242" s="81">
        <v>41897</v>
      </c>
      <c r="AA242" s="81">
        <v>14885</v>
      </c>
      <c r="AB242" s="81">
        <v>70402</v>
      </c>
      <c r="AC242" s="81">
        <v>250</v>
      </c>
      <c r="AD242" s="81">
        <v>8.1007408505999994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39.938000000000002</v>
      </c>
      <c r="BJ242" s="81">
        <v>0</v>
      </c>
      <c r="BK242" s="81">
        <v>0</v>
      </c>
      <c r="BL242" s="81">
        <v>0</v>
      </c>
      <c r="BM242" s="82"/>
      <c r="BN242" s="81">
        <v>0</v>
      </c>
      <c r="BO242" s="81">
        <v>0</v>
      </c>
      <c r="BP242" s="81">
        <v>3</v>
      </c>
      <c r="BQ242" s="81">
        <v>0</v>
      </c>
      <c r="BR242" s="81">
        <v>0</v>
      </c>
      <c r="BS242" s="81">
        <v>0</v>
      </c>
      <c r="BT242"/>
      <c r="BU242" s="80"/>
      <c r="BV242" s="80"/>
      <c r="BW242" s="80"/>
      <c r="BX242" s="80"/>
      <c r="BY242" s="80"/>
      <c r="BZ242" s="80"/>
      <c r="CA242" s="80"/>
      <c r="CB242" s="80"/>
      <c r="CC242" s="80"/>
    </row>
    <row r="243" spans="1:81">
      <c r="A243" s="80" t="s">
        <v>2038</v>
      </c>
      <c r="B243" s="80">
        <v>330</v>
      </c>
      <c r="C243" s="80">
        <v>7</v>
      </c>
      <c r="D243" s="80">
        <v>20</v>
      </c>
      <c r="E243" s="80">
        <v>2010</v>
      </c>
      <c r="F243" s="80" t="s">
        <v>86</v>
      </c>
      <c r="G243" s="80" t="s">
        <v>2031</v>
      </c>
      <c r="H243" s="80" t="s">
        <v>2032</v>
      </c>
      <c r="I243" s="177"/>
      <c r="J243" s="81">
        <v>671.61294030939303</v>
      </c>
      <c r="K243" s="81">
        <v>2.932892698310809</v>
      </c>
      <c r="L243" s="81">
        <v>17.0608025080302</v>
      </c>
      <c r="M243" s="81">
        <v>101.98885102031575</v>
      </c>
      <c r="N243" s="81">
        <v>75.366851303188767</v>
      </c>
      <c r="O243" s="81">
        <v>82.477231896058512</v>
      </c>
      <c r="P243" s="81">
        <v>73.923547661099164</v>
      </c>
      <c r="Q243" s="81">
        <v>4.2162394178552756</v>
      </c>
      <c r="R243" s="81">
        <v>0</v>
      </c>
      <c r="S243" s="81">
        <v>12.86175798346</v>
      </c>
      <c r="T243" s="82"/>
      <c r="U243" s="81">
        <v>17352257</v>
      </c>
      <c r="V243" s="81">
        <v>1853</v>
      </c>
      <c r="W243" s="81">
        <v>325</v>
      </c>
      <c r="X243" s="81">
        <v>23089</v>
      </c>
      <c r="Y243" s="81">
        <v>26964</v>
      </c>
      <c r="Z243" s="81">
        <v>41888</v>
      </c>
      <c r="AA243" s="81">
        <v>14507</v>
      </c>
      <c r="AB243" s="81">
        <v>69299</v>
      </c>
      <c r="AC243" s="81">
        <v>0</v>
      </c>
      <c r="AD243" s="81">
        <v>12.86175798346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44.164000000000001</v>
      </c>
      <c r="BJ243" s="81">
        <v>0</v>
      </c>
      <c r="BK243" s="81">
        <v>0</v>
      </c>
      <c r="BL243" s="81">
        <v>0</v>
      </c>
      <c r="BM243" s="82"/>
      <c r="BN243" s="81">
        <v>0</v>
      </c>
      <c r="BO243" s="81">
        <v>0</v>
      </c>
      <c r="BP243" s="81">
        <v>4</v>
      </c>
      <c r="BQ243" s="81">
        <v>0</v>
      </c>
      <c r="BR243" s="81">
        <v>0</v>
      </c>
      <c r="BS243" s="81">
        <v>0</v>
      </c>
      <c r="BT243"/>
      <c r="BU243" s="80">
        <v>44.164000000000001</v>
      </c>
      <c r="BV243" s="80">
        <v>0</v>
      </c>
      <c r="BW243" s="80">
        <v>0</v>
      </c>
      <c r="BX243" s="80">
        <v>0</v>
      </c>
      <c r="BY243" s="80">
        <v>0</v>
      </c>
      <c r="BZ243" s="80">
        <v>0</v>
      </c>
      <c r="CA243" s="80">
        <v>0</v>
      </c>
      <c r="CB243" s="80">
        <v>0</v>
      </c>
      <c r="CC243" s="80">
        <v>0</v>
      </c>
    </row>
    <row r="244" spans="1:81">
      <c r="A244" s="80" t="s">
        <v>2039</v>
      </c>
      <c r="B244" s="80">
        <v>331</v>
      </c>
      <c r="C244" s="80">
        <v>8</v>
      </c>
      <c r="D244" s="80">
        <v>20</v>
      </c>
      <c r="E244" s="80">
        <v>2011</v>
      </c>
      <c r="F244" s="80" t="s">
        <v>87</v>
      </c>
      <c r="G244" s="80" t="s">
        <v>2031</v>
      </c>
      <c r="H244" s="80" t="s">
        <v>2032</v>
      </c>
      <c r="I244" s="177"/>
      <c r="J244" s="81">
        <v>574.92939591570291</v>
      </c>
      <c r="K244" s="81">
        <v>4.6298536616042139</v>
      </c>
      <c r="L244" s="81">
        <v>16.633290129292632</v>
      </c>
      <c r="M244" s="81">
        <v>118.15915251608082</v>
      </c>
      <c r="N244" s="81">
        <v>78.959406999035551</v>
      </c>
      <c r="O244" s="81">
        <v>81.311287122315235</v>
      </c>
      <c r="P244" s="81">
        <v>70.827271961005891</v>
      </c>
      <c r="Q244" s="81">
        <v>4.7808977619057105</v>
      </c>
      <c r="R244" s="81">
        <v>0</v>
      </c>
      <c r="S244" s="81">
        <v>10.505619537951999</v>
      </c>
      <c r="T244" s="82"/>
      <c r="U244" s="81">
        <v>15551501</v>
      </c>
      <c r="V244" s="81">
        <v>1853</v>
      </c>
      <c r="W244" s="81">
        <v>325</v>
      </c>
      <c r="X244" s="81">
        <v>23089</v>
      </c>
      <c r="Y244" s="81">
        <v>26884</v>
      </c>
      <c r="Z244" s="81">
        <v>42193</v>
      </c>
      <c r="AA244" s="81">
        <v>14313</v>
      </c>
      <c r="AB244" s="81">
        <v>68125</v>
      </c>
      <c r="AC244" s="81">
        <v>0</v>
      </c>
      <c r="AD244" s="81">
        <v>10.505619537951999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44.414000000000001</v>
      </c>
      <c r="BJ244" s="81">
        <v>0</v>
      </c>
      <c r="BK244" s="81">
        <v>2.4329999999999998</v>
      </c>
      <c r="BL244" s="81">
        <v>0</v>
      </c>
      <c r="BM244" s="82"/>
      <c r="BN244" s="81">
        <v>0</v>
      </c>
      <c r="BO244" s="81">
        <v>0</v>
      </c>
      <c r="BP244" s="81">
        <v>4</v>
      </c>
      <c r="BQ244" s="81">
        <v>0</v>
      </c>
      <c r="BR244" s="81">
        <v>1</v>
      </c>
      <c r="BS244" s="81">
        <v>0</v>
      </c>
      <c r="BT244"/>
      <c r="BU244" s="80">
        <v>46.847000000000001</v>
      </c>
      <c r="BV244" s="80">
        <v>0</v>
      </c>
      <c r="BW244" s="80">
        <v>0</v>
      </c>
      <c r="BX244" s="80">
        <v>0</v>
      </c>
      <c r="BY244" s="80">
        <v>0</v>
      </c>
      <c r="BZ244" s="80">
        <v>0</v>
      </c>
      <c r="CA244" s="80">
        <v>0</v>
      </c>
      <c r="CB244" s="80">
        <v>0</v>
      </c>
      <c r="CC244" s="80">
        <v>0</v>
      </c>
    </row>
    <row r="245" spans="1:81">
      <c r="A245" s="80" t="s">
        <v>2040</v>
      </c>
      <c r="B245" s="80">
        <v>332</v>
      </c>
      <c r="C245" s="80">
        <v>9</v>
      </c>
      <c r="D245" s="80">
        <v>20</v>
      </c>
      <c r="E245" s="80">
        <v>2012</v>
      </c>
      <c r="F245" s="80" t="s">
        <v>88</v>
      </c>
      <c r="G245" s="80" t="s">
        <v>2031</v>
      </c>
      <c r="H245" s="80" t="s">
        <v>2032</v>
      </c>
      <c r="I245" s="177"/>
      <c r="J245" s="81">
        <v>631.57505680679913</v>
      </c>
      <c r="K245" s="81">
        <v>4.5936208959700355</v>
      </c>
      <c r="L245" s="81">
        <v>16.699669306249707</v>
      </c>
      <c r="M245" s="81">
        <v>132.0431848526126</v>
      </c>
      <c r="N245" s="81">
        <v>90.770781408430565</v>
      </c>
      <c r="O245" s="81">
        <v>81.111184353178103</v>
      </c>
      <c r="P245" s="81">
        <v>70.309579282056987</v>
      </c>
      <c r="Q245" s="81">
        <v>5.2557100312228977</v>
      </c>
      <c r="R245" s="81">
        <v>4.721941551972636E-2</v>
      </c>
      <c r="S245" s="81">
        <v>11.059026093999998</v>
      </c>
      <c r="T245" s="82"/>
      <c r="U245" s="81">
        <v>17165914</v>
      </c>
      <c r="V245" s="81">
        <v>1853</v>
      </c>
      <c r="W245" s="81">
        <v>325</v>
      </c>
      <c r="X245" s="81">
        <v>23089</v>
      </c>
      <c r="Y245" s="81">
        <v>28113</v>
      </c>
      <c r="Z245" s="81">
        <v>42423</v>
      </c>
      <c r="AA245" s="81">
        <v>14128</v>
      </c>
      <c r="AB245" s="81">
        <v>68930</v>
      </c>
      <c r="AC245" s="81">
        <v>8019</v>
      </c>
      <c r="AD245" s="81">
        <v>11.059026093999998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39.377000000000002</v>
      </c>
      <c r="BJ245" s="81">
        <v>0</v>
      </c>
      <c r="BK245" s="81">
        <v>3.4820000000000002</v>
      </c>
      <c r="BL245" s="81">
        <v>0</v>
      </c>
      <c r="BM245" s="82"/>
      <c r="BN245" s="81">
        <v>0</v>
      </c>
      <c r="BO245" s="81">
        <v>0</v>
      </c>
      <c r="BP245" s="81">
        <v>3</v>
      </c>
      <c r="BQ245" s="81">
        <v>0</v>
      </c>
      <c r="BR245" s="81">
        <v>1</v>
      </c>
      <c r="BS245" s="81">
        <v>0</v>
      </c>
      <c r="BT245"/>
      <c r="BU245" s="80">
        <v>42.859000000000002</v>
      </c>
      <c r="BV245" s="80">
        <v>0</v>
      </c>
      <c r="BW245" s="80">
        <v>0</v>
      </c>
      <c r="BX245" s="80">
        <v>0</v>
      </c>
      <c r="BY245" s="80">
        <v>0</v>
      </c>
      <c r="BZ245" s="80">
        <v>0</v>
      </c>
      <c r="CA245" s="80">
        <v>0</v>
      </c>
      <c r="CB245" s="80">
        <v>0</v>
      </c>
      <c r="CC245" s="80">
        <v>0</v>
      </c>
    </row>
    <row r="246" spans="1:81">
      <c r="A246" s="80" t="s">
        <v>2041</v>
      </c>
      <c r="B246" s="80">
        <v>333</v>
      </c>
      <c r="C246" s="80">
        <v>10</v>
      </c>
      <c r="D246" s="80">
        <v>20</v>
      </c>
      <c r="E246" s="80">
        <v>2013</v>
      </c>
      <c r="F246" s="80" t="s">
        <v>89</v>
      </c>
      <c r="G246" s="80" t="s">
        <v>2031</v>
      </c>
      <c r="H246" s="80" t="s">
        <v>2032</v>
      </c>
      <c r="I246" s="177"/>
      <c r="J246" s="81">
        <v>611.3597340540465</v>
      </c>
      <c r="K246" s="81">
        <v>4.0942349464486627</v>
      </c>
      <c r="L246" s="81">
        <v>16.703909956573462</v>
      </c>
      <c r="M246" s="81">
        <v>130.91904650498719</v>
      </c>
      <c r="N246" s="81">
        <v>95.07653753774278</v>
      </c>
      <c r="O246" s="81">
        <v>77.935509229831695</v>
      </c>
      <c r="P246" s="81">
        <v>69.525471839543812</v>
      </c>
      <c r="Q246" s="81">
        <v>5.2685771341847154</v>
      </c>
      <c r="R246" s="81">
        <v>0</v>
      </c>
      <c r="S246" s="81">
        <v>9.42322171</v>
      </c>
      <c r="T246" s="82"/>
      <c r="U246" s="81">
        <v>16186287</v>
      </c>
      <c r="V246" s="81">
        <v>1853</v>
      </c>
      <c r="W246" s="81">
        <v>325</v>
      </c>
      <c r="X246" s="81">
        <v>23089</v>
      </c>
      <c r="Y246" s="81">
        <v>28018</v>
      </c>
      <c r="Z246" s="81">
        <v>42582</v>
      </c>
      <c r="AA246" s="81">
        <v>13918</v>
      </c>
      <c r="AB246" s="81">
        <v>68108</v>
      </c>
      <c r="AC246" s="81">
        <v>0</v>
      </c>
      <c r="AD246" s="81">
        <v>9.42322171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43.804000000000002</v>
      </c>
      <c r="BJ246" s="81">
        <v>0</v>
      </c>
      <c r="BK246" s="81">
        <v>3.8610000000000002</v>
      </c>
      <c r="BL246" s="81">
        <v>0</v>
      </c>
      <c r="BM246" s="82"/>
      <c r="BN246" s="81">
        <v>0</v>
      </c>
      <c r="BO246" s="81">
        <v>0</v>
      </c>
      <c r="BP246" s="81">
        <v>3</v>
      </c>
      <c r="BQ246" s="81">
        <v>0</v>
      </c>
      <c r="BR246" s="81">
        <v>1</v>
      </c>
      <c r="BS246" s="81">
        <v>0</v>
      </c>
      <c r="BT246"/>
      <c r="BU246" s="80">
        <v>47.664999999999999</v>
      </c>
      <c r="BV246" s="80">
        <v>0</v>
      </c>
      <c r="BW246" s="80">
        <v>0</v>
      </c>
      <c r="BX246" s="80">
        <v>0</v>
      </c>
      <c r="BY246" s="80">
        <v>0</v>
      </c>
      <c r="BZ246" s="80">
        <v>0</v>
      </c>
      <c r="CA246" s="80">
        <v>0</v>
      </c>
      <c r="CB246" s="80">
        <v>0</v>
      </c>
      <c r="CC246" s="80">
        <v>0</v>
      </c>
    </row>
    <row r="247" spans="1:81">
      <c r="A247" s="80" t="s">
        <v>2042</v>
      </c>
      <c r="B247" s="80">
        <v>334</v>
      </c>
      <c r="C247" s="80">
        <v>11</v>
      </c>
      <c r="D247" s="80">
        <v>20</v>
      </c>
      <c r="E247" s="80">
        <v>2014</v>
      </c>
      <c r="F247" s="80" t="s">
        <v>90</v>
      </c>
      <c r="G247" s="80" t="s">
        <v>2031</v>
      </c>
      <c r="H247" s="80" t="s">
        <v>2032</v>
      </c>
      <c r="I247" s="177"/>
      <c r="J247" s="81">
        <v>583.72030968773265</v>
      </c>
      <c r="K247" s="81">
        <v>3.90916427792805</v>
      </c>
      <c r="L247" s="81">
        <v>23.954158108425077</v>
      </c>
      <c r="M247" s="81">
        <v>112.69823513218527</v>
      </c>
      <c r="N247" s="81">
        <v>77.768585365718067</v>
      </c>
      <c r="O247" s="81">
        <v>73.96149274567918</v>
      </c>
      <c r="P247" s="81">
        <v>68.320420078925906</v>
      </c>
      <c r="Q247" s="81">
        <v>4.9639683839339472</v>
      </c>
      <c r="R247" s="81">
        <v>0</v>
      </c>
      <c r="S247" s="81">
        <v>8.6723245701064471</v>
      </c>
      <c r="T247" s="82"/>
      <c r="U247" s="81">
        <v>17013031</v>
      </c>
      <c r="V247" s="81">
        <v>1635</v>
      </c>
      <c r="W247" s="81">
        <v>418</v>
      </c>
      <c r="X247" s="81">
        <v>21612</v>
      </c>
      <c r="Y247" s="81">
        <v>27857</v>
      </c>
      <c r="Z247" s="81">
        <v>42561</v>
      </c>
      <c r="AA247" s="81">
        <v>13606</v>
      </c>
      <c r="AB247" s="81">
        <v>66882</v>
      </c>
      <c r="AC247" s="81">
        <v>0</v>
      </c>
      <c r="AD247" s="81">
        <v>8.6723245701064471</v>
      </c>
      <c r="AE247" s="82"/>
      <c r="AF247" s="81">
        <v>183605738.92957702</v>
      </c>
      <c r="AG247" s="81">
        <v>3767616.3560135565</v>
      </c>
      <c r="AH247" s="81">
        <v>5954171.3062611045</v>
      </c>
      <c r="AI247" s="81">
        <v>156690988.93124825</v>
      </c>
      <c r="AJ247" s="81">
        <v>107063502.84428734</v>
      </c>
      <c r="AK247" s="81">
        <v>0</v>
      </c>
      <c r="AL247" s="81">
        <v>0</v>
      </c>
      <c r="AM247" s="81">
        <v>9181899.1678965408</v>
      </c>
      <c r="AN247" s="81">
        <v>0</v>
      </c>
      <c r="AO247" s="81">
        <v>0</v>
      </c>
      <c r="AP247" s="82"/>
      <c r="AQ247" s="81">
        <v>640</v>
      </c>
      <c r="AR247" s="81">
        <v>197</v>
      </c>
      <c r="AS247" s="81">
        <v>9</v>
      </c>
      <c r="AT247" s="81">
        <v>0</v>
      </c>
      <c r="AU247" s="81">
        <v>0</v>
      </c>
      <c r="AV247" s="81">
        <v>0</v>
      </c>
      <c r="AW247" s="81" t="s">
        <v>564</v>
      </c>
      <c r="AX247" s="82"/>
      <c r="AY247" s="81">
        <v>2653.7</v>
      </c>
      <c r="AZ247" s="81">
        <v>10288.5</v>
      </c>
      <c r="BA247" s="81">
        <v>52920</v>
      </c>
      <c r="BB247" s="81">
        <v>0</v>
      </c>
      <c r="BC247" s="81">
        <v>0</v>
      </c>
      <c r="BD247" s="81">
        <v>0</v>
      </c>
      <c r="BE247" s="81" t="s">
        <v>564</v>
      </c>
      <c r="BF247" s="82"/>
      <c r="BG247" s="81">
        <v>0</v>
      </c>
      <c r="BH247" s="81">
        <v>0</v>
      </c>
      <c r="BI247" s="81">
        <v>42.973999999999997</v>
      </c>
      <c r="BJ247" s="81">
        <v>0</v>
      </c>
      <c r="BK247" s="81">
        <v>3.407</v>
      </c>
      <c r="BL247" s="81">
        <v>0</v>
      </c>
      <c r="BM247" s="82"/>
      <c r="BN247" s="81">
        <v>0</v>
      </c>
      <c r="BO247" s="81">
        <v>0</v>
      </c>
      <c r="BP247" s="81">
        <v>3</v>
      </c>
      <c r="BQ247" s="81">
        <v>0</v>
      </c>
      <c r="BR247" s="81">
        <v>1</v>
      </c>
      <c r="BS247" s="81">
        <v>0</v>
      </c>
      <c r="BT247"/>
      <c r="BU247" s="80">
        <v>46.381</v>
      </c>
      <c r="BV247" s="80">
        <v>0</v>
      </c>
      <c r="BW247" s="80">
        <v>0</v>
      </c>
      <c r="BX247" s="80">
        <v>0</v>
      </c>
      <c r="BY247" s="80">
        <v>0</v>
      </c>
      <c r="BZ247" s="80">
        <v>0</v>
      </c>
      <c r="CA247" s="80">
        <v>0</v>
      </c>
      <c r="CB247" s="80">
        <v>0</v>
      </c>
      <c r="CC247" s="80">
        <v>0</v>
      </c>
    </row>
    <row r="248" spans="1:81">
      <c r="A248" s="80" t="s">
        <v>2043</v>
      </c>
      <c r="B248" s="80">
        <v>335</v>
      </c>
      <c r="C248" s="80">
        <v>12</v>
      </c>
      <c r="D248" s="80">
        <v>20</v>
      </c>
      <c r="E248" s="80">
        <v>2015</v>
      </c>
      <c r="F248" s="80" t="s">
        <v>91</v>
      </c>
      <c r="G248" s="80" t="s">
        <v>2031</v>
      </c>
      <c r="H248" s="80" t="s">
        <v>2032</v>
      </c>
      <c r="I248" s="177"/>
      <c r="J248" s="81">
        <v>635.1780335957676</v>
      </c>
      <c r="K248" s="81">
        <v>3.8821250046082936</v>
      </c>
      <c r="L248" s="81">
        <v>25.161859058578859</v>
      </c>
      <c r="M248" s="81">
        <v>114.49735641643237</v>
      </c>
      <c r="N248" s="81">
        <v>71.855039064883286</v>
      </c>
      <c r="O248" s="81">
        <v>73.023330641139381</v>
      </c>
      <c r="P248" s="81">
        <v>67.364091260278741</v>
      </c>
      <c r="Q248" s="81">
        <v>4.7624082052345758</v>
      </c>
      <c r="R248" s="81">
        <v>0</v>
      </c>
      <c r="S248" s="81">
        <v>8.7984518283200011</v>
      </c>
      <c r="T248" s="82"/>
      <c r="U248" s="81">
        <v>18303270</v>
      </c>
      <c r="V248" s="81">
        <v>1635</v>
      </c>
      <c r="W248" s="81">
        <v>418</v>
      </c>
      <c r="X248" s="81">
        <v>21612</v>
      </c>
      <c r="Y248" s="81">
        <v>27693</v>
      </c>
      <c r="Z248" s="81">
        <v>42426</v>
      </c>
      <c r="AA248" s="81">
        <v>13405</v>
      </c>
      <c r="AB248" s="81">
        <v>65546</v>
      </c>
      <c r="AC248" s="81">
        <v>0</v>
      </c>
      <c r="AD248" s="81">
        <v>8.7984518283200011</v>
      </c>
      <c r="AE248" s="82"/>
      <c r="AF248" s="81">
        <v>196577126.92934138</v>
      </c>
      <c r="AG248" s="81">
        <v>3340741.7348229792</v>
      </c>
      <c r="AH248" s="81">
        <v>5258141.5773753114</v>
      </c>
      <c r="AI248" s="81">
        <v>162451645.62515277</v>
      </c>
      <c r="AJ248" s="81">
        <v>96431859.060918212</v>
      </c>
      <c r="AK248" s="81">
        <v>0</v>
      </c>
      <c r="AL248" s="81">
        <v>0</v>
      </c>
      <c r="AM248" s="81">
        <v>8982804.3448712602</v>
      </c>
      <c r="AN248" s="81">
        <v>0</v>
      </c>
      <c r="AO248" s="81">
        <v>0</v>
      </c>
      <c r="AP248" s="82"/>
      <c r="AQ248" s="81">
        <v>695</v>
      </c>
      <c r="AR248" s="81">
        <v>323</v>
      </c>
      <c r="AS248" s="81">
        <v>9</v>
      </c>
      <c r="AT248" s="81">
        <v>0</v>
      </c>
      <c r="AU248" s="81">
        <v>0</v>
      </c>
      <c r="AV248" s="81">
        <v>0</v>
      </c>
      <c r="AW248" s="81" t="s">
        <v>564</v>
      </c>
      <c r="AX248" s="82"/>
      <c r="AY248" s="81">
        <v>2927.4</v>
      </c>
      <c r="AZ248" s="81">
        <v>18553.8</v>
      </c>
      <c r="BA248" s="81">
        <v>52920</v>
      </c>
      <c r="BB248" s="81">
        <v>0</v>
      </c>
      <c r="BC248" s="81">
        <v>0</v>
      </c>
      <c r="BD248" s="81">
        <v>0</v>
      </c>
      <c r="BE248" s="81" t="s">
        <v>564</v>
      </c>
      <c r="BF248" s="82"/>
      <c r="BG248" s="81">
        <v>0</v>
      </c>
      <c r="BH248" s="81">
        <v>0</v>
      </c>
      <c r="BI248" s="81">
        <v>41.529000000000003</v>
      </c>
      <c r="BJ248" s="81">
        <v>0</v>
      </c>
      <c r="BK248" s="81">
        <v>3.1160000000000001</v>
      </c>
      <c r="BL248" s="81">
        <v>0</v>
      </c>
      <c r="BM248" s="82"/>
      <c r="BN248" s="81">
        <v>0</v>
      </c>
      <c r="BO248" s="81">
        <v>0</v>
      </c>
      <c r="BP248" s="81">
        <v>3</v>
      </c>
      <c r="BQ248" s="81">
        <v>0</v>
      </c>
      <c r="BR248" s="81">
        <v>1</v>
      </c>
      <c r="BS248" s="81">
        <v>0</v>
      </c>
      <c r="BT248"/>
      <c r="BU248" s="80">
        <v>44.645000000000003</v>
      </c>
      <c r="BV248" s="80">
        <v>0</v>
      </c>
      <c r="BW248" s="80">
        <v>0</v>
      </c>
      <c r="BX248" s="80">
        <v>0</v>
      </c>
      <c r="BY248" s="80">
        <v>0</v>
      </c>
      <c r="BZ248" s="80">
        <v>0</v>
      </c>
      <c r="CA248" s="80">
        <v>0</v>
      </c>
      <c r="CB248" s="80">
        <v>0</v>
      </c>
      <c r="CC248" s="80">
        <v>0</v>
      </c>
    </row>
    <row r="249" spans="1:81">
      <c r="A249" s="80" t="s">
        <v>2044</v>
      </c>
      <c r="B249" s="80">
        <v>336</v>
      </c>
      <c r="C249" s="80">
        <v>13</v>
      </c>
      <c r="D249" s="80">
        <v>20</v>
      </c>
      <c r="E249" s="80">
        <v>2016</v>
      </c>
      <c r="F249" s="80" t="s">
        <v>92</v>
      </c>
      <c r="G249" s="80" t="s">
        <v>2031</v>
      </c>
      <c r="H249" s="80" t="s">
        <v>2032</v>
      </c>
      <c r="I249" s="177"/>
      <c r="J249" s="81">
        <v>651.42027688063069</v>
      </c>
      <c r="K249" s="81">
        <v>3.7412235113294137</v>
      </c>
      <c r="L249" s="81">
        <v>29.267682907047572</v>
      </c>
      <c r="M249" s="81">
        <v>98.470524637772499</v>
      </c>
      <c r="N249" s="81">
        <v>74.923318622323634</v>
      </c>
      <c r="O249" s="81">
        <v>72.224990880094097</v>
      </c>
      <c r="P249" s="81">
        <v>65.709355436237161</v>
      </c>
      <c r="Q249" s="81">
        <v>4.5455241523708025</v>
      </c>
      <c r="R249" s="81">
        <v>0</v>
      </c>
      <c r="S249" s="81">
        <v>7.6884513812300002</v>
      </c>
      <c r="T249" s="82"/>
      <c r="U249" s="81">
        <v>17734668</v>
      </c>
      <c r="V249" s="81">
        <v>1635</v>
      </c>
      <c r="W249" s="81">
        <v>418</v>
      </c>
      <c r="X249" s="81">
        <v>21612</v>
      </c>
      <c r="Y249" s="81">
        <v>27552</v>
      </c>
      <c r="Z249" s="81">
        <v>42478</v>
      </c>
      <c r="AA249" s="81">
        <v>13524</v>
      </c>
      <c r="AB249" s="81">
        <v>64355</v>
      </c>
      <c r="AC249" s="81">
        <v>0</v>
      </c>
      <c r="AD249" s="81">
        <v>7.6884513812300002</v>
      </c>
      <c r="AE249" s="82"/>
      <c r="AF249" s="81">
        <v>209217565.29682741</v>
      </c>
      <c r="AG249" s="81">
        <v>3183199.685103185</v>
      </c>
      <c r="AH249" s="81">
        <v>4841832.491824463</v>
      </c>
      <c r="AI249" s="81">
        <v>151169963.75560141</v>
      </c>
      <c r="AJ249" s="81">
        <v>101974918.6505889</v>
      </c>
      <c r="AK249" s="81">
        <v>0</v>
      </c>
      <c r="AL249" s="81">
        <v>0</v>
      </c>
      <c r="AM249" s="81">
        <v>8826434.7413871996</v>
      </c>
      <c r="AN249" s="81">
        <v>0</v>
      </c>
      <c r="AO249" s="81">
        <v>0</v>
      </c>
      <c r="AP249" s="82"/>
      <c r="AQ249" s="81">
        <v>750</v>
      </c>
      <c r="AR249" s="81">
        <v>390</v>
      </c>
      <c r="AS249" s="81">
        <v>9</v>
      </c>
      <c r="AT249" s="81">
        <v>0</v>
      </c>
      <c r="AU249" s="81">
        <v>0</v>
      </c>
      <c r="AV249" s="81">
        <v>0</v>
      </c>
      <c r="AW249" s="81" t="s">
        <v>564</v>
      </c>
      <c r="AX249" s="82"/>
      <c r="AY249" s="81">
        <v>3197.2</v>
      </c>
      <c r="AZ249" s="81">
        <v>21581.599999999999</v>
      </c>
      <c r="BA249" s="81">
        <v>52920</v>
      </c>
      <c r="BB249" s="81">
        <v>0</v>
      </c>
      <c r="BC249" s="81">
        <v>0</v>
      </c>
      <c r="BD249" s="81">
        <v>0</v>
      </c>
      <c r="BE249" s="81" t="s">
        <v>564</v>
      </c>
      <c r="BF249" s="82"/>
      <c r="BG249" s="81">
        <v>0</v>
      </c>
      <c r="BH249" s="81">
        <v>0</v>
      </c>
      <c r="BI249" s="81">
        <v>41.545000000000002</v>
      </c>
      <c r="BJ249" s="81">
        <v>0</v>
      </c>
      <c r="BK249" s="81">
        <v>2.9870000000000001</v>
      </c>
      <c r="BL249" s="81">
        <v>0</v>
      </c>
      <c r="BM249" s="82"/>
      <c r="BN249" s="81">
        <v>0</v>
      </c>
      <c r="BO249" s="81">
        <v>0</v>
      </c>
      <c r="BP249" s="81">
        <v>3</v>
      </c>
      <c r="BQ249" s="81">
        <v>0</v>
      </c>
      <c r="BR249" s="81">
        <v>1</v>
      </c>
      <c r="BS249" s="81">
        <v>0</v>
      </c>
      <c r="BT249"/>
      <c r="BU249" s="80">
        <v>44.531999999999996</v>
      </c>
      <c r="BV249" s="80">
        <v>0</v>
      </c>
      <c r="BW249" s="80">
        <v>0</v>
      </c>
      <c r="BX249" s="80">
        <v>0</v>
      </c>
      <c r="BY249" s="80">
        <v>0</v>
      </c>
      <c r="BZ249" s="80">
        <v>0</v>
      </c>
      <c r="CA249" s="80">
        <v>0</v>
      </c>
      <c r="CB249" s="80">
        <v>0</v>
      </c>
      <c r="CC249" s="80">
        <v>0</v>
      </c>
    </row>
    <row r="250" spans="1:81">
      <c r="A250" s="80" t="s">
        <v>2045</v>
      </c>
      <c r="B250" s="80">
        <v>337</v>
      </c>
      <c r="C250" s="80">
        <v>14</v>
      </c>
      <c r="D250" s="80">
        <v>20</v>
      </c>
      <c r="E250" s="80">
        <v>2017</v>
      </c>
      <c r="F250" s="80" t="s">
        <v>71</v>
      </c>
      <c r="G250" s="80" t="s">
        <v>2031</v>
      </c>
      <c r="H250" s="80" t="s">
        <v>2032</v>
      </c>
      <c r="I250" s="177"/>
      <c r="J250" s="81">
        <v>601.90659891131565</v>
      </c>
      <c r="K250" s="81">
        <v>3.744862400444144</v>
      </c>
      <c r="L250" s="81">
        <v>26.84636874159202</v>
      </c>
      <c r="M250" s="81">
        <v>99.909701790144609</v>
      </c>
      <c r="N250" s="81">
        <v>82.674693534182538</v>
      </c>
      <c r="O250" s="81">
        <v>70.827347466640916</v>
      </c>
      <c r="P250" s="81">
        <v>64.177855146758944</v>
      </c>
      <c r="Q250" s="81">
        <v>4.3069029467375266</v>
      </c>
      <c r="R250" s="81">
        <v>0</v>
      </c>
      <c r="S250" s="81">
        <v>7.1545534566799995</v>
      </c>
      <c r="T250" s="82"/>
      <c r="U250" s="81">
        <v>17457296</v>
      </c>
      <c r="V250" s="81">
        <v>1635</v>
      </c>
      <c r="W250" s="81">
        <v>418</v>
      </c>
      <c r="X250" s="81">
        <v>21612</v>
      </c>
      <c r="Y250" s="81">
        <v>27479</v>
      </c>
      <c r="Z250" s="81">
        <v>42347</v>
      </c>
      <c r="AA250" s="81">
        <v>13293</v>
      </c>
      <c r="AB250" s="81">
        <v>63058</v>
      </c>
      <c r="AC250" s="81">
        <v>0</v>
      </c>
      <c r="AD250" s="81">
        <v>7.1545534566800004</v>
      </c>
      <c r="AE250" s="82"/>
      <c r="AF250" s="81">
        <v>193092015.76351741</v>
      </c>
      <c r="AG250" s="81">
        <v>3216643.2035832079</v>
      </c>
      <c r="AH250" s="81">
        <v>5953635.3316835715</v>
      </c>
      <c r="AI250" s="81">
        <v>160780839.28980881</v>
      </c>
      <c r="AJ250" s="81">
        <v>114997432.68358999</v>
      </c>
      <c r="AK250" s="81">
        <v>0</v>
      </c>
      <c r="AL250" s="81">
        <v>0</v>
      </c>
      <c r="AM250" s="81">
        <v>8662080.8562182076</v>
      </c>
      <c r="AN250" s="81">
        <v>0</v>
      </c>
      <c r="AO250" s="81">
        <v>0</v>
      </c>
      <c r="AP250" s="82"/>
      <c r="AQ250" s="81">
        <v>793</v>
      </c>
      <c r="AR250" s="81">
        <v>424</v>
      </c>
      <c r="AS250" s="81">
        <v>12</v>
      </c>
      <c r="AT250" s="81">
        <v>0</v>
      </c>
      <c r="AU250" s="81">
        <v>0</v>
      </c>
      <c r="AV250" s="81">
        <v>0</v>
      </c>
      <c r="AW250" s="81" t="s">
        <v>564</v>
      </c>
      <c r="AX250" s="82"/>
      <c r="AY250" s="81">
        <v>3437.5</v>
      </c>
      <c r="AZ250" s="81">
        <v>23539.7</v>
      </c>
      <c r="BA250" s="81">
        <v>52978.5</v>
      </c>
      <c r="BB250" s="81">
        <v>0</v>
      </c>
      <c r="BC250" s="81">
        <v>0</v>
      </c>
      <c r="BD250" s="81">
        <v>0</v>
      </c>
      <c r="BE250" s="81" t="s">
        <v>564</v>
      </c>
      <c r="BF250" s="82"/>
      <c r="BG250" s="81">
        <v>0</v>
      </c>
      <c r="BH250" s="81">
        <v>0</v>
      </c>
      <c r="BI250" s="81">
        <v>41.817</v>
      </c>
      <c r="BJ250" s="81">
        <v>0</v>
      </c>
      <c r="BK250" s="81">
        <v>2.78</v>
      </c>
      <c r="BL250" s="81">
        <v>0</v>
      </c>
      <c r="BM250" s="82"/>
      <c r="BN250" s="81">
        <v>0</v>
      </c>
      <c r="BO250" s="81">
        <v>0</v>
      </c>
      <c r="BP250" s="81">
        <v>3</v>
      </c>
      <c r="BQ250" s="81">
        <v>0</v>
      </c>
      <c r="BR250" s="81">
        <v>1</v>
      </c>
      <c r="BS250" s="81">
        <v>0</v>
      </c>
      <c r="BT250"/>
      <c r="BU250" s="80">
        <v>44.597000000000001</v>
      </c>
      <c r="BV250" s="80">
        <v>0</v>
      </c>
      <c r="BW250" s="80">
        <v>0</v>
      </c>
      <c r="BX250" s="80">
        <v>0</v>
      </c>
      <c r="BY250" s="80">
        <v>0</v>
      </c>
      <c r="BZ250" s="80">
        <v>0</v>
      </c>
      <c r="CA250" s="80">
        <v>0</v>
      </c>
      <c r="CB250" s="80">
        <v>0</v>
      </c>
      <c r="CC250" s="80">
        <v>0</v>
      </c>
    </row>
    <row r="251" spans="1:81">
      <c r="A251" s="80" t="s">
        <v>2046</v>
      </c>
      <c r="B251" s="80">
        <v>338</v>
      </c>
      <c r="C251" s="80">
        <v>15</v>
      </c>
      <c r="D251" s="80">
        <v>20</v>
      </c>
      <c r="E251" s="80">
        <v>2018</v>
      </c>
      <c r="F251" s="80" t="s">
        <v>93</v>
      </c>
      <c r="G251" s="80" t="s">
        <v>2031</v>
      </c>
      <c r="H251" s="80" t="s">
        <v>2032</v>
      </c>
      <c r="I251" s="177"/>
      <c r="J251" s="81">
        <v>576.94555028809145</v>
      </c>
      <c r="K251" s="81">
        <v>3.5361103069893871</v>
      </c>
      <c r="L251" s="81">
        <v>25.106608902935719</v>
      </c>
      <c r="M251" s="81">
        <v>101.93356944314461</v>
      </c>
      <c r="N251" s="81">
        <v>68.96502705382359</v>
      </c>
      <c r="O251" s="81">
        <v>69.024012620981537</v>
      </c>
      <c r="P251" s="81">
        <v>62.974987093700058</v>
      </c>
      <c r="Q251" s="81">
        <v>3.9095050611972946</v>
      </c>
      <c r="R251" s="81">
        <v>0</v>
      </c>
      <c r="S251" s="81">
        <v>10.3716587702</v>
      </c>
      <c r="T251" s="82"/>
      <c r="U251" s="81">
        <v>18563406</v>
      </c>
      <c r="V251" s="81">
        <v>1635</v>
      </c>
      <c r="W251" s="81">
        <v>418</v>
      </c>
      <c r="X251" s="81">
        <v>21612</v>
      </c>
      <c r="Y251" s="81">
        <v>27373</v>
      </c>
      <c r="Z251" s="81">
        <v>42059</v>
      </c>
      <c r="AA251" s="81">
        <v>13175</v>
      </c>
      <c r="AB251" s="81">
        <v>61684</v>
      </c>
      <c r="AC251" s="81">
        <v>0</v>
      </c>
      <c r="AD251" s="81">
        <v>10.3716587702</v>
      </c>
      <c r="AE251" s="82"/>
      <c r="AF251" s="81">
        <v>191105611.6568841</v>
      </c>
      <c r="AG251" s="81">
        <v>2933053.1001059972</v>
      </c>
      <c r="AH251" s="81">
        <v>5622562.5664150873</v>
      </c>
      <c r="AI251" s="81">
        <v>160355421.51883999</v>
      </c>
      <c r="AJ251" s="81">
        <v>100974136.1536334</v>
      </c>
      <c r="AK251" s="81">
        <v>0</v>
      </c>
      <c r="AL251" s="81">
        <v>0</v>
      </c>
      <c r="AM251" s="81">
        <v>8490871.1131373476</v>
      </c>
      <c r="AN251" s="81">
        <v>0</v>
      </c>
      <c r="AO251" s="81">
        <v>0</v>
      </c>
      <c r="AP251" s="82"/>
      <c r="AQ251" s="81">
        <v>835</v>
      </c>
      <c r="AR251" s="81">
        <v>458</v>
      </c>
      <c r="AS251" s="81">
        <v>14</v>
      </c>
      <c r="AT251" s="81">
        <v>0</v>
      </c>
      <c r="AU251" s="81">
        <v>0</v>
      </c>
      <c r="AV251" s="81">
        <v>0</v>
      </c>
      <c r="AW251" s="81" t="s">
        <v>564</v>
      </c>
      <c r="AX251" s="82"/>
      <c r="AY251" s="81">
        <v>3669.5</v>
      </c>
      <c r="AZ251" s="81">
        <v>24823.8</v>
      </c>
      <c r="BA251" s="81">
        <v>55398</v>
      </c>
      <c r="BB251" s="81">
        <v>0</v>
      </c>
      <c r="BC251" s="81">
        <v>0</v>
      </c>
      <c r="BD251" s="81">
        <v>0</v>
      </c>
      <c r="BE251" s="81" t="s">
        <v>564</v>
      </c>
      <c r="BF251" s="82"/>
      <c r="BG251" s="81">
        <v>0</v>
      </c>
      <c r="BH251" s="81">
        <v>0</v>
      </c>
      <c r="BI251" s="81">
        <v>42.866</v>
      </c>
      <c r="BJ251" s="81">
        <v>0</v>
      </c>
      <c r="BK251" s="81">
        <v>2.7480000000000002</v>
      </c>
      <c r="BL251" s="81">
        <v>0</v>
      </c>
      <c r="BM251" s="82"/>
      <c r="BN251" s="81">
        <v>0</v>
      </c>
      <c r="BO251" s="81">
        <v>0</v>
      </c>
      <c r="BP251" s="81">
        <v>3</v>
      </c>
      <c r="BQ251" s="81">
        <v>0</v>
      </c>
      <c r="BR251" s="81">
        <v>1</v>
      </c>
      <c r="BS251" s="81">
        <v>0</v>
      </c>
      <c r="BT251"/>
      <c r="BU251" s="80">
        <v>45.613999999999997</v>
      </c>
      <c r="BV251" s="80">
        <v>0</v>
      </c>
      <c r="BW251" s="80">
        <v>0</v>
      </c>
      <c r="BX251" s="80">
        <v>0</v>
      </c>
      <c r="BY251" s="80">
        <v>0</v>
      </c>
      <c r="BZ251" s="80">
        <v>0</v>
      </c>
      <c r="CA251" s="80">
        <v>0</v>
      </c>
      <c r="CB251" s="80">
        <v>0</v>
      </c>
      <c r="CC251" s="80">
        <v>0</v>
      </c>
    </row>
    <row r="252" spans="1:81">
      <c r="A252" s="80" t="s">
        <v>2047</v>
      </c>
      <c r="B252" s="80">
        <v>339</v>
      </c>
      <c r="C252" s="80">
        <v>16</v>
      </c>
      <c r="D252" s="80">
        <v>20</v>
      </c>
      <c r="E252" s="80">
        <v>2019</v>
      </c>
      <c r="F252" s="80" t="s">
        <v>73</v>
      </c>
      <c r="G252" s="80" t="s">
        <v>2031</v>
      </c>
      <c r="H252" s="80" t="s">
        <v>2032</v>
      </c>
      <c r="I252" s="177"/>
      <c r="J252" s="81">
        <v>561.82178302023283</v>
      </c>
      <c r="K252" s="81">
        <v>3.2224102070124867</v>
      </c>
      <c r="L252" s="81">
        <v>25.315297062789288</v>
      </c>
      <c r="M252" s="81">
        <v>93.051520695779217</v>
      </c>
      <c r="N252" s="81">
        <v>65.224907263379933</v>
      </c>
      <c r="O252" s="81">
        <v>66.724325725445453</v>
      </c>
      <c r="P252" s="81">
        <v>61.407920191803967</v>
      </c>
      <c r="Q252" s="81">
        <v>3.7227061695515982</v>
      </c>
      <c r="R252" s="81">
        <v>0</v>
      </c>
      <c r="S252" s="81">
        <v>9.6848498989199996</v>
      </c>
      <c r="T252" s="82"/>
      <c r="U252" s="81">
        <v>18147680</v>
      </c>
      <c r="V252" s="81">
        <v>1635</v>
      </c>
      <c r="W252" s="81">
        <v>418</v>
      </c>
      <c r="X252" s="81">
        <v>21612</v>
      </c>
      <c r="Y252" s="81">
        <v>27220</v>
      </c>
      <c r="Z252" s="81">
        <v>41774</v>
      </c>
      <c r="AA252" s="81">
        <v>12751</v>
      </c>
      <c r="AB252" s="81">
        <v>60327</v>
      </c>
      <c r="AC252" s="81">
        <v>0</v>
      </c>
      <c r="AD252" s="81">
        <v>9.6848498989199996</v>
      </c>
      <c r="AE252" s="82"/>
      <c r="AF252" s="81">
        <v>188329234.42036331</v>
      </c>
      <c r="AG252" s="81">
        <v>2832894.917519331</v>
      </c>
      <c r="AH252" s="81">
        <v>5859435.8481424423</v>
      </c>
      <c r="AI252" s="81">
        <v>152328284.34235331</v>
      </c>
      <c r="AJ252" s="81">
        <v>94849286.64091821</v>
      </c>
      <c r="AK252" s="81">
        <v>0</v>
      </c>
      <c r="AL252" s="81">
        <v>0</v>
      </c>
      <c r="AM252" s="81">
        <v>8216083.2585871462</v>
      </c>
      <c r="AN252" s="81">
        <v>0</v>
      </c>
      <c r="AO252" s="81">
        <v>0</v>
      </c>
      <c r="AP252" s="82"/>
      <c r="AQ252" s="81">
        <v>903</v>
      </c>
      <c r="AR252" s="81">
        <v>486</v>
      </c>
      <c r="AS252" s="81">
        <v>15</v>
      </c>
      <c r="AT252" s="81">
        <v>0</v>
      </c>
      <c r="AU252" s="81">
        <v>0</v>
      </c>
      <c r="AV252" s="81">
        <v>0</v>
      </c>
      <c r="AW252" s="81" t="s">
        <v>564</v>
      </c>
      <c r="AX252" s="82"/>
      <c r="AY252" s="81">
        <v>4036.400000000001</v>
      </c>
      <c r="AZ252" s="81">
        <v>26452.100000000009</v>
      </c>
      <c r="BA252" s="81">
        <v>55417.8</v>
      </c>
      <c r="BB252" s="81">
        <v>0</v>
      </c>
      <c r="BC252" s="81">
        <v>0</v>
      </c>
      <c r="BD252" s="81">
        <v>0</v>
      </c>
      <c r="BE252" s="81" t="s">
        <v>564</v>
      </c>
      <c r="BF252" s="82"/>
      <c r="BG252" s="81">
        <v>0</v>
      </c>
      <c r="BH252" s="81">
        <v>0</v>
      </c>
      <c r="BI252" s="81">
        <v>41.798999999999999</v>
      </c>
      <c r="BJ252" s="81">
        <v>0</v>
      </c>
      <c r="BK252" s="81">
        <v>2.649</v>
      </c>
      <c r="BL252" s="81">
        <v>0</v>
      </c>
      <c r="BM252" s="82"/>
      <c r="BN252" s="81">
        <v>0</v>
      </c>
      <c r="BO252" s="81">
        <v>0</v>
      </c>
      <c r="BP252" s="81">
        <v>3</v>
      </c>
      <c r="BQ252" s="81">
        <v>0</v>
      </c>
      <c r="BR252" s="81">
        <v>1</v>
      </c>
      <c r="BS252" s="81">
        <v>0</v>
      </c>
      <c r="BT252"/>
      <c r="BU252" s="80">
        <v>44.448</v>
      </c>
      <c r="BV252" s="80">
        <v>0</v>
      </c>
      <c r="BW252" s="80">
        <v>0</v>
      </c>
      <c r="BX252" s="80">
        <v>0</v>
      </c>
      <c r="BY252" s="80">
        <v>0</v>
      </c>
      <c r="BZ252" s="80">
        <v>0</v>
      </c>
      <c r="CA252" s="80">
        <v>0</v>
      </c>
      <c r="CB252" s="80">
        <v>0</v>
      </c>
      <c r="CC252" s="80">
        <v>0</v>
      </c>
    </row>
    <row r="253" spans="1:81">
      <c r="A253" s="80" t="s">
        <v>2048</v>
      </c>
      <c r="B253" s="80">
        <v>340</v>
      </c>
      <c r="C253" s="80">
        <v>17</v>
      </c>
      <c r="D253" s="80">
        <v>20</v>
      </c>
      <c r="E253" s="80">
        <v>2020</v>
      </c>
      <c r="F253" s="80" t="s">
        <v>218</v>
      </c>
      <c r="G253" s="80" t="s">
        <v>2031</v>
      </c>
      <c r="H253" s="80" t="s">
        <v>2032</v>
      </c>
      <c r="I253" s="177"/>
      <c r="J253" s="81">
        <v>504.97143168504539</v>
      </c>
      <c r="K253" s="81">
        <v>2.5934003094256282</v>
      </c>
      <c r="L253" s="81">
        <v>28.150392780277535</v>
      </c>
      <c r="M253" s="81">
        <v>77.116248436953668</v>
      </c>
      <c r="N253" s="81">
        <v>63.631196716364236</v>
      </c>
      <c r="O253" s="81">
        <v>57.919769450765983</v>
      </c>
      <c r="P253" s="81">
        <v>56.949865278205181</v>
      </c>
      <c r="Q253" s="81">
        <v>3.4852540777243743</v>
      </c>
      <c r="R253" s="81">
        <v>0</v>
      </c>
      <c r="S253" s="81">
        <v>10.873025479278001</v>
      </c>
      <c r="T253" s="82"/>
      <c r="U253" s="81">
        <v>17326586</v>
      </c>
      <c r="V253" s="81">
        <v>1235</v>
      </c>
      <c r="W253" s="81">
        <v>494</v>
      </c>
      <c r="X253" s="81">
        <v>18794</v>
      </c>
      <c r="Y253" s="81">
        <v>27164</v>
      </c>
      <c r="Z253" s="81">
        <v>41388</v>
      </c>
      <c r="AA253" s="81">
        <v>12848</v>
      </c>
      <c r="AB253" s="81">
        <v>59109</v>
      </c>
      <c r="AC253" s="81">
        <v>0</v>
      </c>
      <c r="AD253" s="81">
        <v>10.873025479278001</v>
      </c>
      <c r="AE253" s="82"/>
      <c r="AF253" s="81">
        <v>175964599.05915731</v>
      </c>
      <c r="AG253" s="81">
        <v>2085055.5726075023</v>
      </c>
      <c r="AH253" s="81">
        <v>6893336.3438984826</v>
      </c>
      <c r="AI253" s="81">
        <v>129107474.63433927</v>
      </c>
      <c r="AJ253" s="81">
        <v>92833612.223824009</v>
      </c>
      <c r="AK253" s="81"/>
      <c r="AL253" s="81"/>
      <c r="AM253" s="81">
        <v>7714381.2146871286</v>
      </c>
      <c r="AN253" s="81"/>
      <c r="AO253" s="81"/>
      <c r="AP253" s="82"/>
      <c r="AQ253" s="81">
        <v>948</v>
      </c>
      <c r="AR253" s="81">
        <v>499</v>
      </c>
      <c r="AS253" s="81">
        <v>15</v>
      </c>
      <c r="AT253" s="81">
        <v>0</v>
      </c>
      <c r="AU253" s="81">
        <v>0</v>
      </c>
      <c r="AV253" s="81">
        <v>0</v>
      </c>
      <c r="AW253" s="81">
        <v>14</v>
      </c>
      <c r="AX253" s="82"/>
      <c r="AY253" s="81">
        <v>4271.8000000000011</v>
      </c>
      <c r="AZ253" s="81">
        <v>27378.9</v>
      </c>
      <c r="BA253" s="81">
        <v>55417.8</v>
      </c>
      <c r="BB253" s="81">
        <v>0</v>
      </c>
      <c r="BC253" s="81">
        <v>0</v>
      </c>
      <c r="BD253" s="81">
        <v>0</v>
      </c>
      <c r="BE253" s="81">
        <v>53017.8</v>
      </c>
      <c r="BF253" s="82"/>
      <c r="BG253" s="81">
        <v>0</v>
      </c>
      <c r="BH253" s="81">
        <v>0</v>
      </c>
      <c r="BI253" s="81">
        <v>39.201000000000001</v>
      </c>
      <c r="BJ253" s="81">
        <v>0</v>
      </c>
      <c r="BK253" s="81">
        <v>2.5819999999999999</v>
      </c>
      <c r="BL253" s="81">
        <v>0</v>
      </c>
      <c r="BM253" s="82"/>
      <c r="BN253" s="81">
        <v>0</v>
      </c>
      <c r="BO253" s="81">
        <v>0</v>
      </c>
      <c r="BP253" s="81">
        <v>3</v>
      </c>
      <c r="BQ253" s="81">
        <v>0</v>
      </c>
      <c r="BR253" s="81">
        <v>1</v>
      </c>
      <c r="BS253" s="81">
        <v>0</v>
      </c>
      <c r="BT253"/>
      <c r="BU253" s="80">
        <v>41.783000000000001</v>
      </c>
      <c r="BV253" s="80">
        <v>0</v>
      </c>
      <c r="BW253" s="80">
        <v>0</v>
      </c>
      <c r="BX253" s="80">
        <v>0</v>
      </c>
      <c r="BY253" s="80">
        <v>0</v>
      </c>
      <c r="BZ253" s="80">
        <v>0</v>
      </c>
      <c r="CA253" s="80">
        <v>0</v>
      </c>
      <c r="CB253" s="80">
        <v>0</v>
      </c>
      <c r="CC253" s="80">
        <v>0</v>
      </c>
    </row>
    <row r="254" spans="1:81">
      <c r="A254" s="80" t="s">
        <v>2049</v>
      </c>
      <c r="B254" s="80">
        <v>340</v>
      </c>
      <c r="C254" s="80">
        <v>18</v>
      </c>
      <c r="D254" s="80">
        <v>20</v>
      </c>
      <c r="E254" s="80">
        <v>2021</v>
      </c>
      <c r="F254" s="80" t="s">
        <v>75</v>
      </c>
      <c r="G254" s="174" t="s">
        <v>2031</v>
      </c>
      <c r="H254" s="80" t="s">
        <v>2032</v>
      </c>
      <c r="I254" s="177"/>
      <c r="J254" s="81">
        <v>509.28738600680794</v>
      </c>
      <c r="K254" s="81">
        <v>2.8218301119285898</v>
      </c>
      <c r="L254" s="81">
        <v>26.152367720391378</v>
      </c>
      <c r="M254" s="81">
        <v>84.624734137956651</v>
      </c>
      <c r="N254" s="81">
        <v>60.517892840705294</v>
      </c>
      <c r="O254" s="81">
        <v>55.563632409854272</v>
      </c>
      <c r="P254" s="81">
        <v>57.697935528143134</v>
      </c>
      <c r="Q254" s="81">
        <v>3.4363803719264041</v>
      </c>
      <c r="R254" s="81">
        <v>0</v>
      </c>
      <c r="S254" s="81">
        <v>9.0634657968837278</v>
      </c>
      <c r="T254" s="82"/>
      <c r="U254" s="81">
        <v>16934879</v>
      </c>
      <c r="V254" s="81">
        <v>1235</v>
      </c>
      <c r="W254" s="81">
        <v>494</v>
      </c>
      <c r="X254" s="81">
        <v>18794</v>
      </c>
      <c r="Y254" s="81">
        <v>26831</v>
      </c>
      <c r="Z254" s="81">
        <v>40883</v>
      </c>
      <c r="AA254" s="81">
        <v>12694</v>
      </c>
      <c r="AB254" s="81">
        <v>57589</v>
      </c>
      <c r="AC254" s="81">
        <v>0</v>
      </c>
      <c r="AD254" s="81">
        <v>9.0634657968837278</v>
      </c>
      <c r="AE254" s="82"/>
      <c r="AF254" s="81">
        <v>169319644.69651365</v>
      </c>
      <c r="AG254" s="81">
        <v>2262589.3839284126</v>
      </c>
      <c r="AH254" s="81">
        <v>5621075.7564787874</v>
      </c>
      <c r="AI254" s="81">
        <v>140449852.14309588</v>
      </c>
      <c r="AJ254" s="81">
        <v>87925778.983051255</v>
      </c>
      <c r="AK254" s="81">
        <v>0</v>
      </c>
      <c r="AL254" s="81">
        <v>0</v>
      </c>
      <c r="AM254" s="81">
        <v>7559356.0349635622</v>
      </c>
      <c r="AN254" s="81">
        <v>0</v>
      </c>
      <c r="AO254" s="81">
        <v>0</v>
      </c>
      <c r="AP254" s="82"/>
      <c r="AQ254" s="81">
        <v>991</v>
      </c>
      <c r="AR254" s="81">
        <v>506</v>
      </c>
      <c r="AS254" s="81">
        <v>15</v>
      </c>
      <c r="AT254" s="81">
        <v>0</v>
      </c>
      <c r="AU254" s="81">
        <v>0</v>
      </c>
      <c r="AV254" s="81">
        <v>1</v>
      </c>
      <c r="AW254" s="81"/>
      <c r="AX254" s="82"/>
      <c r="AY254" s="81">
        <v>4511.1000000000022</v>
      </c>
      <c r="AZ254" s="81">
        <v>27686.9</v>
      </c>
      <c r="BA254" s="81">
        <v>55417.8</v>
      </c>
      <c r="BB254" s="81">
        <v>0</v>
      </c>
      <c r="BC254" s="81">
        <v>0</v>
      </c>
      <c r="BD254" s="81">
        <v>2590.38</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2050</v>
      </c>
      <c r="B255" s="80">
        <v>340</v>
      </c>
      <c r="C255" s="80">
        <v>19</v>
      </c>
      <c r="D255" s="80">
        <v>20</v>
      </c>
      <c r="E255" s="80">
        <v>2022</v>
      </c>
      <c r="F255" s="80" t="s">
        <v>568</v>
      </c>
      <c r="G255" s="174" t="s">
        <v>2031</v>
      </c>
      <c r="H255" s="80" t="s">
        <v>2032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1055</v>
      </c>
      <c r="AR255" s="81">
        <v>510</v>
      </c>
      <c r="AS255" s="81">
        <v>15</v>
      </c>
      <c r="AT255" s="81">
        <v>0</v>
      </c>
      <c r="AU255" s="81">
        <v>0</v>
      </c>
      <c r="AV255" s="81">
        <v>1</v>
      </c>
      <c r="AW255" s="81"/>
      <c r="AX255" s="82"/>
      <c r="AY255" s="81">
        <v>4894.4000000000033</v>
      </c>
      <c r="AZ255" s="81">
        <v>28023.100000000002</v>
      </c>
      <c r="BA255" s="81">
        <v>55417.8</v>
      </c>
      <c r="BB255" s="81">
        <v>0</v>
      </c>
      <c r="BC255" s="81">
        <v>0</v>
      </c>
      <c r="BD255" s="81">
        <v>2590.38</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2051</v>
      </c>
      <c r="B256" s="80">
        <v>205</v>
      </c>
      <c r="C256" s="80">
        <v>1</v>
      </c>
      <c r="D256" s="80">
        <v>13</v>
      </c>
      <c r="E256" s="80">
        <v>1990</v>
      </c>
      <c r="F256" s="80" t="s">
        <v>562</v>
      </c>
      <c r="G256" s="80" t="s">
        <v>2052</v>
      </c>
      <c r="H256" s="80" t="s">
        <v>2053</v>
      </c>
      <c r="I256" s="177"/>
      <c r="J256" s="81">
        <v>18.755141325756348</v>
      </c>
      <c r="K256" s="81">
        <v>4.1176942495576956</v>
      </c>
      <c r="L256" s="81">
        <v>1.4231438408563948</v>
      </c>
      <c r="M256" s="81">
        <v>37.526537879788144</v>
      </c>
      <c r="N256" s="81">
        <v>49.188989524109587</v>
      </c>
      <c r="O256" s="81">
        <v>49.016355009468349</v>
      </c>
      <c r="P256" s="81">
        <v>30.847025540001749</v>
      </c>
      <c r="Q256" s="81">
        <v>3.5759942696899896</v>
      </c>
      <c r="R256" s="81">
        <v>0</v>
      </c>
      <c r="S256" s="81">
        <v>4.496985037358411</v>
      </c>
      <c r="T256" s="82"/>
      <c r="U256" s="81">
        <v>4678388</v>
      </c>
      <c r="V256" s="81">
        <v>1581</v>
      </c>
      <c r="W256" s="81">
        <v>13</v>
      </c>
      <c r="X256" s="81">
        <v>15653</v>
      </c>
      <c r="Y256" s="81">
        <v>21533</v>
      </c>
      <c r="Z256" s="81">
        <v>20161</v>
      </c>
      <c r="AA256" s="81">
        <v>7490</v>
      </c>
      <c r="AB256" s="81">
        <v>58062</v>
      </c>
      <c r="AC256" s="81">
        <v>0</v>
      </c>
      <c r="AD256" s="81">
        <v>4.496985037358411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2054</v>
      </c>
      <c r="B257" s="80">
        <v>206</v>
      </c>
      <c r="C257" s="80">
        <v>2</v>
      </c>
      <c r="D257" s="80">
        <v>13</v>
      </c>
      <c r="E257" s="80">
        <v>2005</v>
      </c>
      <c r="F257" s="80" t="s">
        <v>565</v>
      </c>
      <c r="G257" s="80" t="s">
        <v>2052</v>
      </c>
      <c r="H257" s="80" t="s">
        <v>2053</v>
      </c>
      <c r="I257" s="177"/>
      <c r="J257" s="81">
        <v>27.573878704034545</v>
      </c>
      <c r="K257" s="81">
        <v>2.3728542497052478</v>
      </c>
      <c r="L257" s="81">
        <v>0</v>
      </c>
      <c r="M257" s="81">
        <v>59.168695414280265</v>
      </c>
      <c r="N257" s="81">
        <v>72.259315710191643</v>
      </c>
      <c r="O257" s="81">
        <v>54.472372036862367</v>
      </c>
      <c r="P257" s="81">
        <v>25.676355872022732</v>
      </c>
      <c r="Q257" s="81">
        <v>3.4920571119103068</v>
      </c>
      <c r="R257" s="81">
        <v>0</v>
      </c>
      <c r="S257" s="81">
        <v>6.5522075044485515</v>
      </c>
      <c r="T257" s="82"/>
      <c r="U257" s="81">
        <v>3503992</v>
      </c>
      <c r="V257" s="81">
        <v>1112</v>
      </c>
      <c r="W257" s="81">
        <v>0</v>
      </c>
      <c r="X257" s="81">
        <v>14091</v>
      </c>
      <c r="Y257" s="81">
        <v>27301</v>
      </c>
      <c r="Z257" s="81">
        <v>25927</v>
      </c>
      <c r="AA257" s="81">
        <v>5106</v>
      </c>
      <c r="AB257" s="81">
        <v>59273</v>
      </c>
      <c r="AC257" s="81">
        <v>0</v>
      </c>
      <c r="AD257" s="81">
        <v>6.5522075044485515</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2055</v>
      </c>
      <c r="B258" s="80">
        <v>207</v>
      </c>
      <c r="C258" s="80">
        <v>3</v>
      </c>
      <c r="D258" s="80">
        <v>13</v>
      </c>
      <c r="E258" s="80">
        <v>2006</v>
      </c>
      <c r="F258" s="80" t="s">
        <v>566</v>
      </c>
      <c r="G258" s="80" t="s">
        <v>2052</v>
      </c>
      <c r="H258" s="80" t="s">
        <v>2053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2056</v>
      </c>
      <c r="B259" s="80">
        <v>208</v>
      </c>
      <c r="C259" s="80">
        <v>4</v>
      </c>
      <c r="D259" s="80">
        <v>13</v>
      </c>
      <c r="E259" s="80">
        <v>2007</v>
      </c>
      <c r="F259" s="80" t="s">
        <v>567</v>
      </c>
      <c r="G259" s="80" t="s">
        <v>2052</v>
      </c>
      <c r="H259" s="80" t="s">
        <v>2053</v>
      </c>
      <c r="I259" s="177"/>
      <c r="J259" s="81">
        <v>33.529077026753235</v>
      </c>
      <c r="K259" s="81">
        <v>2.5668991514852877</v>
      </c>
      <c r="L259" s="81">
        <v>0.78133187316149344</v>
      </c>
      <c r="M259" s="81">
        <v>63.012539816320441</v>
      </c>
      <c r="N259" s="81">
        <v>76.823709315174398</v>
      </c>
      <c r="O259" s="81">
        <v>53.012251962115478</v>
      </c>
      <c r="P259" s="81">
        <v>25.471229035014268</v>
      </c>
      <c r="Q259" s="81">
        <v>3.6502226546241263</v>
      </c>
      <c r="R259" s="81">
        <v>0</v>
      </c>
      <c r="S259" s="81">
        <v>5.4766465550804329</v>
      </c>
      <c r="T259" s="82"/>
      <c r="U259" s="81">
        <v>3687800</v>
      </c>
      <c r="V259" s="81">
        <v>1083</v>
      </c>
      <c r="W259" s="81">
        <v>7</v>
      </c>
      <c r="X259" s="81">
        <v>16074</v>
      </c>
      <c r="Y259" s="81">
        <v>27654</v>
      </c>
      <c r="Z259" s="81">
        <v>26230</v>
      </c>
      <c r="AA259" s="81">
        <v>4988</v>
      </c>
      <c r="AB259" s="81">
        <v>58681</v>
      </c>
      <c r="AC259" s="81">
        <v>0</v>
      </c>
      <c r="AD259" s="81">
        <v>5.4766465550804329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2057</v>
      </c>
      <c r="B260" s="80">
        <v>209</v>
      </c>
      <c r="C260" s="80">
        <v>5</v>
      </c>
      <c r="D260" s="80">
        <v>13</v>
      </c>
      <c r="E260" s="80">
        <v>2008</v>
      </c>
      <c r="F260" s="80" t="s">
        <v>84</v>
      </c>
      <c r="G260" s="80" t="s">
        <v>2052</v>
      </c>
      <c r="H260" s="80" t="s">
        <v>2053</v>
      </c>
      <c r="I260" s="177"/>
      <c r="J260" s="81">
        <v>28.044307167586826</v>
      </c>
      <c r="K260" s="81">
        <v>2.0362195318301368</v>
      </c>
      <c r="L260" s="81">
        <v>0.69919335644521241</v>
      </c>
      <c r="M260" s="81">
        <v>62.880041639923711</v>
      </c>
      <c r="N260" s="81">
        <v>75.734751744096599</v>
      </c>
      <c r="O260" s="81">
        <v>50.802722977892721</v>
      </c>
      <c r="P260" s="81">
        <v>24.549581484925756</v>
      </c>
      <c r="Q260" s="81">
        <v>3.5725456216491387</v>
      </c>
      <c r="R260" s="81">
        <v>0</v>
      </c>
      <c r="S260" s="81">
        <v>4.896186919261968</v>
      </c>
      <c r="T260" s="82"/>
      <c r="U260" s="81">
        <v>3933603</v>
      </c>
      <c r="V260" s="81">
        <v>1083</v>
      </c>
      <c r="W260" s="81">
        <v>7</v>
      </c>
      <c r="X260" s="81">
        <v>16074</v>
      </c>
      <c r="Y260" s="81">
        <v>27730</v>
      </c>
      <c r="Z260" s="81">
        <v>26019</v>
      </c>
      <c r="AA260" s="81">
        <v>4813</v>
      </c>
      <c r="AB260" s="81">
        <v>58376</v>
      </c>
      <c r="AC260" s="81">
        <v>0</v>
      </c>
      <c r="AD260" s="81">
        <v>4.896186919261968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2058</v>
      </c>
      <c r="B261" s="80">
        <v>210</v>
      </c>
      <c r="C261" s="80">
        <v>6</v>
      </c>
      <c r="D261" s="80">
        <v>13</v>
      </c>
      <c r="E261" s="80">
        <v>2009</v>
      </c>
      <c r="F261" s="80" t="s">
        <v>85</v>
      </c>
      <c r="G261" s="80" t="s">
        <v>2052</v>
      </c>
      <c r="H261" s="80" t="s">
        <v>2053</v>
      </c>
      <c r="I261" s="177"/>
      <c r="J261" s="81">
        <v>27.629293529869269</v>
      </c>
      <c r="K261" s="81">
        <v>2.1966389253442733</v>
      </c>
      <c r="L261" s="81">
        <v>1.9699642789999217</v>
      </c>
      <c r="M261" s="81">
        <v>57.915923052663651</v>
      </c>
      <c r="N261" s="81">
        <v>69.333044434779751</v>
      </c>
      <c r="O261" s="81">
        <v>51.633509196106587</v>
      </c>
      <c r="P261" s="81">
        <v>23.575327887908227</v>
      </c>
      <c r="Q261" s="81">
        <v>3.3826374831552988</v>
      </c>
      <c r="R261" s="81">
        <v>0</v>
      </c>
      <c r="S261" s="81">
        <v>4.7690262947550366</v>
      </c>
      <c r="T261" s="82"/>
      <c r="U261" s="81">
        <v>3413142</v>
      </c>
      <c r="V261" s="81">
        <v>1347</v>
      </c>
      <c r="W261" s="81">
        <v>19</v>
      </c>
      <c r="X261" s="81">
        <v>16917</v>
      </c>
      <c r="Y261" s="81">
        <v>27818</v>
      </c>
      <c r="Z261" s="81">
        <v>26102</v>
      </c>
      <c r="AA261" s="81">
        <v>4745</v>
      </c>
      <c r="AB261" s="81">
        <v>58023</v>
      </c>
      <c r="AC261" s="81">
        <v>0</v>
      </c>
      <c r="AD261" s="81">
        <v>4.7690262947550366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7.24</v>
      </c>
      <c r="BJ261" s="81">
        <v>0</v>
      </c>
      <c r="BK261" s="81">
        <v>8.4600000000000009</v>
      </c>
      <c r="BL261" s="81">
        <v>0</v>
      </c>
      <c r="BM261" s="82"/>
      <c r="BN261" s="81">
        <v>0</v>
      </c>
      <c r="BO261" s="81">
        <v>0</v>
      </c>
      <c r="BP261" s="81">
        <v>1</v>
      </c>
      <c r="BQ261" s="81">
        <v>0</v>
      </c>
      <c r="BR261" s="81">
        <v>2</v>
      </c>
      <c r="BS261" s="81">
        <v>0</v>
      </c>
      <c r="BT261"/>
      <c r="BU261" s="80"/>
      <c r="BV261" s="80"/>
      <c r="BW261" s="80"/>
      <c r="BX261" s="80"/>
      <c r="BY261" s="80"/>
      <c r="BZ261" s="80"/>
      <c r="CA261" s="80"/>
      <c r="CB261" s="80"/>
      <c r="CC261" s="80"/>
    </row>
    <row r="262" spans="1:81">
      <c r="A262" s="80" t="s">
        <v>2059</v>
      </c>
      <c r="B262" s="80">
        <v>211</v>
      </c>
      <c r="C262" s="80">
        <v>7</v>
      </c>
      <c r="D262" s="80">
        <v>13</v>
      </c>
      <c r="E262" s="80">
        <v>2010</v>
      </c>
      <c r="F262" s="80" t="s">
        <v>86</v>
      </c>
      <c r="G262" s="80" t="s">
        <v>2052</v>
      </c>
      <c r="H262" s="80" t="s">
        <v>2053</v>
      </c>
      <c r="I262" s="177"/>
      <c r="J262" s="81">
        <v>24.615851866196852</v>
      </c>
      <c r="K262" s="81">
        <v>1.9692008482086896</v>
      </c>
      <c r="L262" s="81">
        <v>1.8400507012543361</v>
      </c>
      <c r="M262" s="81">
        <v>58.589642883187537</v>
      </c>
      <c r="N262" s="81">
        <v>70.030781007983023</v>
      </c>
      <c r="O262" s="81">
        <v>51.292300680202537</v>
      </c>
      <c r="P262" s="81">
        <v>23.705269436784537</v>
      </c>
      <c r="Q262" s="81">
        <v>3.497947341963858</v>
      </c>
      <c r="R262" s="81">
        <v>0</v>
      </c>
      <c r="S262" s="81">
        <v>4.9708059328918379</v>
      </c>
      <c r="T262" s="82"/>
      <c r="U262" s="81">
        <v>3250430</v>
      </c>
      <c r="V262" s="81">
        <v>1347</v>
      </c>
      <c r="W262" s="81">
        <v>19</v>
      </c>
      <c r="X262" s="81">
        <v>16917</v>
      </c>
      <c r="Y262" s="81">
        <v>27716</v>
      </c>
      <c r="Z262" s="81">
        <v>26050</v>
      </c>
      <c r="AA262" s="81">
        <v>4652</v>
      </c>
      <c r="AB262" s="81">
        <v>57493</v>
      </c>
      <c r="AC262" s="81">
        <v>0</v>
      </c>
      <c r="AD262" s="81">
        <v>4.9708059328918379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6.5090000000000003</v>
      </c>
      <c r="BJ262" s="81">
        <v>0</v>
      </c>
      <c r="BK262" s="81">
        <v>10.496</v>
      </c>
      <c r="BL262" s="81">
        <v>0</v>
      </c>
      <c r="BM262" s="82"/>
      <c r="BN262" s="81">
        <v>0</v>
      </c>
      <c r="BO262" s="81">
        <v>0</v>
      </c>
      <c r="BP262" s="81">
        <v>1</v>
      </c>
      <c r="BQ262" s="81">
        <v>0</v>
      </c>
      <c r="BR262" s="81">
        <v>2</v>
      </c>
      <c r="BS262" s="81">
        <v>0</v>
      </c>
      <c r="BT262"/>
      <c r="BU262" s="80">
        <v>17.004999999999999</v>
      </c>
      <c r="BV262" s="80">
        <v>0</v>
      </c>
      <c r="BW262" s="80">
        <v>0</v>
      </c>
      <c r="BX262" s="80">
        <v>0</v>
      </c>
      <c r="BY262" s="80">
        <v>0</v>
      </c>
      <c r="BZ262" s="80">
        <v>0</v>
      </c>
      <c r="CA262" s="80">
        <v>0</v>
      </c>
      <c r="CB262" s="80">
        <v>0</v>
      </c>
      <c r="CC262" s="80">
        <v>0</v>
      </c>
    </row>
    <row r="263" spans="1:81">
      <c r="A263" s="80" t="s">
        <v>2060</v>
      </c>
      <c r="B263" s="80">
        <v>212</v>
      </c>
      <c r="C263" s="80">
        <v>8</v>
      </c>
      <c r="D263" s="80">
        <v>13</v>
      </c>
      <c r="E263" s="80">
        <v>2011</v>
      </c>
      <c r="F263" s="80" t="s">
        <v>87</v>
      </c>
      <c r="G263" s="80" t="s">
        <v>2052</v>
      </c>
      <c r="H263" s="80" t="s">
        <v>2053</v>
      </c>
      <c r="I263" s="177"/>
      <c r="J263" s="81">
        <v>25.996368092198438</v>
      </c>
      <c r="K263" s="81">
        <v>2.9728066147520482</v>
      </c>
      <c r="L263" s="81">
        <v>0.8113307420450242</v>
      </c>
      <c r="M263" s="81">
        <v>74.503822811695784</v>
      </c>
      <c r="N263" s="81">
        <v>80.833741063270921</v>
      </c>
      <c r="O263" s="81">
        <v>50.48495695360112</v>
      </c>
      <c r="P263" s="81">
        <v>23.292389374726103</v>
      </c>
      <c r="Q263" s="81">
        <v>3.9944795553748427</v>
      </c>
      <c r="R263" s="81">
        <v>0</v>
      </c>
      <c r="S263" s="81">
        <v>5.3673002278171396</v>
      </c>
      <c r="T263" s="82"/>
      <c r="U263" s="81">
        <v>3225259</v>
      </c>
      <c r="V263" s="81">
        <v>1347</v>
      </c>
      <c r="W263" s="81">
        <v>19</v>
      </c>
      <c r="X263" s="81">
        <v>16917</v>
      </c>
      <c r="Y263" s="81">
        <v>27696</v>
      </c>
      <c r="Z263" s="81">
        <v>26197</v>
      </c>
      <c r="AA263" s="81">
        <v>4707</v>
      </c>
      <c r="AB263" s="81">
        <v>56919</v>
      </c>
      <c r="AC263" s="81">
        <v>0</v>
      </c>
      <c r="AD263" s="81">
        <v>5.3673002278171396</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4.4530000000000003</v>
      </c>
      <c r="BJ263" s="81">
        <v>0</v>
      </c>
      <c r="BK263" s="81">
        <v>0</v>
      </c>
      <c r="BL263" s="81">
        <v>0</v>
      </c>
      <c r="BM263" s="82"/>
      <c r="BN263" s="81">
        <v>0</v>
      </c>
      <c r="BO263" s="81">
        <v>0</v>
      </c>
      <c r="BP263" s="81">
        <v>1</v>
      </c>
      <c r="BQ263" s="81">
        <v>0</v>
      </c>
      <c r="BR263" s="81">
        <v>0</v>
      </c>
      <c r="BS263" s="81">
        <v>0</v>
      </c>
      <c r="BT263"/>
      <c r="BU263" s="80">
        <v>4.4530000000000003</v>
      </c>
      <c r="BV263" s="80">
        <v>0</v>
      </c>
      <c r="BW263" s="80">
        <v>0</v>
      </c>
      <c r="BX263" s="80">
        <v>0</v>
      </c>
      <c r="BY263" s="80">
        <v>0</v>
      </c>
      <c r="BZ263" s="80">
        <v>0</v>
      </c>
      <c r="CA263" s="80">
        <v>0</v>
      </c>
      <c r="CB263" s="80">
        <v>0</v>
      </c>
      <c r="CC263" s="80">
        <v>0</v>
      </c>
    </row>
    <row r="264" spans="1:81">
      <c r="A264" s="80" t="s">
        <v>2061</v>
      </c>
      <c r="B264" s="80">
        <v>213</v>
      </c>
      <c r="C264" s="80">
        <v>9</v>
      </c>
      <c r="D264" s="80">
        <v>13</v>
      </c>
      <c r="E264" s="80">
        <v>2012</v>
      </c>
      <c r="F264" s="80" t="s">
        <v>88</v>
      </c>
      <c r="G264" s="80" t="s">
        <v>2052</v>
      </c>
      <c r="H264" s="80" t="s">
        <v>2053</v>
      </c>
      <c r="I264" s="177"/>
      <c r="J264" s="81">
        <v>24.220862254821974</v>
      </c>
      <c r="K264" s="81">
        <v>2.9324639689656888</v>
      </c>
      <c r="L264" s="81">
        <v>0.80326013728053713</v>
      </c>
      <c r="M264" s="81">
        <v>78.446113839054675</v>
      </c>
      <c r="N264" s="81">
        <v>89.487068990134489</v>
      </c>
      <c r="O264" s="81">
        <v>49.460557434230594</v>
      </c>
      <c r="P264" s="81">
        <v>22.698328928755796</v>
      </c>
      <c r="Q264" s="81">
        <v>4.5027702871589756</v>
      </c>
      <c r="R264" s="81">
        <v>0</v>
      </c>
      <c r="S264" s="81">
        <v>5.7817754720906498</v>
      </c>
      <c r="T264" s="82"/>
      <c r="U264" s="81">
        <v>3240295</v>
      </c>
      <c r="V264" s="81">
        <v>1347</v>
      </c>
      <c r="W264" s="81">
        <v>19</v>
      </c>
      <c r="X264" s="81">
        <v>16917</v>
      </c>
      <c r="Y264" s="81">
        <v>29041</v>
      </c>
      <c r="Z264" s="81">
        <v>25869</v>
      </c>
      <c r="AA264" s="81">
        <v>4561</v>
      </c>
      <c r="AB264" s="81">
        <v>59055</v>
      </c>
      <c r="AC264" s="81">
        <v>0</v>
      </c>
      <c r="AD264" s="81">
        <v>5.7817754720906498</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6.7050000000000001</v>
      </c>
      <c r="BL264" s="81">
        <v>0</v>
      </c>
      <c r="BM264" s="82"/>
      <c r="BN264" s="81">
        <v>0</v>
      </c>
      <c r="BO264" s="81">
        <v>0</v>
      </c>
      <c r="BP264" s="81">
        <v>0</v>
      </c>
      <c r="BQ264" s="81">
        <v>0</v>
      </c>
      <c r="BR264" s="81">
        <v>2</v>
      </c>
      <c r="BS264" s="81">
        <v>0</v>
      </c>
      <c r="BT264"/>
      <c r="BU264" s="80">
        <v>6.7050000000000001</v>
      </c>
      <c r="BV264" s="80">
        <v>0</v>
      </c>
      <c r="BW264" s="80">
        <v>0</v>
      </c>
      <c r="BX264" s="80">
        <v>0</v>
      </c>
      <c r="BY264" s="80">
        <v>0</v>
      </c>
      <c r="BZ264" s="80">
        <v>0</v>
      </c>
      <c r="CA264" s="80">
        <v>0</v>
      </c>
      <c r="CB264" s="80">
        <v>0</v>
      </c>
      <c r="CC264" s="80">
        <v>0</v>
      </c>
    </row>
    <row r="265" spans="1:81">
      <c r="A265" s="80" t="s">
        <v>2062</v>
      </c>
      <c r="B265" s="80">
        <v>214</v>
      </c>
      <c r="C265" s="80">
        <v>10</v>
      </c>
      <c r="D265" s="80">
        <v>13</v>
      </c>
      <c r="E265" s="80">
        <v>2013</v>
      </c>
      <c r="F265" s="80" t="s">
        <v>89</v>
      </c>
      <c r="G265" s="80" t="s">
        <v>2052</v>
      </c>
      <c r="H265" s="80" t="s">
        <v>2053</v>
      </c>
      <c r="I265" s="177"/>
      <c r="J265" s="81">
        <v>21.30365421702815</v>
      </c>
      <c r="K265" s="81">
        <v>2.5287465934959186</v>
      </c>
      <c r="L265" s="81">
        <v>0.73620791583101852</v>
      </c>
      <c r="M265" s="81">
        <v>83.468186192833684</v>
      </c>
      <c r="N265" s="81">
        <v>86.106002036395978</v>
      </c>
      <c r="O265" s="81">
        <v>47.487546908957142</v>
      </c>
      <c r="P265" s="81">
        <v>22.604020697940488</v>
      </c>
      <c r="Q265" s="81">
        <v>4.5501699596211775</v>
      </c>
      <c r="R265" s="81">
        <v>0</v>
      </c>
      <c r="S265" s="81">
        <v>4.763124469476832</v>
      </c>
      <c r="T265" s="82"/>
      <c r="U265" s="81">
        <v>2757737</v>
      </c>
      <c r="V265" s="81">
        <v>1347</v>
      </c>
      <c r="W265" s="81">
        <v>19</v>
      </c>
      <c r="X265" s="81">
        <v>16917</v>
      </c>
      <c r="Y265" s="81">
        <v>29066</v>
      </c>
      <c r="Z265" s="81">
        <v>25946</v>
      </c>
      <c r="AA265" s="81">
        <v>4525</v>
      </c>
      <c r="AB265" s="81">
        <v>58821</v>
      </c>
      <c r="AC265" s="81">
        <v>0</v>
      </c>
      <c r="AD265" s="81">
        <v>4.763124469476832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6.7880000000000003</v>
      </c>
      <c r="BJ265" s="81">
        <v>0</v>
      </c>
      <c r="BK265" s="81">
        <v>13.513999999999999</v>
      </c>
      <c r="BL265" s="81">
        <v>0</v>
      </c>
      <c r="BM265" s="82"/>
      <c r="BN265" s="81">
        <v>0</v>
      </c>
      <c r="BO265" s="81">
        <v>0</v>
      </c>
      <c r="BP265" s="81">
        <v>1</v>
      </c>
      <c r="BQ265" s="81">
        <v>0</v>
      </c>
      <c r="BR265" s="81">
        <v>3</v>
      </c>
      <c r="BS265" s="81">
        <v>0</v>
      </c>
      <c r="BT265"/>
      <c r="BU265" s="80">
        <v>20.302</v>
      </c>
      <c r="BV265" s="80">
        <v>0</v>
      </c>
      <c r="BW265" s="80">
        <v>0</v>
      </c>
      <c r="BX265" s="80">
        <v>0</v>
      </c>
      <c r="BY265" s="80">
        <v>0</v>
      </c>
      <c r="BZ265" s="80">
        <v>0</v>
      </c>
      <c r="CA265" s="80">
        <v>0</v>
      </c>
      <c r="CB265" s="80">
        <v>0</v>
      </c>
      <c r="CC265" s="80">
        <v>0</v>
      </c>
    </row>
    <row r="266" spans="1:81">
      <c r="A266" s="80" t="s">
        <v>2063</v>
      </c>
      <c r="B266" s="80">
        <v>215</v>
      </c>
      <c r="C266" s="80">
        <v>11</v>
      </c>
      <c r="D266" s="80">
        <v>13</v>
      </c>
      <c r="E266" s="80">
        <v>2014</v>
      </c>
      <c r="F266" s="80" t="s">
        <v>90</v>
      </c>
      <c r="G266" s="80" t="s">
        <v>2052</v>
      </c>
      <c r="H266" s="80" t="s">
        <v>2053</v>
      </c>
      <c r="I266" s="177"/>
      <c r="J266" s="81">
        <v>15.640064486172117</v>
      </c>
      <c r="K266" s="81">
        <v>1.9162790369201659</v>
      </c>
      <c r="L266" s="81">
        <v>1.2389063789761476</v>
      </c>
      <c r="M266" s="81">
        <v>74.116398917228977</v>
      </c>
      <c r="N266" s="81">
        <v>78.012162561052108</v>
      </c>
      <c r="O266" s="81">
        <v>44.728621549799961</v>
      </c>
      <c r="P266" s="81">
        <v>22.796906302978361</v>
      </c>
      <c r="Q266" s="81">
        <v>4.3457917045615329</v>
      </c>
      <c r="R266" s="81">
        <v>0</v>
      </c>
      <c r="S266" s="81">
        <v>5.1111280075397305</v>
      </c>
      <c r="T266" s="82"/>
      <c r="U266" s="81">
        <v>2322267</v>
      </c>
      <c r="V266" s="81">
        <v>976</v>
      </c>
      <c r="W266" s="81">
        <v>14</v>
      </c>
      <c r="X266" s="81">
        <v>16589</v>
      </c>
      <c r="Y266" s="81">
        <v>29353</v>
      </c>
      <c r="Z266" s="81">
        <v>25739</v>
      </c>
      <c r="AA266" s="81">
        <v>4540</v>
      </c>
      <c r="AB266" s="81">
        <v>58553</v>
      </c>
      <c r="AC266" s="81">
        <v>0</v>
      </c>
      <c r="AD266" s="81">
        <v>5.1111280075397305</v>
      </c>
      <c r="AE266" s="82"/>
      <c r="AF266" s="81">
        <v>21734522.394353479</v>
      </c>
      <c r="AG266" s="81">
        <v>1805421.597404619</v>
      </c>
      <c r="AH266" s="81">
        <v>311820.14828107326</v>
      </c>
      <c r="AI266" s="81">
        <v>101781449.8066504</v>
      </c>
      <c r="AJ266" s="81">
        <v>108407283.30780834</v>
      </c>
      <c r="AK266" s="81">
        <v>0</v>
      </c>
      <c r="AL266" s="81">
        <v>0</v>
      </c>
      <c r="AM266" s="81">
        <v>8038451.9299340071</v>
      </c>
      <c r="AN266" s="81">
        <v>0</v>
      </c>
      <c r="AO266" s="81">
        <v>0</v>
      </c>
      <c r="AP266" s="82"/>
      <c r="AQ266" s="81">
        <v>527</v>
      </c>
      <c r="AR266" s="81">
        <v>19</v>
      </c>
      <c r="AS266" s="81">
        <v>0</v>
      </c>
      <c r="AT266" s="81">
        <v>0</v>
      </c>
      <c r="AU266" s="81">
        <v>0</v>
      </c>
      <c r="AV266" s="81">
        <v>0</v>
      </c>
      <c r="AW266" s="81" t="s">
        <v>564</v>
      </c>
      <c r="AX266" s="82"/>
      <c r="AY266" s="81">
        <v>1898.8</v>
      </c>
      <c r="AZ266" s="81">
        <v>308.89999999999998</v>
      </c>
      <c r="BA266" s="81">
        <v>0</v>
      </c>
      <c r="BB266" s="81">
        <v>0</v>
      </c>
      <c r="BC266" s="81">
        <v>0</v>
      </c>
      <c r="BD266" s="81">
        <v>0</v>
      </c>
      <c r="BE266" s="81" t="s">
        <v>564</v>
      </c>
      <c r="BF266" s="82"/>
      <c r="BG266" s="81">
        <v>0</v>
      </c>
      <c r="BH266" s="81">
        <v>0</v>
      </c>
      <c r="BI266" s="81">
        <v>7.6230000000000002</v>
      </c>
      <c r="BJ266" s="81">
        <v>0</v>
      </c>
      <c r="BK266" s="81">
        <v>13.434999999999999</v>
      </c>
      <c r="BL266" s="81">
        <v>0</v>
      </c>
      <c r="BM266" s="82"/>
      <c r="BN266" s="81">
        <v>0</v>
      </c>
      <c r="BO266" s="81">
        <v>0</v>
      </c>
      <c r="BP266" s="81">
        <v>1</v>
      </c>
      <c r="BQ266" s="81">
        <v>0</v>
      </c>
      <c r="BR266" s="81">
        <v>3</v>
      </c>
      <c r="BS266" s="81">
        <v>0</v>
      </c>
      <c r="BT266"/>
      <c r="BU266" s="80">
        <v>21.058</v>
      </c>
      <c r="BV266" s="80">
        <v>0</v>
      </c>
      <c r="BW266" s="80">
        <v>0</v>
      </c>
      <c r="BX266" s="80">
        <v>0</v>
      </c>
      <c r="BY266" s="80">
        <v>0</v>
      </c>
      <c r="BZ266" s="80">
        <v>0</v>
      </c>
      <c r="CA266" s="80">
        <v>0</v>
      </c>
      <c r="CB266" s="80">
        <v>0</v>
      </c>
      <c r="CC266" s="80">
        <v>0</v>
      </c>
    </row>
    <row r="267" spans="1:81">
      <c r="A267" s="80" t="s">
        <v>2064</v>
      </c>
      <c r="B267" s="80">
        <v>216</v>
      </c>
      <c r="C267" s="80">
        <v>12</v>
      </c>
      <c r="D267" s="80">
        <v>13</v>
      </c>
      <c r="E267" s="80">
        <v>2015</v>
      </c>
      <c r="F267" s="80" t="s">
        <v>91</v>
      </c>
      <c r="G267" s="80" t="s">
        <v>2052</v>
      </c>
      <c r="H267" s="80" t="s">
        <v>2053</v>
      </c>
      <c r="I267" s="177"/>
      <c r="J267" s="81">
        <v>21.016509370088624</v>
      </c>
      <c r="K267" s="81">
        <v>2.0379888706437215</v>
      </c>
      <c r="L267" s="81">
        <v>1.5442639248798564</v>
      </c>
      <c r="M267" s="81">
        <v>78.855357696460757</v>
      </c>
      <c r="N267" s="81">
        <v>78.612176892315702</v>
      </c>
      <c r="O267" s="81">
        <v>44.351699051545744</v>
      </c>
      <c r="P267" s="81">
        <v>22.503274946924893</v>
      </c>
      <c r="Q267" s="81">
        <v>4.2586737883839465</v>
      </c>
      <c r="R267" s="81">
        <v>0</v>
      </c>
      <c r="S267" s="81">
        <v>5.4512367951013498</v>
      </c>
      <c r="T267" s="82"/>
      <c r="U267" s="81">
        <v>2830914</v>
      </c>
      <c r="V267" s="81">
        <v>976</v>
      </c>
      <c r="W267" s="81">
        <v>14</v>
      </c>
      <c r="X267" s="81">
        <v>16589</v>
      </c>
      <c r="Y267" s="81">
        <v>29711</v>
      </c>
      <c r="Z267" s="81">
        <v>25768</v>
      </c>
      <c r="AA267" s="81">
        <v>4478</v>
      </c>
      <c r="AB267" s="81">
        <v>58613</v>
      </c>
      <c r="AC267" s="81">
        <v>0</v>
      </c>
      <c r="AD267" s="81">
        <v>5.4512367951013498</v>
      </c>
      <c r="AE267" s="82"/>
      <c r="AF267" s="81">
        <v>28467591.536870759</v>
      </c>
      <c r="AG267" s="81">
        <v>1689226.6281274464</v>
      </c>
      <c r="AH267" s="81">
        <v>314735.86221477506</v>
      </c>
      <c r="AI267" s="81">
        <v>97062261.010324135</v>
      </c>
      <c r="AJ267" s="81">
        <v>112164153.98256603</v>
      </c>
      <c r="AK267" s="81">
        <v>0</v>
      </c>
      <c r="AL267" s="81">
        <v>0</v>
      </c>
      <c r="AM267" s="81">
        <v>8032665.7777124345</v>
      </c>
      <c r="AN267" s="81">
        <v>0</v>
      </c>
      <c r="AO267" s="81">
        <v>0</v>
      </c>
      <c r="AP267" s="82"/>
      <c r="AQ267" s="81">
        <v>577</v>
      </c>
      <c r="AR267" s="81">
        <v>27</v>
      </c>
      <c r="AS267" s="81">
        <v>0</v>
      </c>
      <c r="AT267" s="81">
        <v>0</v>
      </c>
      <c r="AU267" s="81">
        <v>0</v>
      </c>
      <c r="AV267" s="81">
        <v>0</v>
      </c>
      <c r="AW267" s="81" t="s">
        <v>564</v>
      </c>
      <c r="AX267" s="82"/>
      <c r="AY267" s="81">
        <v>2106.5</v>
      </c>
      <c r="AZ267" s="81">
        <v>437.9</v>
      </c>
      <c r="BA267" s="81">
        <v>0</v>
      </c>
      <c r="BB267" s="81">
        <v>0</v>
      </c>
      <c r="BC267" s="81">
        <v>0</v>
      </c>
      <c r="BD267" s="81">
        <v>0</v>
      </c>
      <c r="BE267" s="81" t="s">
        <v>564</v>
      </c>
      <c r="BF267" s="82"/>
      <c r="BG267" s="81">
        <v>0</v>
      </c>
      <c r="BH267" s="81">
        <v>0</v>
      </c>
      <c r="BI267" s="81">
        <v>6.13</v>
      </c>
      <c r="BJ267" s="81">
        <v>0</v>
      </c>
      <c r="BK267" s="81">
        <v>10.051</v>
      </c>
      <c r="BL267" s="81">
        <v>0</v>
      </c>
      <c r="BM267" s="82"/>
      <c r="BN267" s="81">
        <v>0</v>
      </c>
      <c r="BO267" s="81">
        <v>0</v>
      </c>
      <c r="BP267" s="81">
        <v>1</v>
      </c>
      <c r="BQ267" s="81">
        <v>0</v>
      </c>
      <c r="BR267" s="81">
        <v>2</v>
      </c>
      <c r="BS267" s="81">
        <v>0</v>
      </c>
      <c r="BT267"/>
      <c r="BU267" s="80">
        <v>16.181000000000001</v>
      </c>
      <c r="BV267" s="80">
        <v>0</v>
      </c>
      <c r="BW267" s="80">
        <v>0</v>
      </c>
      <c r="BX267" s="80">
        <v>0</v>
      </c>
      <c r="BY267" s="80">
        <v>0</v>
      </c>
      <c r="BZ267" s="80">
        <v>0</v>
      </c>
      <c r="CA267" s="80">
        <v>0</v>
      </c>
      <c r="CB267" s="80">
        <v>0</v>
      </c>
      <c r="CC267" s="80">
        <v>0</v>
      </c>
    </row>
    <row r="268" spans="1:81">
      <c r="A268" s="80" t="s">
        <v>2065</v>
      </c>
      <c r="B268" s="80">
        <v>217</v>
      </c>
      <c r="C268" s="80">
        <v>13</v>
      </c>
      <c r="D268" s="80">
        <v>13</v>
      </c>
      <c r="E268" s="80">
        <v>2016</v>
      </c>
      <c r="F268" s="80" t="s">
        <v>92</v>
      </c>
      <c r="G268" s="80" t="s">
        <v>2052</v>
      </c>
      <c r="H268" s="80" t="s">
        <v>2053</v>
      </c>
      <c r="I268" s="177"/>
      <c r="J268" s="81">
        <v>15.18285326043349</v>
      </c>
      <c r="K268" s="81">
        <v>2.0991047786150943</v>
      </c>
      <c r="L268" s="81">
        <v>1.7450849066116974</v>
      </c>
      <c r="M268" s="81">
        <v>60.738955878021933</v>
      </c>
      <c r="N268" s="81">
        <v>75.234724890297343</v>
      </c>
      <c r="O268" s="81">
        <v>44.117468768911003</v>
      </c>
      <c r="P268" s="81">
        <v>22.04402141483348</v>
      </c>
      <c r="Q268" s="81">
        <v>4.1357877588053755</v>
      </c>
      <c r="R268" s="81">
        <v>0</v>
      </c>
      <c r="S268" s="81">
        <v>7.1163008478697769</v>
      </c>
      <c r="T268" s="82"/>
      <c r="U268" s="81">
        <v>2391365</v>
      </c>
      <c r="V268" s="81">
        <v>976</v>
      </c>
      <c r="W268" s="81">
        <v>14</v>
      </c>
      <c r="X268" s="81">
        <v>16589</v>
      </c>
      <c r="Y268" s="81">
        <v>29977</v>
      </c>
      <c r="Z268" s="81">
        <v>25947</v>
      </c>
      <c r="AA268" s="81">
        <v>4537</v>
      </c>
      <c r="AB268" s="81">
        <v>58554</v>
      </c>
      <c r="AC268" s="81">
        <v>0</v>
      </c>
      <c r="AD268" s="81">
        <v>7.1163008478697769</v>
      </c>
      <c r="AE268" s="82"/>
      <c r="AF268" s="81">
        <v>21846480.12335204</v>
      </c>
      <c r="AG268" s="81">
        <v>1660554.579220328</v>
      </c>
      <c r="AH268" s="81">
        <v>270677.84511939308</v>
      </c>
      <c r="AI268" s="81">
        <v>93846055.957175672</v>
      </c>
      <c r="AJ268" s="81">
        <v>108591259.8953215</v>
      </c>
      <c r="AK268" s="81">
        <v>0</v>
      </c>
      <c r="AL268" s="81">
        <v>0</v>
      </c>
      <c r="AM268" s="81">
        <v>8030814.3865618231</v>
      </c>
      <c r="AN268" s="81">
        <v>0</v>
      </c>
      <c r="AO268" s="81">
        <v>0</v>
      </c>
      <c r="AP268" s="82"/>
      <c r="AQ268" s="81">
        <v>619</v>
      </c>
      <c r="AR268" s="81">
        <v>32</v>
      </c>
      <c r="AS268" s="81">
        <v>0</v>
      </c>
      <c r="AT268" s="81">
        <v>0</v>
      </c>
      <c r="AU268" s="81">
        <v>0</v>
      </c>
      <c r="AV268" s="81">
        <v>0</v>
      </c>
      <c r="AW268" s="81" t="s">
        <v>564</v>
      </c>
      <c r="AX268" s="82"/>
      <c r="AY268" s="81">
        <v>2294.6999999999998</v>
      </c>
      <c r="AZ268" s="81">
        <v>494.5</v>
      </c>
      <c r="BA268" s="81">
        <v>0</v>
      </c>
      <c r="BB268" s="81">
        <v>0</v>
      </c>
      <c r="BC268" s="81">
        <v>0</v>
      </c>
      <c r="BD268" s="81">
        <v>0</v>
      </c>
      <c r="BE268" s="81" t="s">
        <v>564</v>
      </c>
      <c r="BF268" s="82"/>
      <c r="BG268" s="81">
        <v>0</v>
      </c>
      <c r="BH268" s="81">
        <v>0</v>
      </c>
      <c r="BI268" s="81">
        <v>6.149</v>
      </c>
      <c r="BJ268" s="81">
        <v>0</v>
      </c>
      <c r="BK268" s="81">
        <v>9.6370000000000005</v>
      </c>
      <c r="BL268" s="81">
        <v>0</v>
      </c>
      <c r="BM268" s="82"/>
      <c r="BN268" s="81">
        <v>0</v>
      </c>
      <c r="BO268" s="81">
        <v>0</v>
      </c>
      <c r="BP268" s="81">
        <v>1</v>
      </c>
      <c r="BQ268" s="81">
        <v>0</v>
      </c>
      <c r="BR268" s="81">
        <v>2</v>
      </c>
      <c r="BS268" s="81">
        <v>0</v>
      </c>
      <c r="BT268"/>
      <c r="BU268" s="80">
        <v>15.786</v>
      </c>
      <c r="BV268" s="80">
        <v>0</v>
      </c>
      <c r="BW268" s="80">
        <v>0</v>
      </c>
      <c r="BX268" s="80">
        <v>0</v>
      </c>
      <c r="BY268" s="80">
        <v>0</v>
      </c>
      <c r="BZ268" s="80">
        <v>0</v>
      </c>
      <c r="CA268" s="80">
        <v>0</v>
      </c>
      <c r="CB268" s="80">
        <v>0</v>
      </c>
      <c r="CC268" s="80">
        <v>0</v>
      </c>
    </row>
    <row r="269" spans="1:81">
      <c r="A269" s="80" t="s">
        <v>2066</v>
      </c>
      <c r="B269" s="80">
        <v>218</v>
      </c>
      <c r="C269" s="80">
        <v>14</v>
      </c>
      <c r="D269" s="80">
        <v>13</v>
      </c>
      <c r="E269" s="80">
        <v>2017</v>
      </c>
      <c r="F269" s="80" t="s">
        <v>71</v>
      </c>
      <c r="G269" s="80" t="s">
        <v>2052</v>
      </c>
      <c r="H269" s="80" t="s">
        <v>2053</v>
      </c>
      <c r="I269" s="177"/>
      <c r="J269" s="81">
        <v>12.342058774036358</v>
      </c>
      <c r="K269" s="81">
        <v>2.1474210445466952</v>
      </c>
      <c r="L269" s="81">
        <v>1.4372487641843372</v>
      </c>
      <c r="M269" s="81">
        <v>60.93652612277868</v>
      </c>
      <c r="N269" s="81">
        <v>77.263485814524074</v>
      </c>
      <c r="O269" s="81">
        <v>43.21192408312595</v>
      </c>
      <c r="P269" s="81">
        <v>21.841617143153346</v>
      </c>
      <c r="Q269" s="81">
        <v>3.9876656672004152</v>
      </c>
      <c r="R269" s="81">
        <v>0</v>
      </c>
      <c r="S269" s="81">
        <v>7.040607487642931</v>
      </c>
      <c r="T269" s="82"/>
      <c r="U269" s="81">
        <v>2099821</v>
      </c>
      <c r="V269" s="81">
        <v>976</v>
      </c>
      <c r="W269" s="81">
        <v>14</v>
      </c>
      <c r="X269" s="81">
        <v>16589</v>
      </c>
      <c r="Y269" s="81">
        <v>30176</v>
      </c>
      <c r="Z269" s="81">
        <v>25836</v>
      </c>
      <c r="AA269" s="81">
        <v>4524</v>
      </c>
      <c r="AB269" s="81">
        <v>58384</v>
      </c>
      <c r="AC269" s="81">
        <v>0</v>
      </c>
      <c r="AD269" s="81">
        <v>7.040607487642931</v>
      </c>
      <c r="AE269" s="82"/>
      <c r="AF269" s="81">
        <v>18249088.334686399</v>
      </c>
      <c r="AG269" s="81">
        <v>1736654.3560790161</v>
      </c>
      <c r="AH269" s="81">
        <v>302917.68744453252</v>
      </c>
      <c r="AI269" s="81">
        <v>98219974.430213079</v>
      </c>
      <c r="AJ269" s="81">
        <v>111577434.22086009</v>
      </c>
      <c r="AK269" s="81">
        <v>0</v>
      </c>
      <c r="AL269" s="81">
        <v>0</v>
      </c>
      <c r="AM269" s="81">
        <v>8020028.048930251</v>
      </c>
      <c r="AN269" s="81">
        <v>0</v>
      </c>
      <c r="AO269" s="81">
        <v>0</v>
      </c>
      <c r="AP269" s="82"/>
      <c r="AQ269" s="81">
        <v>649</v>
      </c>
      <c r="AR269" s="81">
        <v>33</v>
      </c>
      <c r="AS269" s="81">
        <v>0</v>
      </c>
      <c r="AT269" s="81">
        <v>0</v>
      </c>
      <c r="AU269" s="81">
        <v>0</v>
      </c>
      <c r="AV269" s="81">
        <v>0</v>
      </c>
      <c r="AW269" s="81" t="s">
        <v>564</v>
      </c>
      <c r="AX269" s="82"/>
      <c r="AY269" s="81">
        <v>2439.1999999999998</v>
      </c>
      <c r="AZ269" s="81">
        <v>507.1</v>
      </c>
      <c r="BA269" s="81">
        <v>0</v>
      </c>
      <c r="BB269" s="81">
        <v>0</v>
      </c>
      <c r="BC269" s="81">
        <v>0</v>
      </c>
      <c r="BD269" s="81">
        <v>0</v>
      </c>
      <c r="BE269" s="81" t="s">
        <v>564</v>
      </c>
      <c r="BF269" s="82"/>
      <c r="BG269" s="81">
        <v>0</v>
      </c>
      <c r="BH269" s="81">
        <v>0</v>
      </c>
      <c r="BI269" s="81">
        <v>5.9530000000000003</v>
      </c>
      <c r="BJ269" s="81">
        <v>0</v>
      </c>
      <c r="BK269" s="81">
        <v>5.4509999999999996</v>
      </c>
      <c r="BL269" s="81">
        <v>0</v>
      </c>
      <c r="BM269" s="82"/>
      <c r="BN269" s="81">
        <v>0</v>
      </c>
      <c r="BO269" s="81">
        <v>0</v>
      </c>
      <c r="BP269" s="81">
        <v>1</v>
      </c>
      <c r="BQ269" s="81">
        <v>0</v>
      </c>
      <c r="BR269" s="81">
        <v>1</v>
      </c>
      <c r="BS269" s="81">
        <v>0</v>
      </c>
      <c r="BT269"/>
      <c r="BU269" s="80">
        <v>11.404</v>
      </c>
      <c r="BV269" s="80">
        <v>0</v>
      </c>
      <c r="BW269" s="80">
        <v>0</v>
      </c>
      <c r="BX269" s="80">
        <v>0</v>
      </c>
      <c r="BY269" s="80">
        <v>0</v>
      </c>
      <c r="BZ269" s="80">
        <v>0</v>
      </c>
      <c r="CA269" s="80">
        <v>0</v>
      </c>
      <c r="CB269" s="80">
        <v>0</v>
      </c>
      <c r="CC269" s="80">
        <v>0</v>
      </c>
    </row>
    <row r="270" spans="1:81">
      <c r="A270" s="80" t="s">
        <v>2067</v>
      </c>
      <c r="B270" s="80">
        <v>219</v>
      </c>
      <c r="C270" s="80">
        <v>15</v>
      </c>
      <c r="D270" s="80">
        <v>13</v>
      </c>
      <c r="E270" s="80">
        <v>2018</v>
      </c>
      <c r="F270" s="80" t="s">
        <v>93</v>
      </c>
      <c r="G270" s="80" t="s">
        <v>2052</v>
      </c>
      <c r="H270" s="80" t="s">
        <v>2053</v>
      </c>
      <c r="I270" s="177"/>
      <c r="J270" s="81">
        <v>12.008548995995339</v>
      </c>
      <c r="K270" s="81">
        <v>2.0188383932001028</v>
      </c>
      <c r="L270" s="81">
        <v>1.3431521440859651</v>
      </c>
      <c r="M270" s="81">
        <v>60.4718860796063</v>
      </c>
      <c r="N270" s="81">
        <v>74.312164110500362</v>
      </c>
      <c r="O270" s="81">
        <v>42.69218631736878</v>
      </c>
      <c r="P270" s="81">
        <v>21.743697631061977</v>
      </c>
      <c r="Q270" s="81">
        <v>3.6914159794973416</v>
      </c>
      <c r="R270" s="81">
        <v>0</v>
      </c>
      <c r="S270" s="81">
        <v>6.8667892976525717</v>
      </c>
      <c r="T270" s="82"/>
      <c r="U270" s="81">
        <v>2064149</v>
      </c>
      <c r="V270" s="81">
        <v>976</v>
      </c>
      <c r="W270" s="81">
        <v>14</v>
      </c>
      <c r="X270" s="81">
        <v>16589</v>
      </c>
      <c r="Y270" s="81">
        <v>30506</v>
      </c>
      <c r="Z270" s="81">
        <v>26014</v>
      </c>
      <c r="AA270" s="81">
        <v>4549</v>
      </c>
      <c r="AB270" s="81">
        <v>58243</v>
      </c>
      <c r="AC270" s="81">
        <v>0</v>
      </c>
      <c r="AD270" s="81">
        <v>6.8667892976525717</v>
      </c>
      <c r="AE270" s="82"/>
      <c r="AF270" s="81">
        <v>17448149.701293401</v>
      </c>
      <c r="AG270" s="81">
        <v>1540287.555099604</v>
      </c>
      <c r="AH270" s="81">
        <v>288534.31178115727</v>
      </c>
      <c r="AI270" s="81">
        <v>94056062.433076814</v>
      </c>
      <c r="AJ270" s="81">
        <v>110337200.5590563</v>
      </c>
      <c r="AK270" s="81">
        <v>0</v>
      </c>
      <c r="AL270" s="81">
        <v>0</v>
      </c>
      <c r="AM270" s="81">
        <v>8017213.6411785642</v>
      </c>
      <c r="AN270" s="81">
        <v>0</v>
      </c>
      <c r="AO270" s="81">
        <v>0</v>
      </c>
      <c r="AP270" s="82"/>
      <c r="AQ270" s="81">
        <v>680</v>
      </c>
      <c r="AR270" s="81">
        <v>37</v>
      </c>
      <c r="AS270" s="81">
        <v>0</v>
      </c>
      <c r="AT270" s="81">
        <v>0</v>
      </c>
      <c r="AU270" s="81">
        <v>0</v>
      </c>
      <c r="AV270" s="81">
        <v>0</v>
      </c>
      <c r="AW270" s="81" t="s">
        <v>564</v>
      </c>
      <c r="AX270" s="82"/>
      <c r="AY270" s="81">
        <v>2572</v>
      </c>
      <c r="AZ270" s="81">
        <v>574.5</v>
      </c>
      <c r="BA270" s="81">
        <v>0</v>
      </c>
      <c r="BB270" s="81">
        <v>0</v>
      </c>
      <c r="BC270" s="81">
        <v>0</v>
      </c>
      <c r="BD270" s="81">
        <v>0</v>
      </c>
      <c r="BE270" s="81" t="s">
        <v>564</v>
      </c>
      <c r="BF270" s="82"/>
      <c r="BG270" s="81">
        <v>0</v>
      </c>
      <c r="BH270" s="81">
        <v>0</v>
      </c>
      <c r="BI270" s="81">
        <v>5.806</v>
      </c>
      <c r="BJ270" s="81">
        <v>0</v>
      </c>
      <c r="BK270" s="81">
        <v>8.3559999999999999</v>
      </c>
      <c r="BL270" s="81">
        <v>0</v>
      </c>
      <c r="BM270" s="82"/>
      <c r="BN270" s="81">
        <v>0</v>
      </c>
      <c r="BO270" s="81">
        <v>0</v>
      </c>
      <c r="BP270" s="81">
        <v>1</v>
      </c>
      <c r="BQ270" s="81">
        <v>0</v>
      </c>
      <c r="BR270" s="81">
        <v>2</v>
      </c>
      <c r="BS270" s="81">
        <v>0</v>
      </c>
      <c r="BT270"/>
      <c r="BU270" s="80">
        <v>14.162000000000001</v>
      </c>
      <c r="BV270" s="80">
        <v>0</v>
      </c>
      <c r="BW270" s="80">
        <v>0</v>
      </c>
      <c r="BX270" s="80">
        <v>0</v>
      </c>
      <c r="BY270" s="80">
        <v>0</v>
      </c>
      <c r="BZ270" s="80">
        <v>0</v>
      </c>
      <c r="CA270" s="80">
        <v>0</v>
      </c>
      <c r="CB270" s="80">
        <v>0</v>
      </c>
      <c r="CC270" s="80">
        <v>0</v>
      </c>
    </row>
    <row r="271" spans="1:81">
      <c r="A271" s="80" t="s">
        <v>2068</v>
      </c>
      <c r="B271" s="80">
        <v>220</v>
      </c>
      <c r="C271" s="80">
        <v>16</v>
      </c>
      <c r="D271" s="80">
        <v>13</v>
      </c>
      <c r="E271" s="80">
        <v>2019</v>
      </c>
      <c r="F271" s="80" t="s">
        <v>73</v>
      </c>
      <c r="G271" s="80" t="s">
        <v>2052</v>
      </c>
      <c r="H271" s="80" t="s">
        <v>2053</v>
      </c>
      <c r="I271" s="177"/>
      <c r="J271" s="81">
        <v>11.489526034313364</v>
      </c>
      <c r="K271" s="81">
        <v>1.8281821841106003</v>
      </c>
      <c r="L271" s="81">
        <v>1.3618723554191603</v>
      </c>
      <c r="M271" s="81">
        <v>58.509245437942759</v>
      </c>
      <c r="N271" s="81">
        <v>69.395033270969734</v>
      </c>
      <c r="O271" s="81">
        <v>41.556154124549103</v>
      </c>
      <c r="P271" s="81">
        <v>21.792082100848013</v>
      </c>
      <c r="Q271" s="81">
        <v>3.5554753488662523</v>
      </c>
      <c r="R271" s="81">
        <v>0</v>
      </c>
      <c r="S271" s="81">
        <v>7.7874492160388948</v>
      </c>
      <c r="T271" s="82"/>
      <c r="U271" s="81">
        <v>2065062</v>
      </c>
      <c r="V271" s="81">
        <v>976</v>
      </c>
      <c r="W271" s="81">
        <v>14</v>
      </c>
      <c r="X271" s="81">
        <v>16589</v>
      </c>
      <c r="Y271" s="81">
        <v>30415</v>
      </c>
      <c r="Z271" s="81">
        <v>26017</v>
      </c>
      <c r="AA271" s="81">
        <v>4525</v>
      </c>
      <c r="AB271" s="81">
        <v>57617</v>
      </c>
      <c r="AC271" s="81">
        <v>0</v>
      </c>
      <c r="AD271" s="81">
        <v>7.7874492160388948</v>
      </c>
      <c r="AE271" s="82"/>
      <c r="AF271" s="81">
        <v>17562415.537102729</v>
      </c>
      <c r="AG271" s="81">
        <v>1485657.637169156</v>
      </c>
      <c r="AH271" s="81">
        <v>306704.93377051741</v>
      </c>
      <c r="AI271" s="81">
        <v>94965993.499434605</v>
      </c>
      <c r="AJ271" s="81">
        <v>103348756.59473765</v>
      </c>
      <c r="AK271" s="81">
        <v>0</v>
      </c>
      <c r="AL271" s="81">
        <v>0</v>
      </c>
      <c r="AM271" s="81">
        <v>7847001.6594562232</v>
      </c>
      <c r="AN271" s="81">
        <v>0</v>
      </c>
      <c r="AO271" s="81">
        <v>0</v>
      </c>
      <c r="AP271" s="82"/>
      <c r="AQ271" s="81">
        <v>703</v>
      </c>
      <c r="AR271" s="81">
        <v>38</v>
      </c>
      <c r="AS271" s="81">
        <v>0</v>
      </c>
      <c r="AT271" s="81">
        <v>0</v>
      </c>
      <c r="AU271" s="81">
        <v>0</v>
      </c>
      <c r="AV271" s="81">
        <v>0</v>
      </c>
      <c r="AW271" s="81" t="s">
        <v>564</v>
      </c>
      <c r="AX271" s="82"/>
      <c r="AY271" s="81">
        <v>2664.1000000000008</v>
      </c>
      <c r="AZ271" s="81">
        <v>584.49999999999989</v>
      </c>
      <c r="BA271" s="81">
        <v>0</v>
      </c>
      <c r="BB271" s="81">
        <v>0</v>
      </c>
      <c r="BC271" s="81">
        <v>0</v>
      </c>
      <c r="BD271" s="81">
        <v>0</v>
      </c>
      <c r="BE271" s="81" t="s">
        <v>564</v>
      </c>
      <c r="BF271" s="82"/>
      <c r="BG271" s="81">
        <v>0</v>
      </c>
      <c r="BH271" s="81">
        <v>0</v>
      </c>
      <c r="BI271" s="81">
        <v>5.5830000000000002</v>
      </c>
      <c r="BJ271" s="81">
        <v>0</v>
      </c>
      <c r="BK271" s="81">
        <v>9.8889999999999993</v>
      </c>
      <c r="BL271" s="81">
        <v>0</v>
      </c>
      <c r="BM271" s="82"/>
      <c r="BN271" s="81">
        <v>0</v>
      </c>
      <c r="BO271" s="81">
        <v>0</v>
      </c>
      <c r="BP271" s="81">
        <v>1</v>
      </c>
      <c r="BQ271" s="81">
        <v>0</v>
      </c>
      <c r="BR271" s="81">
        <v>2</v>
      </c>
      <c r="BS271" s="81">
        <v>0</v>
      </c>
      <c r="BT271"/>
      <c r="BU271" s="80">
        <v>15.472</v>
      </c>
      <c r="BV271" s="80">
        <v>0</v>
      </c>
      <c r="BW271" s="80">
        <v>0</v>
      </c>
      <c r="BX271" s="80">
        <v>0</v>
      </c>
      <c r="BY271" s="80">
        <v>0</v>
      </c>
      <c r="BZ271" s="80">
        <v>0</v>
      </c>
      <c r="CA271" s="80">
        <v>0</v>
      </c>
      <c r="CB271" s="80">
        <v>0</v>
      </c>
      <c r="CC271" s="80">
        <v>0</v>
      </c>
    </row>
    <row r="272" spans="1:81">
      <c r="A272" s="80" t="s">
        <v>2069</v>
      </c>
      <c r="B272" s="80">
        <v>221</v>
      </c>
      <c r="C272" s="80">
        <v>17</v>
      </c>
      <c r="D272" s="80">
        <v>13</v>
      </c>
      <c r="E272" s="80">
        <v>2020</v>
      </c>
      <c r="F272" s="80" t="s">
        <v>218</v>
      </c>
      <c r="G272" s="80" t="s">
        <v>2052</v>
      </c>
      <c r="H272" s="80" t="s">
        <v>2053</v>
      </c>
      <c r="I272" s="177"/>
      <c r="J272" s="81">
        <v>10.046591616447619</v>
      </c>
      <c r="K272" s="81">
        <v>1.746060962613071</v>
      </c>
      <c r="L272" s="81">
        <v>2.5355929229928171</v>
      </c>
      <c r="M272" s="81">
        <v>51.296804809941513</v>
      </c>
      <c r="N272" s="81">
        <v>69.412398426454729</v>
      </c>
      <c r="O272" s="81">
        <v>36.235541470684346</v>
      </c>
      <c r="P272" s="81">
        <v>20.296811418812386</v>
      </c>
      <c r="Q272" s="81">
        <v>3.3623158660805417</v>
      </c>
      <c r="R272" s="81">
        <v>0</v>
      </c>
      <c r="S272" s="81">
        <v>5.5726035510008307</v>
      </c>
      <c r="T272" s="82"/>
      <c r="U272" s="81">
        <v>1983209</v>
      </c>
      <c r="V272" s="81">
        <v>924</v>
      </c>
      <c r="W272" s="81">
        <v>32</v>
      </c>
      <c r="X272" s="81">
        <v>16665</v>
      </c>
      <c r="Y272" s="81">
        <v>30271</v>
      </c>
      <c r="Z272" s="81">
        <v>25893</v>
      </c>
      <c r="AA272" s="81">
        <v>4579</v>
      </c>
      <c r="AB272" s="81">
        <v>57024</v>
      </c>
      <c r="AC272" s="81">
        <v>0</v>
      </c>
      <c r="AD272" s="81">
        <v>5.5726035510008307</v>
      </c>
      <c r="AE272" s="82"/>
      <c r="AF272" s="81">
        <v>15800022.777552729</v>
      </c>
      <c r="AG272" s="81">
        <v>1335850.4380120982</v>
      </c>
      <c r="AH272" s="81">
        <v>593149.48084000917</v>
      </c>
      <c r="AI272" s="81">
        <v>84551483.729877397</v>
      </c>
      <c r="AJ272" s="81">
        <v>103093634.51087107</v>
      </c>
      <c r="AK272" s="81"/>
      <c r="AL272" s="81"/>
      <c r="AM272" s="81">
        <v>7442265.5498539787</v>
      </c>
      <c r="AN272" s="81"/>
      <c r="AO272" s="81"/>
      <c r="AP272" s="82"/>
      <c r="AQ272" s="81">
        <v>742</v>
      </c>
      <c r="AR272" s="81">
        <v>38</v>
      </c>
      <c r="AS272" s="81">
        <v>0</v>
      </c>
      <c r="AT272" s="81">
        <v>0</v>
      </c>
      <c r="AU272" s="81">
        <v>0</v>
      </c>
      <c r="AV272" s="81">
        <v>0</v>
      </c>
      <c r="AW272" s="81">
        <v>0</v>
      </c>
      <c r="AX272" s="82"/>
      <c r="AY272" s="81">
        <v>2848.2000000000021</v>
      </c>
      <c r="AZ272" s="81">
        <v>584.49999999999989</v>
      </c>
      <c r="BA272" s="81">
        <v>0</v>
      </c>
      <c r="BB272" s="81">
        <v>0</v>
      </c>
      <c r="BC272" s="81">
        <v>0</v>
      </c>
      <c r="BD272" s="81">
        <v>0</v>
      </c>
      <c r="BE272" s="81">
        <v>0</v>
      </c>
      <c r="BF272" s="82"/>
      <c r="BG272" s="81">
        <v>0</v>
      </c>
      <c r="BH272" s="81">
        <v>0</v>
      </c>
      <c r="BI272" s="81">
        <v>5.5220000000000002</v>
      </c>
      <c r="BJ272" s="81">
        <v>0</v>
      </c>
      <c r="BK272" s="81">
        <v>6.78</v>
      </c>
      <c r="BL272" s="81">
        <v>0</v>
      </c>
      <c r="BM272" s="82"/>
      <c r="BN272" s="81">
        <v>0</v>
      </c>
      <c r="BO272" s="81">
        <v>0</v>
      </c>
      <c r="BP272" s="81">
        <v>1</v>
      </c>
      <c r="BQ272" s="81">
        <v>0</v>
      </c>
      <c r="BR272" s="81">
        <v>2</v>
      </c>
      <c r="BS272" s="81">
        <v>0</v>
      </c>
      <c r="BT272"/>
      <c r="BU272" s="80">
        <v>12.302</v>
      </c>
      <c r="BV272" s="80">
        <v>0</v>
      </c>
      <c r="BW272" s="80">
        <v>0</v>
      </c>
      <c r="BX272" s="80">
        <v>0</v>
      </c>
      <c r="BY272" s="80">
        <v>0</v>
      </c>
      <c r="BZ272" s="80">
        <v>0</v>
      </c>
      <c r="CA272" s="80">
        <v>0</v>
      </c>
      <c r="CB272" s="80">
        <v>0</v>
      </c>
      <c r="CC272" s="80">
        <v>0</v>
      </c>
    </row>
    <row r="273" spans="1:81">
      <c r="A273" s="80" t="s">
        <v>2070</v>
      </c>
      <c r="B273" s="80">
        <v>221</v>
      </c>
      <c r="C273" s="80">
        <v>18</v>
      </c>
      <c r="D273" s="80">
        <v>13</v>
      </c>
      <c r="E273" s="80">
        <v>2021</v>
      </c>
      <c r="F273" s="80" t="s">
        <v>75</v>
      </c>
      <c r="G273" s="174" t="s">
        <v>2052</v>
      </c>
      <c r="H273" s="80" t="s">
        <v>2053</v>
      </c>
      <c r="I273" s="177"/>
      <c r="J273" s="81">
        <v>10.030088618944115</v>
      </c>
      <c r="K273" s="81">
        <v>1.9998441483488973</v>
      </c>
      <c r="L273" s="81">
        <v>2.7254110707780375</v>
      </c>
      <c r="M273" s="81">
        <v>55.918245308332445</v>
      </c>
      <c r="N273" s="81">
        <v>66.102623882196099</v>
      </c>
      <c r="O273" s="81">
        <v>34.973435237208129</v>
      </c>
      <c r="P273" s="81">
        <v>20.894706918455487</v>
      </c>
      <c r="Q273" s="81">
        <v>3.357913300279332</v>
      </c>
      <c r="R273" s="81">
        <v>0</v>
      </c>
      <c r="S273" s="81">
        <v>6.4727245734912451</v>
      </c>
      <c r="T273" s="82"/>
      <c r="U273" s="81">
        <v>1953257</v>
      </c>
      <c r="V273" s="81">
        <v>924</v>
      </c>
      <c r="W273" s="81">
        <v>32</v>
      </c>
      <c r="X273" s="81">
        <v>16665</v>
      </c>
      <c r="Y273" s="81">
        <v>30086</v>
      </c>
      <c r="Z273" s="81">
        <v>25733</v>
      </c>
      <c r="AA273" s="81">
        <v>4597</v>
      </c>
      <c r="AB273" s="81">
        <v>56274</v>
      </c>
      <c r="AC273" s="81">
        <v>0</v>
      </c>
      <c r="AD273" s="81">
        <v>6.4727245734912451</v>
      </c>
      <c r="AE273" s="82"/>
      <c r="AF273" s="81">
        <v>15517030.825240526</v>
      </c>
      <c r="AG273" s="81">
        <v>1533274.3693350963</v>
      </c>
      <c r="AH273" s="81">
        <v>606619.50072678039</v>
      </c>
      <c r="AI273" s="81">
        <v>91100364.573993817</v>
      </c>
      <c r="AJ273" s="81">
        <v>95430845.402560577</v>
      </c>
      <c r="AK273" s="81">
        <v>0</v>
      </c>
      <c r="AL273" s="81">
        <v>0</v>
      </c>
      <c r="AM273" s="81">
        <v>7386744.0224963017</v>
      </c>
      <c r="AN273" s="81">
        <v>0</v>
      </c>
      <c r="AO273" s="81">
        <v>0</v>
      </c>
      <c r="AP273" s="82"/>
      <c r="AQ273" s="81">
        <v>766</v>
      </c>
      <c r="AR273" s="81">
        <v>38</v>
      </c>
      <c r="AS273" s="81">
        <v>0</v>
      </c>
      <c r="AT273" s="81">
        <v>0</v>
      </c>
      <c r="AU273" s="81">
        <v>0</v>
      </c>
      <c r="AV273" s="81">
        <v>0</v>
      </c>
      <c r="AW273" s="81"/>
      <c r="AX273" s="82"/>
      <c r="AY273" s="81">
        <v>2953.7000000000021</v>
      </c>
      <c r="AZ273" s="81">
        <v>584.49999999999989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2071</v>
      </c>
      <c r="B274" s="80">
        <v>221</v>
      </c>
      <c r="C274" s="80">
        <v>19</v>
      </c>
      <c r="D274" s="80">
        <v>13</v>
      </c>
      <c r="E274" s="80">
        <v>2022</v>
      </c>
      <c r="F274" s="80" t="s">
        <v>568</v>
      </c>
      <c r="G274" s="174" t="s">
        <v>2052</v>
      </c>
      <c r="H274" s="80" t="s">
        <v>2053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826</v>
      </c>
      <c r="AR274" s="81">
        <v>38</v>
      </c>
      <c r="AS274" s="81">
        <v>0</v>
      </c>
      <c r="AT274" s="81">
        <v>0</v>
      </c>
      <c r="AU274" s="81">
        <v>0</v>
      </c>
      <c r="AV274" s="81">
        <v>0</v>
      </c>
      <c r="AW274" s="81"/>
      <c r="AX274" s="82"/>
      <c r="AY274" s="81">
        <v>3259.6000000000031</v>
      </c>
      <c r="AZ274" s="81">
        <v>584.49999999999989</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2072</v>
      </c>
      <c r="B275" s="80">
        <v>137</v>
      </c>
      <c r="C275" s="80">
        <v>1</v>
      </c>
      <c r="D275" s="80">
        <v>9</v>
      </c>
      <c r="E275" s="80">
        <v>1990</v>
      </c>
      <c r="F275" s="80" t="s">
        <v>562</v>
      </c>
      <c r="G275" s="80" t="s">
        <v>2073</v>
      </c>
      <c r="H275" s="80" t="s">
        <v>2074</v>
      </c>
      <c r="I275" s="177"/>
      <c r="J275" s="81">
        <v>119.85441670731772</v>
      </c>
      <c r="K275" s="81">
        <v>4.1984511054429481</v>
      </c>
      <c r="L275" s="81">
        <v>6.3522349837725214</v>
      </c>
      <c r="M275" s="81">
        <v>23.891943866050539</v>
      </c>
      <c r="N275" s="81">
        <v>43.580800486520353</v>
      </c>
      <c r="O275" s="81">
        <v>35.783081842634552</v>
      </c>
      <c r="P275" s="81">
        <v>32.193751488143349</v>
      </c>
      <c r="Q275" s="81">
        <v>2.4681270773234929</v>
      </c>
      <c r="R275" s="81">
        <v>0</v>
      </c>
      <c r="S275" s="81">
        <v>2.4432412864988242</v>
      </c>
      <c r="T275" s="82"/>
      <c r="U275" s="81">
        <v>10022490</v>
      </c>
      <c r="V275" s="81">
        <v>1127</v>
      </c>
      <c r="W275" s="81">
        <v>84</v>
      </c>
      <c r="X275" s="81">
        <v>8407</v>
      </c>
      <c r="Y275" s="81">
        <v>12568</v>
      </c>
      <c r="Z275" s="81">
        <v>14718</v>
      </c>
      <c r="AA275" s="81">
        <v>7817</v>
      </c>
      <c r="AB275" s="81">
        <v>40074</v>
      </c>
      <c r="AC275" s="81">
        <v>0</v>
      </c>
      <c r="AD275" s="81">
        <v>2.4432412864988242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2075</v>
      </c>
      <c r="B276" s="80">
        <v>138</v>
      </c>
      <c r="C276" s="80">
        <v>2</v>
      </c>
      <c r="D276" s="80">
        <v>9</v>
      </c>
      <c r="E276" s="80">
        <v>2005</v>
      </c>
      <c r="F276" s="80" t="s">
        <v>565</v>
      </c>
      <c r="G276" s="80" t="s">
        <v>2073</v>
      </c>
      <c r="H276" s="80" t="s">
        <v>2074</v>
      </c>
      <c r="I276" s="177"/>
      <c r="J276" s="81">
        <v>81.075773545905662</v>
      </c>
      <c r="K276" s="81">
        <v>4.0608457641357294</v>
      </c>
      <c r="L276" s="81">
        <v>15.7145482691301</v>
      </c>
      <c r="M276" s="81">
        <v>58.193787051678264</v>
      </c>
      <c r="N276" s="81">
        <v>64.759089559204</v>
      </c>
      <c r="O276" s="81">
        <v>59.651312796335716</v>
      </c>
      <c r="P276" s="81">
        <v>37.559087741507597</v>
      </c>
      <c r="Q276" s="81">
        <v>2.8104717572346476</v>
      </c>
      <c r="R276" s="81">
        <v>0</v>
      </c>
      <c r="S276" s="81">
        <v>4.8122818734847277</v>
      </c>
      <c r="T276" s="82"/>
      <c r="U276" s="81">
        <v>7082502</v>
      </c>
      <c r="V276" s="81">
        <v>1477</v>
      </c>
      <c r="W276" s="81">
        <v>218</v>
      </c>
      <c r="X276" s="81">
        <v>10858</v>
      </c>
      <c r="Y276" s="81">
        <v>15970</v>
      </c>
      <c r="Z276" s="81">
        <v>28392</v>
      </c>
      <c r="AA276" s="81">
        <v>7469</v>
      </c>
      <c r="AB276" s="81">
        <v>47704</v>
      </c>
      <c r="AC276" s="81">
        <v>0</v>
      </c>
      <c r="AD276" s="81">
        <v>4.8122818734847277</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2076</v>
      </c>
      <c r="B277" s="80">
        <v>139</v>
      </c>
      <c r="C277" s="80">
        <v>3</v>
      </c>
      <c r="D277" s="80">
        <v>9</v>
      </c>
      <c r="E277" s="80">
        <v>2006</v>
      </c>
      <c r="F277" s="80" t="s">
        <v>566</v>
      </c>
      <c r="G277" s="80" t="s">
        <v>2073</v>
      </c>
      <c r="H277" s="80" t="s">
        <v>2074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2077</v>
      </c>
      <c r="B278" s="80">
        <v>140</v>
      </c>
      <c r="C278" s="80">
        <v>4</v>
      </c>
      <c r="D278" s="80">
        <v>9</v>
      </c>
      <c r="E278" s="80">
        <v>2007</v>
      </c>
      <c r="F278" s="80" t="s">
        <v>567</v>
      </c>
      <c r="G278" s="80" t="s">
        <v>2073</v>
      </c>
      <c r="H278" s="80" t="s">
        <v>2074</v>
      </c>
      <c r="I278" s="177"/>
      <c r="J278" s="81">
        <v>71.467939115348969</v>
      </c>
      <c r="K278" s="81">
        <v>4.1634767194843905</v>
      </c>
      <c r="L278" s="81">
        <v>9.2795967116348237</v>
      </c>
      <c r="M278" s="81">
        <v>58.650298729295031</v>
      </c>
      <c r="N278" s="81">
        <v>71.631098067485823</v>
      </c>
      <c r="O278" s="81">
        <v>59.24720420394263</v>
      </c>
      <c r="P278" s="81">
        <v>37.803429941100767</v>
      </c>
      <c r="Q278" s="81">
        <v>3.0248807492895828</v>
      </c>
      <c r="R278" s="81">
        <v>0</v>
      </c>
      <c r="S278" s="81">
        <v>6.9840887714925586</v>
      </c>
      <c r="T278" s="82"/>
      <c r="U278" s="81">
        <v>7669639</v>
      </c>
      <c r="V278" s="81">
        <v>1493</v>
      </c>
      <c r="W278" s="81">
        <v>156</v>
      </c>
      <c r="X278" s="81">
        <v>13139</v>
      </c>
      <c r="Y278" s="81">
        <v>16694</v>
      </c>
      <c r="Z278" s="81">
        <v>29315</v>
      </c>
      <c r="AA278" s="81">
        <v>7403</v>
      </c>
      <c r="AB278" s="81">
        <v>48628</v>
      </c>
      <c r="AC278" s="81">
        <v>0</v>
      </c>
      <c r="AD278" s="81">
        <v>6.9840887714925586</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2078</v>
      </c>
      <c r="B279" s="80">
        <v>141</v>
      </c>
      <c r="C279" s="80">
        <v>5</v>
      </c>
      <c r="D279" s="80">
        <v>9</v>
      </c>
      <c r="E279" s="80">
        <v>2008</v>
      </c>
      <c r="F279" s="80" t="s">
        <v>84</v>
      </c>
      <c r="G279" s="80" t="s">
        <v>2073</v>
      </c>
      <c r="H279" s="80" t="s">
        <v>2074</v>
      </c>
      <c r="I279" s="177"/>
      <c r="J279" s="81">
        <v>65.339691885888342</v>
      </c>
      <c r="K279" s="81">
        <v>3.0983830317848957</v>
      </c>
      <c r="L279" s="81">
        <v>8.029647878201736</v>
      </c>
      <c r="M279" s="81">
        <v>62.143621778755104</v>
      </c>
      <c r="N279" s="81">
        <v>75.252419801682407</v>
      </c>
      <c r="O279" s="81">
        <v>58.062207355916662</v>
      </c>
      <c r="P279" s="81">
        <v>36.954439613190758</v>
      </c>
      <c r="Q279" s="81">
        <v>3.0073739960507799</v>
      </c>
      <c r="R279" s="81">
        <v>0</v>
      </c>
      <c r="S279" s="81">
        <v>6.697979470341151</v>
      </c>
      <c r="T279" s="82"/>
      <c r="U279" s="81">
        <v>7612740</v>
      </c>
      <c r="V279" s="81">
        <v>1493</v>
      </c>
      <c r="W279" s="81">
        <v>156</v>
      </c>
      <c r="X279" s="81">
        <v>13139</v>
      </c>
      <c r="Y279" s="81">
        <v>16965</v>
      </c>
      <c r="Z279" s="81">
        <v>29737</v>
      </c>
      <c r="AA279" s="81">
        <v>7245</v>
      </c>
      <c r="AB279" s="81">
        <v>49141</v>
      </c>
      <c r="AC279" s="81">
        <v>0</v>
      </c>
      <c r="AD279" s="81">
        <v>6.697979470341151</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2079</v>
      </c>
      <c r="B280" s="80">
        <v>142</v>
      </c>
      <c r="C280" s="80">
        <v>6</v>
      </c>
      <c r="D280" s="80">
        <v>9</v>
      </c>
      <c r="E280" s="80">
        <v>2009</v>
      </c>
      <c r="F280" s="80" t="s">
        <v>85</v>
      </c>
      <c r="G280" s="80" t="s">
        <v>2073</v>
      </c>
      <c r="H280" s="80" t="s">
        <v>2074</v>
      </c>
      <c r="I280" s="177"/>
      <c r="J280" s="81">
        <v>64.749251441925026</v>
      </c>
      <c r="K280" s="81">
        <v>3.4233194916661476</v>
      </c>
      <c r="L280" s="81">
        <v>4.7313118152581861</v>
      </c>
      <c r="M280" s="81">
        <v>60.885541744810844</v>
      </c>
      <c r="N280" s="81">
        <v>70.318978417622148</v>
      </c>
      <c r="O280" s="81">
        <v>59.534215491763987</v>
      </c>
      <c r="P280" s="81">
        <v>35.052463276963657</v>
      </c>
      <c r="Q280" s="81">
        <v>2.8805149344691467</v>
      </c>
      <c r="R280" s="81">
        <v>0</v>
      </c>
      <c r="S280" s="81">
        <v>5.5823067057357187</v>
      </c>
      <c r="T280" s="82"/>
      <c r="U280" s="81">
        <v>6552722</v>
      </c>
      <c r="V280" s="81">
        <v>1617</v>
      </c>
      <c r="W280" s="81">
        <v>122</v>
      </c>
      <c r="X280" s="81">
        <v>13194</v>
      </c>
      <c r="Y280" s="81">
        <v>17231</v>
      </c>
      <c r="Z280" s="81">
        <v>30096</v>
      </c>
      <c r="AA280" s="81">
        <v>7055</v>
      </c>
      <c r="AB280" s="81">
        <v>49410</v>
      </c>
      <c r="AC280" s="81">
        <v>0</v>
      </c>
      <c r="AD280" s="81">
        <v>5.5823067057357187</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93.19</v>
      </c>
      <c r="BJ280" s="81">
        <v>0</v>
      </c>
      <c r="BK280" s="81">
        <v>7.9529999999999994</v>
      </c>
      <c r="BL280" s="81">
        <v>0</v>
      </c>
      <c r="BM280" s="82"/>
      <c r="BN280" s="81">
        <v>0</v>
      </c>
      <c r="BO280" s="81">
        <v>0</v>
      </c>
      <c r="BP280" s="81">
        <v>8</v>
      </c>
      <c r="BQ280" s="81">
        <v>0</v>
      </c>
      <c r="BR280" s="81">
        <v>2</v>
      </c>
      <c r="BS280" s="81">
        <v>0</v>
      </c>
      <c r="BT280"/>
      <c r="BU280" s="80"/>
      <c r="BV280" s="80"/>
      <c r="BW280" s="80"/>
      <c r="BX280" s="80"/>
      <c r="BY280" s="80"/>
      <c r="BZ280" s="80"/>
      <c r="CA280" s="80"/>
      <c r="CB280" s="80"/>
      <c r="CC280" s="80"/>
    </row>
    <row r="281" spans="1:81">
      <c r="A281" s="80" t="s">
        <v>2080</v>
      </c>
      <c r="B281" s="80">
        <v>143</v>
      </c>
      <c r="C281" s="80">
        <v>7</v>
      </c>
      <c r="D281" s="80">
        <v>9</v>
      </c>
      <c r="E281" s="80">
        <v>2010</v>
      </c>
      <c r="F281" s="80" t="s">
        <v>86</v>
      </c>
      <c r="G281" s="80" t="s">
        <v>2073</v>
      </c>
      <c r="H281" s="80" t="s">
        <v>2074</v>
      </c>
      <c r="I281" s="177"/>
      <c r="J281" s="81">
        <v>68.46016650901845</v>
      </c>
      <c r="K281" s="81">
        <v>3.6233603555352056</v>
      </c>
      <c r="L281" s="81">
        <v>5.6347347550329392</v>
      </c>
      <c r="M281" s="81">
        <v>62.251898272116797</v>
      </c>
      <c r="N281" s="81">
        <v>80.020853883538152</v>
      </c>
      <c r="O281" s="81">
        <v>59.770789998012603</v>
      </c>
      <c r="P281" s="81">
        <v>34.599909603561265</v>
      </c>
      <c r="Q281" s="81">
        <v>3.0326941228937514</v>
      </c>
      <c r="R281" s="81">
        <v>0</v>
      </c>
      <c r="S281" s="81">
        <v>5.9141466730718228</v>
      </c>
      <c r="T281" s="82"/>
      <c r="U281" s="81">
        <v>6499795</v>
      </c>
      <c r="V281" s="81">
        <v>1617</v>
      </c>
      <c r="W281" s="81">
        <v>122</v>
      </c>
      <c r="X281" s="81">
        <v>13194</v>
      </c>
      <c r="Y281" s="81">
        <v>17510</v>
      </c>
      <c r="Z281" s="81">
        <v>30356</v>
      </c>
      <c r="AA281" s="81">
        <v>6790</v>
      </c>
      <c r="AB281" s="81">
        <v>49846</v>
      </c>
      <c r="AC281" s="81">
        <v>0</v>
      </c>
      <c r="AD281" s="81">
        <v>5.9141466730718228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87.96</v>
      </c>
      <c r="BJ281" s="81">
        <v>0</v>
      </c>
      <c r="BK281" s="81">
        <v>8.0689999999999991</v>
      </c>
      <c r="BL281" s="81">
        <v>0</v>
      </c>
      <c r="BM281" s="82"/>
      <c r="BN281" s="81">
        <v>0</v>
      </c>
      <c r="BO281" s="81">
        <v>0</v>
      </c>
      <c r="BP281" s="81">
        <v>8</v>
      </c>
      <c r="BQ281" s="81">
        <v>0</v>
      </c>
      <c r="BR281" s="81">
        <v>2</v>
      </c>
      <c r="BS281" s="81">
        <v>0</v>
      </c>
      <c r="BT281"/>
      <c r="BU281" s="80">
        <v>96.028999999999996</v>
      </c>
      <c r="BV281" s="80">
        <v>0</v>
      </c>
      <c r="BW281" s="80">
        <v>0</v>
      </c>
      <c r="BX281" s="80">
        <v>0</v>
      </c>
      <c r="BY281" s="80">
        <v>0</v>
      </c>
      <c r="BZ281" s="80">
        <v>0</v>
      </c>
      <c r="CA281" s="80">
        <v>0</v>
      </c>
      <c r="CB281" s="80">
        <v>0</v>
      </c>
      <c r="CC281" s="80">
        <v>0</v>
      </c>
    </row>
    <row r="282" spans="1:81">
      <c r="A282" s="80" t="s">
        <v>2081</v>
      </c>
      <c r="B282" s="80">
        <v>144</v>
      </c>
      <c r="C282" s="80">
        <v>8</v>
      </c>
      <c r="D282" s="80">
        <v>9</v>
      </c>
      <c r="E282" s="80">
        <v>2011</v>
      </c>
      <c r="F282" s="80" t="s">
        <v>87</v>
      </c>
      <c r="G282" s="80" t="s">
        <v>2073</v>
      </c>
      <c r="H282" s="80" t="s">
        <v>2074</v>
      </c>
      <c r="I282" s="177"/>
      <c r="J282" s="81">
        <v>72.505877493058804</v>
      </c>
      <c r="K282" s="81">
        <v>4.7234713207221288</v>
      </c>
      <c r="L282" s="81">
        <v>4.7494356279496666</v>
      </c>
      <c r="M282" s="81">
        <v>71.261637659905361</v>
      </c>
      <c r="N282" s="81">
        <v>80.596405369603545</v>
      </c>
      <c r="O282" s="81">
        <v>59.56365421696772</v>
      </c>
      <c r="P282" s="81">
        <v>33.228892001547862</v>
      </c>
      <c r="Q282" s="81">
        <v>3.5341799822322439</v>
      </c>
      <c r="R282" s="81">
        <v>0</v>
      </c>
      <c r="S282" s="81">
        <v>6.3379601113186022</v>
      </c>
      <c r="T282" s="82"/>
      <c r="U282" s="81">
        <v>6843175</v>
      </c>
      <c r="V282" s="81">
        <v>1617</v>
      </c>
      <c r="W282" s="81">
        <v>122</v>
      </c>
      <c r="X282" s="81">
        <v>13194</v>
      </c>
      <c r="Y282" s="81">
        <v>17834</v>
      </c>
      <c r="Z282" s="81">
        <v>30908</v>
      </c>
      <c r="AA282" s="81">
        <v>6715</v>
      </c>
      <c r="AB282" s="81">
        <v>50360</v>
      </c>
      <c r="AC282" s="81">
        <v>0</v>
      </c>
      <c r="AD282" s="81">
        <v>6.3379601113186022</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81.424999999999997</v>
      </c>
      <c r="BJ282" s="81">
        <v>0</v>
      </c>
      <c r="BK282" s="81">
        <v>7.181</v>
      </c>
      <c r="BL282" s="81">
        <v>0</v>
      </c>
      <c r="BM282" s="82"/>
      <c r="BN282" s="81">
        <v>0</v>
      </c>
      <c r="BO282" s="81">
        <v>0</v>
      </c>
      <c r="BP282" s="81">
        <v>8</v>
      </c>
      <c r="BQ282" s="81">
        <v>0</v>
      </c>
      <c r="BR282" s="81">
        <v>2</v>
      </c>
      <c r="BS282" s="81">
        <v>0</v>
      </c>
      <c r="BT282"/>
      <c r="BU282" s="80">
        <v>88.605999999999995</v>
      </c>
      <c r="BV282" s="80">
        <v>0</v>
      </c>
      <c r="BW282" s="80">
        <v>0</v>
      </c>
      <c r="BX282" s="80">
        <v>0</v>
      </c>
      <c r="BY282" s="80">
        <v>0</v>
      </c>
      <c r="BZ282" s="80">
        <v>0</v>
      </c>
      <c r="CA282" s="80">
        <v>0</v>
      </c>
      <c r="CB282" s="80">
        <v>0</v>
      </c>
      <c r="CC282" s="80">
        <v>0</v>
      </c>
    </row>
    <row r="283" spans="1:81">
      <c r="A283" s="80" t="s">
        <v>2082</v>
      </c>
      <c r="B283" s="80">
        <v>145</v>
      </c>
      <c r="C283" s="80">
        <v>9</v>
      </c>
      <c r="D283" s="80">
        <v>9</v>
      </c>
      <c r="E283" s="80">
        <v>2012</v>
      </c>
      <c r="F283" s="80" t="s">
        <v>88</v>
      </c>
      <c r="G283" s="80" t="s">
        <v>2073</v>
      </c>
      <c r="H283" s="80" t="s">
        <v>2074</v>
      </c>
      <c r="I283" s="177"/>
      <c r="J283" s="81">
        <v>69.841311222746242</v>
      </c>
      <c r="K283" s="81">
        <v>4.2634224971945489</v>
      </c>
      <c r="L283" s="81">
        <v>4.6144476450175844</v>
      </c>
      <c r="M283" s="81">
        <v>69.267736978829376</v>
      </c>
      <c r="N283" s="81">
        <v>83.232477801639305</v>
      </c>
      <c r="O283" s="81">
        <v>60.245937792439051</v>
      </c>
      <c r="P283" s="81">
        <v>33.393068869096993</v>
      </c>
      <c r="Q283" s="81">
        <v>3.9993871792794811</v>
      </c>
      <c r="R283" s="81">
        <v>0</v>
      </c>
      <c r="S283" s="81">
        <v>4.3935214561153959</v>
      </c>
      <c r="T283" s="82"/>
      <c r="U283" s="81">
        <v>7127624</v>
      </c>
      <c r="V283" s="81">
        <v>1617</v>
      </c>
      <c r="W283" s="81">
        <v>122</v>
      </c>
      <c r="X283" s="81">
        <v>13194</v>
      </c>
      <c r="Y283" s="81">
        <v>19154</v>
      </c>
      <c r="Z283" s="81">
        <v>31510</v>
      </c>
      <c r="AA283" s="81">
        <v>6710</v>
      </c>
      <c r="AB283" s="81">
        <v>52453</v>
      </c>
      <c r="AC283" s="81">
        <v>0</v>
      </c>
      <c r="AD283" s="81">
        <v>4.3935214561153959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83.144000000000005</v>
      </c>
      <c r="BJ283" s="81">
        <v>0</v>
      </c>
      <c r="BK283" s="81">
        <v>5.0330000000000004</v>
      </c>
      <c r="BL283" s="81">
        <v>0</v>
      </c>
      <c r="BM283" s="82"/>
      <c r="BN283" s="81">
        <v>0</v>
      </c>
      <c r="BO283" s="81">
        <v>0</v>
      </c>
      <c r="BP283" s="81">
        <v>8</v>
      </c>
      <c r="BQ283" s="81">
        <v>0</v>
      </c>
      <c r="BR283" s="81">
        <v>1</v>
      </c>
      <c r="BS283" s="81">
        <v>0</v>
      </c>
      <c r="BT283"/>
      <c r="BU283" s="80">
        <v>88.177000000000007</v>
      </c>
      <c r="BV283" s="80">
        <v>0</v>
      </c>
      <c r="BW283" s="80">
        <v>0</v>
      </c>
      <c r="BX283" s="80">
        <v>0</v>
      </c>
      <c r="BY283" s="80">
        <v>0</v>
      </c>
      <c r="BZ283" s="80">
        <v>0</v>
      </c>
      <c r="CA283" s="80">
        <v>0</v>
      </c>
      <c r="CB283" s="80">
        <v>0</v>
      </c>
      <c r="CC283" s="80">
        <v>0</v>
      </c>
    </row>
    <row r="284" spans="1:81">
      <c r="A284" s="80" t="s">
        <v>2083</v>
      </c>
      <c r="B284" s="80">
        <v>146</v>
      </c>
      <c r="C284" s="80">
        <v>10</v>
      </c>
      <c r="D284" s="80">
        <v>9</v>
      </c>
      <c r="E284" s="80">
        <v>2013</v>
      </c>
      <c r="F284" s="80" t="s">
        <v>89</v>
      </c>
      <c r="G284" s="80" t="s">
        <v>2073</v>
      </c>
      <c r="H284" s="80" t="s">
        <v>2074</v>
      </c>
      <c r="I284" s="177"/>
      <c r="J284" s="81">
        <v>81.5363651336923</v>
      </c>
      <c r="K284" s="81">
        <v>3.4420184984944764</v>
      </c>
      <c r="L284" s="81">
        <v>4.4735849506983083</v>
      </c>
      <c r="M284" s="81">
        <v>70.610884239991236</v>
      </c>
      <c r="N284" s="81">
        <v>79.009014500456402</v>
      </c>
      <c r="O284" s="81">
        <v>59.096793422620721</v>
      </c>
      <c r="P284" s="81">
        <v>33.059316901429874</v>
      </c>
      <c r="Q284" s="81">
        <v>4.088740133383264</v>
      </c>
      <c r="R284" s="81">
        <v>0</v>
      </c>
      <c r="S284" s="81">
        <v>5.4842987199451345</v>
      </c>
      <c r="T284" s="82"/>
      <c r="U284" s="81">
        <v>7304923</v>
      </c>
      <c r="V284" s="81">
        <v>1617</v>
      </c>
      <c r="W284" s="81">
        <v>122</v>
      </c>
      <c r="X284" s="81">
        <v>13194</v>
      </c>
      <c r="Y284" s="81">
        <v>19421</v>
      </c>
      <c r="Z284" s="81">
        <v>32289</v>
      </c>
      <c r="AA284" s="81">
        <v>6618</v>
      </c>
      <c r="AB284" s="81">
        <v>52856</v>
      </c>
      <c r="AC284" s="81">
        <v>0</v>
      </c>
      <c r="AD284" s="81">
        <v>5.4842987199451345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85.113</v>
      </c>
      <c r="BJ284" s="81">
        <v>0</v>
      </c>
      <c r="BK284" s="81">
        <v>5.0289999999999999</v>
      </c>
      <c r="BL284" s="81">
        <v>0</v>
      </c>
      <c r="BM284" s="82"/>
      <c r="BN284" s="81">
        <v>0</v>
      </c>
      <c r="BO284" s="81">
        <v>0</v>
      </c>
      <c r="BP284" s="81">
        <v>8</v>
      </c>
      <c r="BQ284" s="81">
        <v>0</v>
      </c>
      <c r="BR284" s="81">
        <v>1</v>
      </c>
      <c r="BS284" s="81">
        <v>0</v>
      </c>
      <c r="BT284"/>
      <c r="BU284" s="80">
        <v>90.141999999999996</v>
      </c>
      <c r="BV284" s="80">
        <v>0</v>
      </c>
      <c r="BW284" s="80">
        <v>0</v>
      </c>
      <c r="BX284" s="80">
        <v>0</v>
      </c>
      <c r="BY284" s="80">
        <v>0</v>
      </c>
      <c r="BZ284" s="80">
        <v>0</v>
      </c>
      <c r="CA284" s="80">
        <v>0</v>
      </c>
      <c r="CB284" s="80">
        <v>0</v>
      </c>
      <c r="CC284" s="80">
        <v>0</v>
      </c>
    </row>
    <row r="285" spans="1:81">
      <c r="A285" s="80" t="s">
        <v>2084</v>
      </c>
      <c r="B285" s="80">
        <v>147</v>
      </c>
      <c r="C285" s="80">
        <v>11</v>
      </c>
      <c r="D285" s="80">
        <v>9</v>
      </c>
      <c r="E285" s="80">
        <v>2014</v>
      </c>
      <c r="F285" s="80" t="s">
        <v>90</v>
      </c>
      <c r="G285" s="80" t="s">
        <v>2073</v>
      </c>
      <c r="H285" s="80" t="s">
        <v>2074</v>
      </c>
      <c r="I285" s="177"/>
      <c r="J285" s="81">
        <v>78.435387058244899</v>
      </c>
      <c r="K285" s="81">
        <v>3.2159981930512802</v>
      </c>
      <c r="L285" s="81">
        <v>3.4334420019468634</v>
      </c>
      <c r="M285" s="81">
        <v>66.738974852186715</v>
      </c>
      <c r="N285" s="81">
        <v>79.343188819381794</v>
      </c>
      <c r="O285" s="81">
        <v>57.504752154490482</v>
      </c>
      <c r="P285" s="81">
        <v>32.950065894304849</v>
      </c>
      <c r="Q285" s="81">
        <v>3.9503486324404826</v>
      </c>
      <c r="R285" s="81">
        <v>0</v>
      </c>
      <c r="S285" s="81">
        <v>5.4196419931798072</v>
      </c>
      <c r="T285" s="82"/>
      <c r="U285" s="81">
        <v>8519651</v>
      </c>
      <c r="V285" s="81">
        <v>1297</v>
      </c>
      <c r="W285" s="81">
        <v>118</v>
      </c>
      <c r="X285" s="81">
        <v>13346</v>
      </c>
      <c r="Y285" s="81">
        <v>19767</v>
      </c>
      <c r="Z285" s="81">
        <v>33091</v>
      </c>
      <c r="AA285" s="81">
        <v>6562</v>
      </c>
      <c r="AB285" s="81">
        <v>53225</v>
      </c>
      <c r="AC285" s="81">
        <v>0</v>
      </c>
      <c r="AD285" s="81">
        <v>5.4196419931798072</v>
      </c>
      <c r="AE285" s="82"/>
      <c r="AF285" s="81">
        <v>85798470.696394563</v>
      </c>
      <c r="AG285" s="81">
        <v>2627482.8034402118</v>
      </c>
      <c r="AH285" s="81">
        <v>829916.49172268563</v>
      </c>
      <c r="AI285" s="81">
        <v>87331419.249252826</v>
      </c>
      <c r="AJ285" s="81">
        <v>108869170.24742663</v>
      </c>
      <c r="AK285" s="81">
        <v>0</v>
      </c>
      <c r="AL285" s="81">
        <v>0</v>
      </c>
      <c r="AM285" s="81">
        <v>7306997.1473833527</v>
      </c>
      <c r="AN285" s="81">
        <v>0</v>
      </c>
      <c r="AO285" s="81">
        <v>0</v>
      </c>
      <c r="AP285" s="82"/>
      <c r="AQ285" s="81">
        <v>1603</v>
      </c>
      <c r="AR285" s="81">
        <v>335</v>
      </c>
      <c r="AS285" s="81">
        <v>0</v>
      </c>
      <c r="AT285" s="81">
        <v>0</v>
      </c>
      <c r="AU285" s="81">
        <v>0</v>
      </c>
      <c r="AV285" s="81">
        <v>1</v>
      </c>
      <c r="AW285" s="81" t="s">
        <v>564</v>
      </c>
      <c r="AX285" s="82"/>
      <c r="AY285" s="81">
        <v>6779.1</v>
      </c>
      <c r="AZ285" s="81">
        <v>9006.9</v>
      </c>
      <c r="BA285" s="81">
        <v>0</v>
      </c>
      <c r="BB285" s="81">
        <v>0</v>
      </c>
      <c r="BC285" s="81">
        <v>0</v>
      </c>
      <c r="BD285" s="81">
        <v>6250</v>
      </c>
      <c r="BE285" s="81" t="s">
        <v>564</v>
      </c>
      <c r="BF285" s="82"/>
      <c r="BG285" s="81">
        <v>0</v>
      </c>
      <c r="BH285" s="81">
        <v>0</v>
      </c>
      <c r="BI285" s="81">
        <v>91.796999999999997</v>
      </c>
      <c r="BJ285" s="81">
        <v>0</v>
      </c>
      <c r="BK285" s="81">
        <v>4.9660000000000002</v>
      </c>
      <c r="BL285" s="81">
        <v>0</v>
      </c>
      <c r="BM285" s="82"/>
      <c r="BN285" s="81">
        <v>0</v>
      </c>
      <c r="BO285" s="81">
        <v>0</v>
      </c>
      <c r="BP285" s="81">
        <v>9</v>
      </c>
      <c r="BQ285" s="81">
        <v>0</v>
      </c>
      <c r="BR285" s="81">
        <v>1</v>
      </c>
      <c r="BS285" s="81">
        <v>0</v>
      </c>
      <c r="BT285"/>
      <c r="BU285" s="80">
        <v>96.763000000000005</v>
      </c>
      <c r="BV285" s="80">
        <v>0</v>
      </c>
      <c r="BW285" s="80">
        <v>0</v>
      </c>
      <c r="BX285" s="80">
        <v>0</v>
      </c>
      <c r="BY285" s="80">
        <v>0</v>
      </c>
      <c r="BZ285" s="80">
        <v>0</v>
      </c>
      <c r="CA285" s="80">
        <v>0</v>
      </c>
      <c r="CB285" s="80">
        <v>0</v>
      </c>
      <c r="CC285" s="80">
        <v>0</v>
      </c>
    </row>
    <row r="286" spans="1:81">
      <c r="A286" s="80" t="s">
        <v>2085</v>
      </c>
      <c r="B286" s="80">
        <v>148</v>
      </c>
      <c r="C286" s="80">
        <v>12</v>
      </c>
      <c r="D286" s="80">
        <v>9</v>
      </c>
      <c r="E286" s="80">
        <v>2015</v>
      </c>
      <c r="F286" s="80" t="s">
        <v>91</v>
      </c>
      <c r="G286" s="80" t="s">
        <v>2073</v>
      </c>
      <c r="H286" s="80" t="s">
        <v>2074</v>
      </c>
      <c r="I286" s="177"/>
      <c r="J286" s="81">
        <v>75.510662505851286</v>
      </c>
      <c r="K286" s="81">
        <v>3.1672132133789064</v>
      </c>
      <c r="L286" s="81">
        <v>3.0637399589571186</v>
      </c>
      <c r="M286" s="81">
        <v>87.055889694705158</v>
      </c>
      <c r="N286" s="81">
        <v>76.502895972098756</v>
      </c>
      <c r="O286" s="81">
        <v>57.401783738320809</v>
      </c>
      <c r="P286" s="81">
        <v>33.257408128349468</v>
      </c>
      <c r="Q286" s="81">
        <v>3.8926979831514914</v>
      </c>
      <c r="R286" s="81">
        <v>0</v>
      </c>
      <c r="S286" s="81">
        <v>5.4484224307534337</v>
      </c>
      <c r="T286" s="82"/>
      <c r="U286" s="81">
        <v>8872393</v>
      </c>
      <c r="V286" s="81">
        <v>1297</v>
      </c>
      <c r="W286" s="81">
        <v>118</v>
      </c>
      <c r="X286" s="81">
        <v>13346</v>
      </c>
      <c r="Y286" s="81">
        <v>20052</v>
      </c>
      <c r="Z286" s="81">
        <v>33350</v>
      </c>
      <c r="AA286" s="81">
        <v>6618</v>
      </c>
      <c r="AB286" s="81">
        <v>53576</v>
      </c>
      <c r="AC286" s="81">
        <v>0</v>
      </c>
      <c r="AD286" s="81">
        <v>5.4484224307534337</v>
      </c>
      <c r="AE286" s="82"/>
      <c r="AF286" s="81">
        <v>85034768.437414452</v>
      </c>
      <c r="AG286" s="81">
        <v>2431806.5052976888</v>
      </c>
      <c r="AH286" s="81">
        <v>636931.58863827051</v>
      </c>
      <c r="AI286" s="81">
        <v>85870310.124103129</v>
      </c>
      <c r="AJ286" s="81">
        <v>112194192.27582824</v>
      </c>
      <c r="AK286" s="81">
        <v>0</v>
      </c>
      <c r="AL286" s="81">
        <v>0</v>
      </c>
      <c r="AM286" s="81">
        <v>7342366.0571327405</v>
      </c>
      <c r="AN286" s="81">
        <v>0</v>
      </c>
      <c r="AO286" s="81">
        <v>0</v>
      </c>
      <c r="AP286" s="82"/>
      <c r="AQ286" s="81">
        <v>1742</v>
      </c>
      <c r="AR286" s="81">
        <v>459</v>
      </c>
      <c r="AS286" s="81">
        <v>0</v>
      </c>
      <c r="AT286" s="81">
        <v>0</v>
      </c>
      <c r="AU286" s="81">
        <v>0</v>
      </c>
      <c r="AV286" s="81">
        <v>1</v>
      </c>
      <c r="AW286" s="81" t="s">
        <v>564</v>
      </c>
      <c r="AX286" s="82"/>
      <c r="AY286" s="81">
        <v>7449.7000000000007</v>
      </c>
      <c r="AZ286" s="81">
        <v>11361.9</v>
      </c>
      <c r="BA286" s="81">
        <v>0</v>
      </c>
      <c r="BB286" s="81">
        <v>0</v>
      </c>
      <c r="BC286" s="81">
        <v>0</v>
      </c>
      <c r="BD286" s="81">
        <v>6250</v>
      </c>
      <c r="BE286" s="81" t="s">
        <v>564</v>
      </c>
      <c r="BF286" s="82"/>
      <c r="BG286" s="81">
        <v>0</v>
      </c>
      <c r="BH286" s="81">
        <v>0</v>
      </c>
      <c r="BI286" s="81">
        <v>85.819000000000003</v>
      </c>
      <c r="BJ286" s="81">
        <v>0</v>
      </c>
      <c r="BK286" s="81">
        <v>4.6950000000000003</v>
      </c>
      <c r="BL286" s="81">
        <v>0</v>
      </c>
      <c r="BM286" s="82"/>
      <c r="BN286" s="81">
        <v>0</v>
      </c>
      <c r="BO286" s="81">
        <v>0</v>
      </c>
      <c r="BP286" s="81">
        <v>8</v>
      </c>
      <c r="BQ286" s="81">
        <v>0</v>
      </c>
      <c r="BR286" s="81">
        <v>1</v>
      </c>
      <c r="BS286" s="81">
        <v>0</v>
      </c>
      <c r="BT286"/>
      <c r="BU286" s="80">
        <v>90.513999999999996</v>
      </c>
      <c r="BV286" s="80">
        <v>0</v>
      </c>
      <c r="BW286" s="80">
        <v>0</v>
      </c>
      <c r="BX286" s="80">
        <v>0</v>
      </c>
      <c r="BY286" s="80">
        <v>0</v>
      </c>
      <c r="BZ286" s="80">
        <v>0</v>
      </c>
      <c r="CA286" s="80">
        <v>0</v>
      </c>
      <c r="CB286" s="80">
        <v>0</v>
      </c>
      <c r="CC286" s="80">
        <v>0</v>
      </c>
    </row>
    <row r="287" spans="1:81">
      <c r="A287" s="80" t="s">
        <v>2086</v>
      </c>
      <c r="B287" s="80">
        <v>149</v>
      </c>
      <c r="C287" s="80">
        <v>13</v>
      </c>
      <c r="D287" s="80">
        <v>9</v>
      </c>
      <c r="E287" s="80">
        <v>2016</v>
      </c>
      <c r="F287" s="80" t="s">
        <v>92</v>
      </c>
      <c r="G287" s="80" t="s">
        <v>2073</v>
      </c>
      <c r="H287" s="80" t="s">
        <v>2074</v>
      </c>
      <c r="I287" s="177"/>
      <c r="J287" s="81">
        <v>78.598352263448518</v>
      </c>
      <c r="K287" s="81">
        <v>3.1487881916230887</v>
      </c>
      <c r="L287" s="81">
        <v>2.9121818280504126</v>
      </c>
      <c r="M287" s="81">
        <v>57.927925757719336</v>
      </c>
      <c r="N287" s="81">
        <v>76.610952064481737</v>
      </c>
      <c r="O287" s="81">
        <v>57.432453080366749</v>
      </c>
      <c r="P287" s="81">
        <v>32.752644557503302</v>
      </c>
      <c r="Q287" s="81">
        <v>3.8127874954413534</v>
      </c>
      <c r="R287" s="81">
        <v>0</v>
      </c>
      <c r="S287" s="81">
        <v>6.6427055427318678</v>
      </c>
      <c r="T287" s="82"/>
      <c r="U287" s="81">
        <v>9087709</v>
      </c>
      <c r="V287" s="81">
        <v>1297</v>
      </c>
      <c r="W287" s="81">
        <v>118</v>
      </c>
      <c r="X287" s="81">
        <v>13346</v>
      </c>
      <c r="Y287" s="81">
        <v>20456</v>
      </c>
      <c r="Z287" s="81">
        <v>33778</v>
      </c>
      <c r="AA287" s="81">
        <v>6741</v>
      </c>
      <c r="AB287" s="81">
        <v>53981</v>
      </c>
      <c r="AC287" s="81">
        <v>0</v>
      </c>
      <c r="AD287" s="81">
        <v>6.6427055427318678</v>
      </c>
      <c r="AE287" s="82"/>
      <c r="AF287" s="81">
        <v>90678217.443104282</v>
      </c>
      <c r="AG287" s="81">
        <v>2330524.7984288889</v>
      </c>
      <c r="AH287" s="81">
        <v>464790.0959408562</v>
      </c>
      <c r="AI287" s="81">
        <v>85324572.163963765</v>
      </c>
      <c r="AJ287" s="81">
        <v>114415817.71115761</v>
      </c>
      <c r="AK287" s="81">
        <v>0</v>
      </c>
      <c r="AL287" s="81">
        <v>0</v>
      </c>
      <c r="AM287" s="81">
        <v>7403617.027034767</v>
      </c>
      <c r="AN287" s="81">
        <v>0</v>
      </c>
      <c r="AO287" s="81">
        <v>0</v>
      </c>
      <c r="AP287" s="82"/>
      <c r="AQ287" s="81">
        <v>1880</v>
      </c>
      <c r="AR287" s="81">
        <v>543</v>
      </c>
      <c r="AS287" s="81">
        <v>0</v>
      </c>
      <c r="AT287" s="81">
        <v>0</v>
      </c>
      <c r="AU287" s="81">
        <v>0</v>
      </c>
      <c r="AV287" s="81">
        <v>1</v>
      </c>
      <c r="AW287" s="81" t="s">
        <v>564</v>
      </c>
      <c r="AX287" s="82"/>
      <c r="AY287" s="81">
        <v>8149.4</v>
      </c>
      <c r="AZ287" s="81">
        <v>12751.8</v>
      </c>
      <c r="BA287" s="81">
        <v>0</v>
      </c>
      <c r="BB287" s="81">
        <v>0</v>
      </c>
      <c r="BC287" s="81">
        <v>0</v>
      </c>
      <c r="BD287" s="81">
        <v>6250</v>
      </c>
      <c r="BE287" s="81" t="s">
        <v>564</v>
      </c>
      <c r="BF287" s="82"/>
      <c r="BG287" s="81">
        <v>0</v>
      </c>
      <c r="BH287" s="81">
        <v>0</v>
      </c>
      <c r="BI287" s="81">
        <v>82.474999999999994</v>
      </c>
      <c r="BJ287" s="81">
        <v>0</v>
      </c>
      <c r="BK287" s="81">
        <v>5.0410000000000004</v>
      </c>
      <c r="BL287" s="81">
        <v>0</v>
      </c>
      <c r="BM287" s="82"/>
      <c r="BN287" s="81">
        <v>0</v>
      </c>
      <c r="BO287" s="81">
        <v>0</v>
      </c>
      <c r="BP287" s="81">
        <v>8</v>
      </c>
      <c r="BQ287" s="81">
        <v>0</v>
      </c>
      <c r="BR287" s="81">
        <v>1</v>
      </c>
      <c r="BS287" s="81">
        <v>0</v>
      </c>
      <c r="BT287"/>
      <c r="BU287" s="80">
        <v>87.516000000000005</v>
      </c>
      <c r="BV287" s="80">
        <v>0</v>
      </c>
      <c r="BW287" s="80">
        <v>0</v>
      </c>
      <c r="BX287" s="80">
        <v>0</v>
      </c>
      <c r="BY287" s="80">
        <v>0</v>
      </c>
      <c r="BZ287" s="80">
        <v>0</v>
      </c>
      <c r="CA287" s="80">
        <v>0</v>
      </c>
      <c r="CB287" s="80">
        <v>0</v>
      </c>
      <c r="CC287" s="80">
        <v>0</v>
      </c>
    </row>
    <row r="288" spans="1:81">
      <c r="A288" s="80" t="s">
        <v>2087</v>
      </c>
      <c r="B288" s="80">
        <v>150</v>
      </c>
      <c r="C288" s="80">
        <v>14</v>
      </c>
      <c r="D288" s="80">
        <v>9</v>
      </c>
      <c r="E288" s="80">
        <v>2017</v>
      </c>
      <c r="F288" s="80" t="s">
        <v>71</v>
      </c>
      <c r="G288" s="80" t="s">
        <v>2073</v>
      </c>
      <c r="H288" s="80" t="s">
        <v>2074</v>
      </c>
      <c r="I288" s="177"/>
      <c r="J288" s="81">
        <v>81.845401220731645</v>
      </c>
      <c r="K288" s="81">
        <v>3.1344994492357166</v>
      </c>
      <c r="L288" s="81">
        <v>3.1262899537821625</v>
      </c>
      <c r="M288" s="81">
        <v>51.29452122522644</v>
      </c>
      <c r="N288" s="81">
        <v>75.655999779877462</v>
      </c>
      <c r="O288" s="81">
        <v>57.293097208061596</v>
      </c>
      <c r="P288" s="81">
        <v>32.298943122832867</v>
      </c>
      <c r="Q288" s="81">
        <v>3.7083842730995915</v>
      </c>
      <c r="R288" s="81">
        <v>0</v>
      </c>
      <c r="S288" s="81">
        <v>6.6471961600549738</v>
      </c>
      <c r="T288" s="82"/>
      <c r="U288" s="81">
        <v>9626917</v>
      </c>
      <c r="V288" s="81">
        <v>1297</v>
      </c>
      <c r="W288" s="81">
        <v>118</v>
      </c>
      <c r="X288" s="81">
        <v>13346</v>
      </c>
      <c r="Y288" s="81">
        <v>20906</v>
      </c>
      <c r="Z288" s="81">
        <v>34255</v>
      </c>
      <c r="AA288" s="81">
        <v>6690</v>
      </c>
      <c r="AB288" s="81">
        <v>54295</v>
      </c>
      <c r="AC288" s="81">
        <v>0</v>
      </c>
      <c r="AD288" s="81">
        <v>6.6471961600549738</v>
      </c>
      <c r="AE288" s="82"/>
      <c r="AF288" s="81">
        <v>95700923.655330554</v>
      </c>
      <c r="AG288" s="81">
        <v>2345550.324749751</v>
      </c>
      <c r="AH288" s="81">
        <v>640496.58232535876</v>
      </c>
      <c r="AI288" s="81">
        <v>80565357.689214379</v>
      </c>
      <c r="AJ288" s="81">
        <v>107602591.1551861</v>
      </c>
      <c r="AK288" s="81">
        <v>0</v>
      </c>
      <c r="AL288" s="81">
        <v>0</v>
      </c>
      <c r="AM288" s="81">
        <v>7458334.8677149229</v>
      </c>
      <c r="AN288" s="81">
        <v>0</v>
      </c>
      <c r="AO288" s="81">
        <v>0</v>
      </c>
      <c r="AP288" s="82"/>
      <c r="AQ288" s="81">
        <v>1998</v>
      </c>
      <c r="AR288" s="81">
        <v>603</v>
      </c>
      <c r="AS288" s="81">
        <v>0</v>
      </c>
      <c r="AT288" s="81">
        <v>0</v>
      </c>
      <c r="AU288" s="81">
        <v>0</v>
      </c>
      <c r="AV288" s="81">
        <v>1</v>
      </c>
      <c r="AW288" s="81" t="s">
        <v>564</v>
      </c>
      <c r="AX288" s="82"/>
      <c r="AY288" s="81">
        <v>8709.1</v>
      </c>
      <c r="AZ288" s="81">
        <v>13929.8</v>
      </c>
      <c r="BA288" s="81">
        <v>0</v>
      </c>
      <c r="BB288" s="81">
        <v>0</v>
      </c>
      <c r="BC288" s="81">
        <v>0</v>
      </c>
      <c r="BD288" s="81">
        <v>6250</v>
      </c>
      <c r="BE288" s="81" t="s">
        <v>564</v>
      </c>
      <c r="BF288" s="82"/>
      <c r="BG288" s="81">
        <v>0</v>
      </c>
      <c r="BH288" s="81">
        <v>0</v>
      </c>
      <c r="BI288" s="81">
        <v>107.325</v>
      </c>
      <c r="BJ288" s="81">
        <v>0</v>
      </c>
      <c r="BK288" s="81">
        <v>5.2370000000000001</v>
      </c>
      <c r="BL288" s="81">
        <v>0</v>
      </c>
      <c r="BM288" s="82"/>
      <c r="BN288" s="81">
        <v>0</v>
      </c>
      <c r="BO288" s="81">
        <v>0</v>
      </c>
      <c r="BP288" s="81">
        <v>9</v>
      </c>
      <c r="BQ288" s="81">
        <v>0</v>
      </c>
      <c r="BR288" s="81">
        <v>1</v>
      </c>
      <c r="BS288" s="81">
        <v>0</v>
      </c>
      <c r="BT288"/>
      <c r="BU288" s="80">
        <v>95.436000000000007</v>
      </c>
      <c r="BV288" s="80">
        <v>0</v>
      </c>
      <c r="BW288" s="80">
        <v>12.715</v>
      </c>
      <c r="BX288" s="80">
        <v>0</v>
      </c>
      <c r="BY288" s="80">
        <v>4.4109999999999996</v>
      </c>
      <c r="BZ288" s="80">
        <v>0</v>
      </c>
      <c r="CA288" s="80">
        <v>0</v>
      </c>
      <c r="CB288" s="80">
        <v>0</v>
      </c>
      <c r="CC288" s="80">
        <v>0</v>
      </c>
    </row>
    <row r="289" spans="1:81">
      <c r="A289" s="80" t="s">
        <v>2088</v>
      </c>
      <c r="B289" s="80">
        <v>151</v>
      </c>
      <c r="C289" s="80">
        <v>15</v>
      </c>
      <c r="D289" s="80">
        <v>9</v>
      </c>
      <c r="E289" s="80">
        <v>2018</v>
      </c>
      <c r="F289" s="80" t="s">
        <v>93</v>
      </c>
      <c r="G289" s="80" t="s">
        <v>2073</v>
      </c>
      <c r="H289" s="80" t="s">
        <v>2074</v>
      </c>
      <c r="I289" s="177"/>
      <c r="J289" s="81">
        <v>77.699245337346952</v>
      </c>
      <c r="K289" s="81">
        <v>2.9526808290587869</v>
      </c>
      <c r="L289" s="81">
        <v>2.7696050456159926</v>
      </c>
      <c r="M289" s="81">
        <v>53.037484946346247</v>
      </c>
      <c r="N289" s="81">
        <v>69.100785751799066</v>
      </c>
      <c r="O289" s="81">
        <v>56.731997724499159</v>
      </c>
      <c r="P289" s="81">
        <v>32.049130054137294</v>
      </c>
      <c r="Q289" s="81">
        <v>3.4659748683067773</v>
      </c>
      <c r="R289" s="81">
        <v>0</v>
      </c>
      <c r="S289" s="81">
        <v>6.6054090890514177</v>
      </c>
      <c r="T289" s="82"/>
      <c r="U289" s="81">
        <v>9746502</v>
      </c>
      <c r="V289" s="81">
        <v>1297</v>
      </c>
      <c r="W289" s="81">
        <v>118</v>
      </c>
      <c r="X289" s="81">
        <v>13346</v>
      </c>
      <c r="Y289" s="81">
        <v>21270</v>
      </c>
      <c r="Z289" s="81">
        <v>34569</v>
      </c>
      <c r="AA289" s="81">
        <v>6705</v>
      </c>
      <c r="AB289" s="81">
        <v>54686</v>
      </c>
      <c r="AC289" s="81">
        <v>0</v>
      </c>
      <c r="AD289" s="81">
        <v>6.6054090890514177</v>
      </c>
      <c r="AE289" s="82"/>
      <c r="AF289" s="81">
        <v>92268814.478379712</v>
      </c>
      <c r="AG289" s="81">
        <v>2092962.167678023</v>
      </c>
      <c r="AH289" s="81">
        <v>603537.07059848949</v>
      </c>
      <c r="AI289" s="81">
        <v>82049565.677196518</v>
      </c>
      <c r="AJ289" s="81">
        <v>100891069.09246241</v>
      </c>
      <c r="AK289" s="81">
        <v>0</v>
      </c>
      <c r="AL289" s="81">
        <v>0</v>
      </c>
      <c r="AM289" s="81">
        <v>7527588.6403772291</v>
      </c>
      <c r="AN289" s="81">
        <v>0</v>
      </c>
      <c r="AO289" s="81">
        <v>0</v>
      </c>
      <c r="AP289" s="82"/>
      <c r="AQ289" s="81">
        <v>2100</v>
      </c>
      <c r="AR289" s="81">
        <v>672</v>
      </c>
      <c r="AS289" s="81">
        <v>0</v>
      </c>
      <c r="AT289" s="81">
        <v>0</v>
      </c>
      <c r="AU289" s="81">
        <v>0</v>
      </c>
      <c r="AV289" s="81">
        <v>1</v>
      </c>
      <c r="AW289" s="81" t="s">
        <v>564</v>
      </c>
      <c r="AX289" s="82"/>
      <c r="AY289" s="81">
        <v>9236.4</v>
      </c>
      <c r="AZ289" s="81">
        <v>15441</v>
      </c>
      <c r="BA289" s="81">
        <v>0</v>
      </c>
      <c r="BB289" s="81">
        <v>0</v>
      </c>
      <c r="BC289" s="81">
        <v>0</v>
      </c>
      <c r="BD289" s="81">
        <v>6300</v>
      </c>
      <c r="BE289" s="81" t="s">
        <v>564</v>
      </c>
      <c r="BF289" s="82"/>
      <c r="BG289" s="81">
        <v>0</v>
      </c>
      <c r="BH289" s="81">
        <v>0</v>
      </c>
      <c r="BI289" s="81">
        <v>108.371</v>
      </c>
      <c r="BJ289" s="81">
        <v>0</v>
      </c>
      <c r="BK289" s="81">
        <v>5.0979999999999999</v>
      </c>
      <c r="BL289" s="81">
        <v>0</v>
      </c>
      <c r="BM289" s="82"/>
      <c r="BN289" s="81">
        <v>0</v>
      </c>
      <c r="BO289" s="81">
        <v>0</v>
      </c>
      <c r="BP289" s="81">
        <v>10</v>
      </c>
      <c r="BQ289" s="81">
        <v>0</v>
      </c>
      <c r="BR289" s="81">
        <v>1</v>
      </c>
      <c r="BS289" s="81">
        <v>0</v>
      </c>
      <c r="BT289"/>
      <c r="BU289" s="80">
        <v>96.262</v>
      </c>
      <c r="BV289" s="80">
        <v>0</v>
      </c>
      <c r="BW289" s="80">
        <v>12.766999999999999</v>
      </c>
      <c r="BX289" s="80">
        <v>0</v>
      </c>
      <c r="BY289" s="80">
        <v>4.4400000000000004</v>
      </c>
      <c r="BZ289" s="80">
        <v>0</v>
      </c>
      <c r="CA289" s="80">
        <v>0</v>
      </c>
      <c r="CB289" s="80">
        <v>0</v>
      </c>
      <c r="CC289" s="80">
        <v>0</v>
      </c>
    </row>
    <row r="290" spans="1:81">
      <c r="A290" s="80" t="s">
        <v>2089</v>
      </c>
      <c r="B290" s="80">
        <v>152</v>
      </c>
      <c r="C290" s="80">
        <v>16</v>
      </c>
      <c r="D290" s="80">
        <v>9</v>
      </c>
      <c r="E290" s="80">
        <v>2019</v>
      </c>
      <c r="F290" s="80" t="s">
        <v>73</v>
      </c>
      <c r="G290" s="80" t="s">
        <v>2073</v>
      </c>
      <c r="H290" s="80" t="s">
        <v>2074</v>
      </c>
      <c r="I290" s="177"/>
      <c r="J290" s="81">
        <v>71.927896546844977</v>
      </c>
      <c r="K290" s="81">
        <v>2.6845718288172362</v>
      </c>
      <c r="L290" s="81">
        <v>2.7822207459775532</v>
      </c>
      <c r="M290" s="81">
        <v>54.457519491445233</v>
      </c>
      <c r="N290" s="81">
        <v>66.871312969421652</v>
      </c>
      <c r="O290" s="81">
        <v>56.07852616207844</v>
      </c>
      <c r="P290" s="81">
        <v>31.741792956174422</v>
      </c>
      <c r="Q290" s="81">
        <v>3.3973774290891843</v>
      </c>
      <c r="R290" s="81">
        <v>0</v>
      </c>
      <c r="S290" s="81">
        <v>6.3806135934220904</v>
      </c>
      <c r="T290" s="82"/>
      <c r="U290" s="81">
        <v>9483724</v>
      </c>
      <c r="V290" s="81">
        <v>1297</v>
      </c>
      <c r="W290" s="81">
        <v>118</v>
      </c>
      <c r="X290" s="81">
        <v>13346</v>
      </c>
      <c r="Y290" s="81">
        <v>21667</v>
      </c>
      <c r="Z290" s="81">
        <v>35109</v>
      </c>
      <c r="AA290" s="81">
        <v>6591</v>
      </c>
      <c r="AB290" s="81">
        <v>55055</v>
      </c>
      <c r="AC290" s="81">
        <v>0</v>
      </c>
      <c r="AD290" s="81">
        <v>6.3806135934220896</v>
      </c>
      <c r="AE290" s="82"/>
      <c r="AF290" s="81">
        <v>90317770.203773171</v>
      </c>
      <c r="AG290" s="81">
        <v>2031301.2007111029</v>
      </c>
      <c r="AH290" s="81">
        <v>636186.68919724994</v>
      </c>
      <c r="AI290" s="81">
        <v>91088374.682966128</v>
      </c>
      <c r="AJ290" s="81">
        <v>100955017.37004979</v>
      </c>
      <c r="AK290" s="81">
        <v>0</v>
      </c>
      <c r="AL290" s="81">
        <v>0</v>
      </c>
      <c r="AM290" s="81">
        <v>7498076.5461818976</v>
      </c>
      <c r="AN290" s="81">
        <v>0</v>
      </c>
      <c r="AO290" s="81">
        <v>0</v>
      </c>
      <c r="AP290" s="82"/>
      <c r="AQ290" s="81">
        <v>2262</v>
      </c>
      <c r="AR290" s="81">
        <v>727</v>
      </c>
      <c r="AS290" s="81">
        <v>0</v>
      </c>
      <c r="AT290" s="81">
        <v>0</v>
      </c>
      <c r="AU290" s="81">
        <v>0</v>
      </c>
      <c r="AV290" s="81">
        <v>1</v>
      </c>
      <c r="AW290" s="81" t="s">
        <v>564</v>
      </c>
      <c r="AX290" s="82"/>
      <c r="AY290" s="81">
        <v>10082.299999999999</v>
      </c>
      <c r="AZ290" s="81">
        <v>16383.39999999998</v>
      </c>
      <c r="BA290" s="81">
        <v>0</v>
      </c>
      <c r="BB290" s="81">
        <v>0</v>
      </c>
      <c r="BC290" s="81">
        <v>0</v>
      </c>
      <c r="BD290" s="81">
        <v>6560</v>
      </c>
      <c r="BE290" s="81" t="s">
        <v>564</v>
      </c>
      <c r="BF290" s="82"/>
      <c r="BG290" s="81">
        <v>0</v>
      </c>
      <c r="BH290" s="81">
        <v>0</v>
      </c>
      <c r="BI290" s="81">
        <v>104.28</v>
      </c>
      <c r="BJ290" s="81">
        <v>0</v>
      </c>
      <c r="BK290" s="81">
        <v>4.8220000000000001</v>
      </c>
      <c r="BL290" s="81">
        <v>0</v>
      </c>
      <c r="BM290" s="82"/>
      <c r="BN290" s="81">
        <v>0</v>
      </c>
      <c r="BO290" s="81">
        <v>0</v>
      </c>
      <c r="BP290" s="81">
        <v>10</v>
      </c>
      <c r="BQ290" s="81">
        <v>0</v>
      </c>
      <c r="BR290" s="81">
        <v>1</v>
      </c>
      <c r="BS290" s="81">
        <v>0</v>
      </c>
      <c r="BT290"/>
      <c r="BU290" s="80">
        <v>90.171000000000006</v>
      </c>
      <c r="BV290" s="80">
        <v>0</v>
      </c>
      <c r="BW290" s="80">
        <v>14.077</v>
      </c>
      <c r="BX290" s="80">
        <v>0</v>
      </c>
      <c r="BY290" s="80">
        <v>4.8540000000000001</v>
      </c>
      <c r="BZ290" s="80">
        <v>0</v>
      </c>
      <c r="CA290" s="80">
        <v>0</v>
      </c>
      <c r="CB290" s="80">
        <v>0</v>
      </c>
      <c r="CC290" s="80">
        <v>0</v>
      </c>
    </row>
    <row r="291" spans="1:81">
      <c r="A291" s="80" t="s">
        <v>2090</v>
      </c>
      <c r="B291" s="80">
        <v>153</v>
      </c>
      <c r="C291" s="80">
        <v>17</v>
      </c>
      <c r="D291" s="80">
        <v>9</v>
      </c>
      <c r="E291" s="80">
        <v>2020</v>
      </c>
      <c r="F291" s="80" t="s">
        <v>218</v>
      </c>
      <c r="G291" s="80" t="s">
        <v>2073</v>
      </c>
      <c r="H291" s="80" t="s">
        <v>2074</v>
      </c>
      <c r="I291" s="177"/>
      <c r="J291" s="81">
        <v>69.034446154396122</v>
      </c>
      <c r="K291" s="81">
        <v>2.5739362865483972</v>
      </c>
      <c r="L291" s="81">
        <v>2.4580201555459911</v>
      </c>
      <c r="M291" s="81">
        <v>46.55430141237035</v>
      </c>
      <c r="N291" s="81">
        <v>66.155596965116146</v>
      </c>
      <c r="O291" s="81">
        <v>49.780662001127084</v>
      </c>
      <c r="P291" s="81">
        <v>29.902225339879529</v>
      </c>
      <c r="Q291" s="81">
        <v>3.2621374384628568</v>
      </c>
      <c r="R291" s="81">
        <v>0</v>
      </c>
      <c r="S291" s="81">
        <v>7.2948969529439784</v>
      </c>
      <c r="T291" s="82"/>
      <c r="U291" s="81">
        <v>8738293</v>
      </c>
      <c r="V291" s="81">
        <v>1128</v>
      </c>
      <c r="W291" s="81">
        <v>123</v>
      </c>
      <c r="X291" s="81">
        <v>12983</v>
      </c>
      <c r="Y291" s="81">
        <v>22089</v>
      </c>
      <c r="Z291" s="81">
        <v>35572</v>
      </c>
      <c r="AA291" s="81">
        <v>6746</v>
      </c>
      <c r="AB291" s="81">
        <v>55325</v>
      </c>
      <c r="AC291" s="81">
        <v>0</v>
      </c>
      <c r="AD291" s="81">
        <v>7.2948969529439784</v>
      </c>
      <c r="AE291" s="82"/>
      <c r="AF291" s="81">
        <v>86676906.96808593</v>
      </c>
      <c r="AG291" s="81">
        <v>1899328.611725044</v>
      </c>
      <c r="AH291" s="81">
        <v>596651.21179397823</v>
      </c>
      <c r="AI291" s="81">
        <v>82188082.221792504</v>
      </c>
      <c r="AJ291" s="81">
        <v>112158840.1582806</v>
      </c>
      <c r="AK291" s="81"/>
      <c r="AL291" s="81"/>
      <c r="AM291" s="81">
        <v>7220527.1735702753</v>
      </c>
      <c r="AN291" s="81"/>
      <c r="AO291" s="81"/>
      <c r="AP291" s="82"/>
      <c r="AQ291" s="81">
        <v>2420</v>
      </c>
      <c r="AR291" s="81">
        <v>746</v>
      </c>
      <c r="AS291" s="81">
        <v>0</v>
      </c>
      <c r="AT291" s="81">
        <v>0</v>
      </c>
      <c r="AU291" s="81">
        <v>0</v>
      </c>
      <c r="AV291" s="81">
        <v>2</v>
      </c>
      <c r="AW291" s="81">
        <v>0</v>
      </c>
      <c r="AX291" s="82"/>
      <c r="AY291" s="81">
        <v>10958.7</v>
      </c>
      <c r="AZ291" s="81">
        <v>17138.399999999991</v>
      </c>
      <c r="BA291" s="81">
        <v>0</v>
      </c>
      <c r="BB291" s="81">
        <v>0</v>
      </c>
      <c r="BC291" s="81">
        <v>0</v>
      </c>
      <c r="BD291" s="81">
        <v>13360</v>
      </c>
      <c r="BE291" s="81">
        <v>0</v>
      </c>
      <c r="BF291" s="82"/>
      <c r="BG291" s="81">
        <v>0</v>
      </c>
      <c r="BH291" s="81">
        <v>0</v>
      </c>
      <c r="BI291" s="81">
        <v>72.114000000000004</v>
      </c>
      <c r="BJ291" s="81">
        <v>0</v>
      </c>
      <c r="BK291" s="81">
        <v>4.0330000000000004</v>
      </c>
      <c r="BL291" s="81">
        <v>0</v>
      </c>
      <c r="BM291" s="82"/>
      <c r="BN291" s="81">
        <v>0</v>
      </c>
      <c r="BO291" s="81">
        <v>0</v>
      </c>
      <c r="BP291" s="81">
        <v>10</v>
      </c>
      <c r="BQ291" s="81">
        <v>0</v>
      </c>
      <c r="BR291" s="81">
        <v>1</v>
      </c>
      <c r="BS291" s="81">
        <v>0</v>
      </c>
      <c r="BT291"/>
      <c r="BU291" s="80">
        <v>76.147000000000006</v>
      </c>
      <c r="BV291" s="80">
        <v>0</v>
      </c>
      <c r="BW291" s="80">
        <v>0</v>
      </c>
      <c r="BX291" s="80">
        <v>0</v>
      </c>
      <c r="BY291" s="80">
        <v>0</v>
      </c>
      <c r="BZ291" s="80">
        <v>0</v>
      </c>
      <c r="CA291" s="80">
        <v>0</v>
      </c>
      <c r="CB291" s="80">
        <v>0</v>
      </c>
      <c r="CC291" s="80">
        <v>0</v>
      </c>
    </row>
    <row r="292" spans="1:81">
      <c r="A292" s="80" t="s">
        <v>2091</v>
      </c>
      <c r="B292" s="80">
        <v>153</v>
      </c>
      <c r="C292" s="80">
        <v>18</v>
      </c>
      <c r="D292" s="80">
        <v>9</v>
      </c>
      <c r="E292" s="80">
        <v>2021</v>
      </c>
      <c r="F292" s="80" t="s">
        <v>75</v>
      </c>
      <c r="G292" s="174" t="s">
        <v>2073</v>
      </c>
      <c r="H292" s="80" t="s">
        <v>2074</v>
      </c>
      <c r="I292" s="177"/>
      <c r="J292" s="81">
        <v>68.091510378862466</v>
      </c>
      <c r="K292" s="81">
        <v>2.8063161426978547</v>
      </c>
      <c r="L292" s="81">
        <v>2.767735834647135</v>
      </c>
      <c r="M292" s="81">
        <v>52.90843394205433</v>
      </c>
      <c r="N292" s="81">
        <v>65.983029731226466</v>
      </c>
      <c r="O292" s="81">
        <v>48.800805932554788</v>
      </c>
      <c r="P292" s="81">
        <v>31.01252671407914</v>
      </c>
      <c r="Q292" s="81">
        <v>3.3128021929293805</v>
      </c>
      <c r="R292" s="81">
        <v>0</v>
      </c>
      <c r="S292" s="81">
        <v>6.3524087687478286</v>
      </c>
      <c r="T292" s="82"/>
      <c r="U292" s="81">
        <v>9256428</v>
      </c>
      <c r="V292" s="81">
        <v>1128</v>
      </c>
      <c r="W292" s="81">
        <v>123</v>
      </c>
      <c r="X292" s="81">
        <v>12983</v>
      </c>
      <c r="Y292" s="81">
        <v>22386</v>
      </c>
      <c r="Z292" s="81">
        <v>35907</v>
      </c>
      <c r="AA292" s="81">
        <v>6823</v>
      </c>
      <c r="AB292" s="81">
        <v>55518</v>
      </c>
      <c r="AC292" s="81">
        <v>0</v>
      </c>
      <c r="AD292" s="81">
        <v>6.3524087687478286</v>
      </c>
      <c r="AE292" s="82"/>
      <c r="AF292" s="81">
        <v>83020189.142790571</v>
      </c>
      <c r="AG292" s="81">
        <v>1936404.9566051103</v>
      </c>
      <c r="AH292" s="81">
        <v>641949.65705262916</v>
      </c>
      <c r="AI292" s="81">
        <v>81177579.820179179</v>
      </c>
      <c r="AJ292" s="81">
        <v>109146806.25181888</v>
      </c>
      <c r="AK292" s="81">
        <v>0</v>
      </c>
      <c r="AL292" s="81">
        <v>0</v>
      </c>
      <c r="AM292" s="81">
        <v>7287508.5233136034</v>
      </c>
      <c r="AN292" s="81">
        <v>0</v>
      </c>
      <c r="AO292" s="81">
        <v>0</v>
      </c>
      <c r="AP292" s="82"/>
      <c r="AQ292" s="81">
        <v>2570</v>
      </c>
      <c r="AR292" s="81">
        <v>752</v>
      </c>
      <c r="AS292" s="81">
        <v>0</v>
      </c>
      <c r="AT292" s="81">
        <v>0</v>
      </c>
      <c r="AU292" s="81">
        <v>0</v>
      </c>
      <c r="AV292" s="81">
        <v>2</v>
      </c>
      <c r="AW292" s="81"/>
      <c r="AX292" s="82"/>
      <c r="AY292" s="81">
        <v>11869.999999999991</v>
      </c>
      <c r="AZ292" s="81">
        <v>17405.69999999999</v>
      </c>
      <c r="BA292" s="81">
        <v>0</v>
      </c>
      <c r="BB292" s="81">
        <v>0</v>
      </c>
      <c r="BC292" s="81">
        <v>0</v>
      </c>
      <c r="BD292" s="81">
        <v>13360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2092</v>
      </c>
      <c r="B293" s="80">
        <v>153</v>
      </c>
      <c r="C293" s="80">
        <v>19</v>
      </c>
      <c r="D293" s="80">
        <v>9</v>
      </c>
      <c r="E293" s="80">
        <v>2022</v>
      </c>
      <c r="F293" s="80" t="s">
        <v>568</v>
      </c>
      <c r="G293" s="174" t="s">
        <v>2073</v>
      </c>
      <c r="H293" s="80" t="s">
        <v>2074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2750</v>
      </c>
      <c r="AR293" s="81">
        <v>758</v>
      </c>
      <c r="AS293" s="81">
        <v>0</v>
      </c>
      <c r="AT293" s="81">
        <v>0</v>
      </c>
      <c r="AU293" s="81">
        <v>0</v>
      </c>
      <c r="AV293" s="81">
        <v>2</v>
      </c>
      <c r="AW293" s="81"/>
      <c r="AX293" s="82"/>
      <c r="AY293" s="81">
        <v>13008.399999999976</v>
      </c>
      <c r="AZ293" s="81">
        <v>17504.599999999995</v>
      </c>
      <c r="BA293" s="81">
        <v>0</v>
      </c>
      <c r="BB293" s="81">
        <v>0</v>
      </c>
      <c r="BC293" s="81">
        <v>0</v>
      </c>
      <c r="BD293" s="81">
        <v>13360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2093</v>
      </c>
      <c r="B294" s="80">
        <v>443</v>
      </c>
      <c r="C294" s="80">
        <v>1</v>
      </c>
      <c r="D294" s="80">
        <v>27</v>
      </c>
      <c r="E294" s="80">
        <v>1990</v>
      </c>
      <c r="F294" s="80" t="s">
        <v>562</v>
      </c>
      <c r="G294" s="80" t="s">
        <v>2094</v>
      </c>
      <c r="H294" s="80" t="s">
        <v>2095</v>
      </c>
      <c r="I294" s="177"/>
      <c r="J294" s="81">
        <v>115.98564025660478</v>
      </c>
      <c r="K294" s="81">
        <v>32.967426059065083</v>
      </c>
      <c r="L294" s="81">
        <v>54.134709513856897</v>
      </c>
      <c r="M294" s="81">
        <v>43.899668065534577</v>
      </c>
      <c r="N294" s="81">
        <v>81.324260260764859</v>
      </c>
      <c r="O294" s="81">
        <v>53.745128904285863</v>
      </c>
      <c r="P294" s="81">
        <v>80.156963696268889</v>
      </c>
      <c r="Q294" s="81">
        <v>4.7122541002419958</v>
      </c>
      <c r="R294" s="81">
        <v>2.9338725134619068</v>
      </c>
      <c r="S294" s="81">
        <v>5.6671217590640524</v>
      </c>
      <c r="T294" s="82"/>
      <c r="U294" s="81">
        <v>8836453</v>
      </c>
      <c r="V294" s="81">
        <v>5830</v>
      </c>
      <c r="W294" s="81">
        <v>588</v>
      </c>
      <c r="X294" s="81">
        <v>17647</v>
      </c>
      <c r="Y294" s="81">
        <v>20885</v>
      </c>
      <c r="Z294" s="81">
        <v>22106</v>
      </c>
      <c r="AA294" s="81">
        <v>19463</v>
      </c>
      <c r="AB294" s="81">
        <v>76511</v>
      </c>
      <c r="AC294" s="81">
        <v>508152</v>
      </c>
      <c r="AD294" s="81">
        <v>5.6671217590640524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2096</v>
      </c>
      <c r="B295" s="80">
        <v>444</v>
      </c>
      <c r="C295" s="80">
        <v>2</v>
      </c>
      <c r="D295" s="80">
        <v>27</v>
      </c>
      <c r="E295" s="80">
        <v>2005</v>
      </c>
      <c r="F295" s="80" t="s">
        <v>565</v>
      </c>
      <c r="G295" s="80" t="s">
        <v>2094</v>
      </c>
      <c r="H295" s="80" t="s">
        <v>2095</v>
      </c>
      <c r="I295" s="177"/>
      <c r="J295" s="81">
        <v>109.58899868900613</v>
      </c>
      <c r="K295" s="81">
        <v>22.6618014976717</v>
      </c>
      <c r="L295" s="81">
        <v>39.143154125077544</v>
      </c>
      <c r="M295" s="81">
        <v>91.456618422818309</v>
      </c>
      <c r="N295" s="81">
        <v>114.89055872026422</v>
      </c>
      <c r="O295" s="81">
        <v>78.352226264924909</v>
      </c>
      <c r="P295" s="81">
        <v>76.480943293692462</v>
      </c>
      <c r="Q295" s="81">
        <v>4.2295526145319586</v>
      </c>
      <c r="R295" s="81">
        <v>3.2842691755810116</v>
      </c>
      <c r="S295" s="81">
        <v>6.2083036050149856</v>
      </c>
      <c r="T295" s="82"/>
      <c r="U295" s="81">
        <v>6772277</v>
      </c>
      <c r="V295" s="81">
        <v>4674</v>
      </c>
      <c r="W295" s="81">
        <v>461</v>
      </c>
      <c r="X295" s="81">
        <v>15407</v>
      </c>
      <c r="Y295" s="81">
        <v>22748</v>
      </c>
      <c r="Z295" s="81">
        <v>37293</v>
      </c>
      <c r="AA295" s="81">
        <v>15209</v>
      </c>
      <c r="AB295" s="81">
        <v>71791</v>
      </c>
      <c r="AC295" s="81">
        <v>580755</v>
      </c>
      <c r="AD295" s="81">
        <v>6.2083036050149856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2097</v>
      </c>
      <c r="B296" s="80">
        <v>445</v>
      </c>
      <c r="C296" s="80">
        <v>3</v>
      </c>
      <c r="D296" s="80">
        <v>27</v>
      </c>
      <c r="E296" s="80">
        <v>2006</v>
      </c>
      <c r="F296" s="80" t="s">
        <v>566</v>
      </c>
      <c r="G296" s="80" t="s">
        <v>2094</v>
      </c>
      <c r="H296" s="80" t="s">
        <v>2095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2098</v>
      </c>
      <c r="B297" s="80">
        <v>446</v>
      </c>
      <c r="C297" s="80">
        <v>4</v>
      </c>
      <c r="D297" s="80">
        <v>27</v>
      </c>
      <c r="E297" s="80">
        <v>2007</v>
      </c>
      <c r="F297" s="80" t="s">
        <v>567</v>
      </c>
      <c r="G297" s="80" t="s">
        <v>2094</v>
      </c>
      <c r="H297" s="80" t="s">
        <v>2095</v>
      </c>
      <c r="I297" s="177"/>
      <c r="J297" s="81">
        <v>96.616793738242464</v>
      </c>
      <c r="K297" s="81">
        <v>14.670103707047486</v>
      </c>
      <c r="L297" s="81">
        <v>32.506220074058902</v>
      </c>
      <c r="M297" s="81">
        <v>88.701440283131049</v>
      </c>
      <c r="N297" s="81">
        <v>104.04906260872045</v>
      </c>
      <c r="O297" s="81">
        <v>75.878459308641382</v>
      </c>
      <c r="P297" s="81">
        <v>74.937908197440734</v>
      </c>
      <c r="Q297" s="81">
        <v>4.355497351001631</v>
      </c>
      <c r="R297" s="81">
        <v>3.1321751599782592</v>
      </c>
      <c r="S297" s="81">
        <v>4.6302820006717216</v>
      </c>
      <c r="T297" s="82"/>
      <c r="U297" s="81">
        <v>7372075</v>
      </c>
      <c r="V297" s="81">
        <v>4422</v>
      </c>
      <c r="W297" s="81">
        <v>479</v>
      </c>
      <c r="X297" s="81">
        <v>18823</v>
      </c>
      <c r="Y297" s="81">
        <v>22777</v>
      </c>
      <c r="Z297" s="81">
        <v>37544</v>
      </c>
      <c r="AA297" s="81">
        <v>14675</v>
      </c>
      <c r="AB297" s="81">
        <v>70019</v>
      </c>
      <c r="AC297" s="81">
        <v>569752</v>
      </c>
      <c r="AD297" s="81">
        <v>4.6302820006717216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2099</v>
      </c>
      <c r="B298" s="80">
        <v>447</v>
      </c>
      <c r="C298" s="80">
        <v>5</v>
      </c>
      <c r="D298" s="80">
        <v>27</v>
      </c>
      <c r="E298" s="80">
        <v>2008</v>
      </c>
      <c r="F298" s="80" t="s">
        <v>84</v>
      </c>
      <c r="G298" s="80" t="s">
        <v>2094</v>
      </c>
      <c r="H298" s="80" t="s">
        <v>2095</v>
      </c>
      <c r="I298" s="177"/>
      <c r="J298" s="81">
        <v>100.39271301295167</v>
      </c>
      <c r="K298" s="81">
        <v>14.026571521760667</v>
      </c>
      <c r="L298" s="81">
        <v>28.997853352757851</v>
      </c>
      <c r="M298" s="81">
        <v>91.159930994219508</v>
      </c>
      <c r="N298" s="81">
        <v>100.96252776812598</v>
      </c>
      <c r="O298" s="81">
        <v>73.471527073873901</v>
      </c>
      <c r="P298" s="81">
        <v>72.904044912537671</v>
      </c>
      <c r="Q298" s="81">
        <v>4.2280467891406408</v>
      </c>
      <c r="R298" s="81">
        <v>3.0619911599131457</v>
      </c>
      <c r="S298" s="81">
        <v>6.6546824626000003</v>
      </c>
      <c r="T298" s="82"/>
      <c r="U298" s="81">
        <v>8313657</v>
      </c>
      <c r="V298" s="81">
        <v>4422</v>
      </c>
      <c r="W298" s="81">
        <v>479</v>
      </c>
      <c r="X298" s="81">
        <v>18823</v>
      </c>
      <c r="Y298" s="81">
        <v>22786</v>
      </c>
      <c r="Z298" s="81">
        <v>37629</v>
      </c>
      <c r="AA298" s="81">
        <v>14293</v>
      </c>
      <c r="AB298" s="81">
        <v>69087</v>
      </c>
      <c r="AC298" s="81">
        <v>578368</v>
      </c>
      <c r="AD298" s="81">
        <v>6.6546824626000003</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2100</v>
      </c>
      <c r="B299" s="80">
        <v>448</v>
      </c>
      <c r="C299" s="80">
        <v>6</v>
      </c>
      <c r="D299" s="80">
        <v>27</v>
      </c>
      <c r="E299" s="80">
        <v>2009</v>
      </c>
      <c r="F299" s="80" t="s">
        <v>85</v>
      </c>
      <c r="G299" s="80" t="s">
        <v>2094</v>
      </c>
      <c r="H299" s="80" t="s">
        <v>2095</v>
      </c>
      <c r="I299" s="177"/>
      <c r="J299" s="81">
        <v>104.00276433783337</v>
      </c>
      <c r="K299" s="81">
        <v>10.264076709664797</v>
      </c>
      <c r="L299" s="81">
        <v>44.856733359344787</v>
      </c>
      <c r="M299" s="81">
        <v>89.914105493678065</v>
      </c>
      <c r="N299" s="81">
        <v>101.65005705779566</v>
      </c>
      <c r="O299" s="81">
        <v>74.560195717556098</v>
      </c>
      <c r="P299" s="81">
        <v>69.647828521116438</v>
      </c>
      <c r="Q299" s="81">
        <v>3.9832257214653803</v>
      </c>
      <c r="R299" s="81">
        <v>3.2597983523611087</v>
      </c>
      <c r="S299" s="81">
        <v>4.1857350441999994</v>
      </c>
      <c r="T299" s="82"/>
      <c r="U299" s="81">
        <v>7196072</v>
      </c>
      <c r="V299" s="81">
        <v>3866</v>
      </c>
      <c r="W299" s="81">
        <v>1076</v>
      </c>
      <c r="X299" s="81">
        <v>19197</v>
      </c>
      <c r="Y299" s="81">
        <v>22797</v>
      </c>
      <c r="Z299" s="81">
        <v>37692</v>
      </c>
      <c r="AA299" s="81">
        <v>14018</v>
      </c>
      <c r="AB299" s="81">
        <v>68325</v>
      </c>
      <c r="AC299" s="81">
        <v>600695</v>
      </c>
      <c r="AD299" s="81">
        <v>4.1857350441999994</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44.66</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2101</v>
      </c>
      <c r="B300" s="80">
        <v>449</v>
      </c>
      <c r="C300" s="80">
        <v>7</v>
      </c>
      <c r="D300" s="80">
        <v>27</v>
      </c>
      <c r="E300" s="80">
        <v>2010</v>
      </c>
      <c r="F300" s="80" t="s">
        <v>86</v>
      </c>
      <c r="G300" s="80" t="s">
        <v>2094</v>
      </c>
      <c r="H300" s="80" t="s">
        <v>2095</v>
      </c>
      <c r="I300" s="177"/>
      <c r="J300" s="81">
        <v>112.88233542699558</v>
      </c>
      <c r="K300" s="81">
        <v>12.399717922753119</v>
      </c>
      <c r="L300" s="81">
        <v>42.45273914081951</v>
      </c>
      <c r="M300" s="81">
        <v>87.700730805429387</v>
      </c>
      <c r="N300" s="81">
        <v>102.31501067995323</v>
      </c>
      <c r="O300" s="81">
        <v>74.61306878985009</v>
      </c>
      <c r="P300" s="81">
        <v>70.387120965241792</v>
      </c>
      <c r="Q300" s="81">
        <v>4.1032571728162814</v>
      </c>
      <c r="R300" s="81">
        <v>2.8555465564981111</v>
      </c>
      <c r="S300" s="81">
        <v>5.2124959455999997</v>
      </c>
      <c r="T300" s="82"/>
      <c r="U300" s="81">
        <v>8278055</v>
      </c>
      <c r="V300" s="81">
        <v>3866</v>
      </c>
      <c r="W300" s="81">
        <v>1076</v>
      </c>
      <c r="X300" s="81">
        <v>19197</v>
      </c>
      <c r="Y300" s="81">
        <v>22789</v>
      </c>
      <c r="Z300" s="81">
        <v>37894</v>
      </c>
      <c r="AA300" s="81">
        <v>13813</v>
      </c>
      <c r="AB300" s="81">
        <v>67442</v>
      </c>
      <c r="AC300" s="81">
        <v>498660</v>
      </c>
      <c r="AD300" s="81">
        <v>5.2124959455999997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50.912999999999997</v>
      </c>
      <c r="BJ300" s="81">
        <v>0</v>
      </c>
      <c r="BK300" s="81">
        <v>0</v>
      </c>
      <c r="BL300" s="81">
        <v>0</v>
      </c>
      <c r="BM300" s="82"/>
      <c r="BN300" s="81">
        <v>0</v>
      </c>
      <c r="BO300" s="81">
        <v>0</v>
      </c>
      <c r="BP300" s="81">
        <v>2</v>
      </c>
      <c r="BQ300" s="81">
        <v>0</v>
      </c>
      <c r="BR300" s="81">
        <v>0</v>
      </c>
      <c r="BS300" s="81">
        <v>0</v>
      </c>
      <c r="BT300"/>
      <c r="BU300" s="80">
        <v>50.912999999999997</v>
      </c>
      <c r="BV300" s="80">
        <v>0</v>
      </c>
      <c r="BW300" s="80">
        <v>0</v>
      </c>
      <c r="BX300" s="80">
        <v>0</v>
      </c>
      <c r="BY300" s="80">
        <v>0</v>
      </c>
      <c r="BZ300" s="80">
        <v>0</v>
      </c>
      <c r="CA300" s="80">
        <v>0</v>
      </c>
      <c r="CB300" s="80">
        <v>0</v>
      </c>
      <c r="CC300" s="80">
        <v>0</v>
      </c>
    </row>
    <row r="301" spans="1:81">
      <c r="A301" s="80" t="s">
        <v>2102</v>
      </c>
      <c r="B301" s="80">
        <v>450</v>
      </c>
      <c r="C301" s="80">
        <v>8</v>
      </c>
      <c r="D301" s="80">
        <v>27</v>
      </c>
      <c r="E301" s="80">
        <v>2011</v>
      </c>
      <c r="F301" s="80" t="s">
        <v>87</v>
      </c>
      <c r="G301" s="80" t="s">
        <v>2094</v>
      </c>
      <c r="H301" s="80" t="s">
        <v>2095</v>
      </c>
      <c r="I301" s="177"/>
      <c r="J301" s="81">
        <v>128.44155620793748</v>
      </c>
      <c r="K301" s="81">
        <v>16.2926727072688</v>
      </c>
      <c r="L301" s="81">
        <v>42.879356923162916</v>
      </c>
      <c r="M301" s="81">
        <v>102.37468289901788</v>
      </c>
      <c r="N301" s="81">
        <v>110.9496984179716</v>
      </c>
      <c r="O301" s="81">
        <v>73.088234432273779</v>
      </c>
      <c r="P301" s="81">
        <v>67.091186560980773</v>
      </c>
      <c r="Q301" s="81">
        <v>4.674788148459819</v>
      </c>
      <c r="R301" s="81">
        <v>2.6266642858051812</v>
      </c>
      <c r="S301" s="81">
        <v>4.5224218089600008</v>
      </c>
      <c r="T301" s="82"/>
      <c r="U301" s="81">
        <v>8135765</v>
      </c>
      <c r="V301" s="81">
        <v>3866</v>
      </c>
      <c r="W301" s="81">
        <v>1076</v>
      </c>
      <c r="X301" s="81">
        <v>19197</v>
      </c>
      <c r="Y301" s="81">
        <v>22801</v>
      </c>
      <c r="Z301" s="81">
        <v>37926</v>
      </c>
      <c r="AA301" s="81">
        <v>13558</v>
      </c>
      <c r="AB301" s="81">
        <v>66613</v>
      </c>
      <c r="AC301" s="81">
        <v>457932</v>
      </c>
      <c r="AD301" s="81">
        <v>4.5224218089600008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49.874000000000002</v>
      </c>
      <c r="BJ301" s="81">
        <v>0</v>
      </c>
      <c r="BK301" s="81">
        <v>0</v>
      </c>
      <c r="BL301" s="81">
        <v>0</v>
      </c>
      <c r="BM301" s="82"/>
      <c r="BN301" s="81">
        <v>0</v>
      </c>
      <c r="BO301" s="81">
        <v>0</v>
      </c>
      <c r="BP301" s="81">
        <v>2</v>
      </c>
      <c r="BQ301" s="81">
        <v>0</v>
      </c>
      <c r="BR301" s="81">
        <v>0</v>
      </c>
      <c r="BS301" s="81">
        <v>0</v>
      </c>
      <c r="BT301"/>
      <c r="BU301" s="80">
        <v>49.874000000000002</v>
      </c>
      <c r="BV301" s="80">
        <v>0</v>
      </c>
      <c r="BW301" s="80">
        <v>0</v>
      </c>
      <c r="BX301" s="80">
        <v>0</v>
      </c>
      <c r="BY301" s="80">
        <v>0</v>
      </c>
      <c r="BZ301" s="80">
        <v>0</v>
      </c>
      <c r="CA301" s="80">
        <v>0</v>
      </c>
      <c r="CB301" s="80">
        <v>0</v>
      </c>
      <c r="CC301" s="80">
        <v>0</v>
      </c>
    </row>
    <row r="302" spans="1:81">
      <c r="A302" s="80" t="s">
        <v>2103</v>
      </c>
      <c r="B302" s="80">
        <v>451</v>
      </c>
      <c r="C302" s="80">
        <v>9</v>
      </c>
      <c r="D302" s="80">
        <v>27</v>
      </c>
      <c r="E302" s="80">
        <v>2012</v>
      </c>
      <c r="F302" s="80" t="s">
        <v>88</v>
      </c>
      <c r="G302" s="80" t="s">
        <v>2094</v>
      </c>
      <c r="H302" s="80" t="s">
        <v>2095</v>
      </c>
      <c r="I302" s="177"/>
      <c r="J302" s="81">
        <v>131.56767489852109</v>
      </c>
      <c r="K302" s="81">
        <v>16.392520095835085</v>
      </c>
      <c r="L302" s="81">
        <v>46.81531301326612</v>
      </c>
      <c r="M302" s="81">
        <v>107.87472042901234</v>
      </c>
      <c r="N302" s="81">
        <v>126.40987123881881</v>
      </c>
      <c r="O302" s="81">
        <v>73.067558193457671</v>
      </c>
      <c r="P302" s="81">
        <v>66.512424058939104</v>
      </c>
      <c r="Q302" s="81">
        <v>5.0342123141083963</v>
      </c>
      <c r="R302" s="81">
        <v>3.0310106902616822</v>
      </c>
      <c r="S302" s="81">
        <v>4.1388014499999999</v>
      </c>
      <c r="T302" s="82"/>
      <c r="U302" s="81">
        <v>8255819</v>
      </c>
      <c r="V302" s="81">
        <v>3866</v>
      </c>
      <c r="W302" s="81">
        <v>1076</v>
      </c>
      <c r="X302" s="81">
        <v>19197</v>
      </c>
      <c r="Y302" s="81">
        <v>22897</v>
      </c>
      <c r="Z302" s="81">
        <v>38216</v>
      </c>
      <c r="AA302" s="81">
        <v>13365</v>
      </c>
      <c r="AB302" s="81">
        <v>66025</v>
      </c>
      <c r="AC302" s="81">
        <v>514739</v>
      </c>
      <c r="AD302" s="81">
        <v>4.1388014499999999</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47.905999999999999</v>
      </c>
      <c r="BJ302" s="81">
        <v>0</v>
      </c>
      <c r="BK302" s="81">
        <v>0</v>
      </c>
      <c r="BL302" s="81">
        <v>0</v>
      </c>
      <c r="BM302" s="82"/>
      <c r="BN302" s="81">
        <v>0</v>
      </c>
      <c r="BO302" s="81">
        <v>0</v>
      </c>
      <c r="BP302" s="81">
        <v>2</v>
      </c>
      <c r="BQ302" s="81">
        <v>0</v>
      </c>
      <c r="BR302" s="81">
        <v>0</v>
      </c>
      <c r="BS302" s="81">
        <v>0</v>
      </c>
      <c r="BT302"/>
      <c r="BU302" s="80">
        <v>47.905999999999999</v>
      </c>
      <c r="BV302" s="80">
        <v>0</v>
      </c>
      <c r="BW302" s="80">
        <v>0</v>
      </c>
      <c r="BX302" s="80">
        <v>0</v>
      </c>
      <c r="BY302" s="80">
        <v>0</v>
      </c>
      <c r="BZ302" s="80">
        <v>0</v>
      </c>
      <c r="CA302" s="80">
        <v>0</v>
      </c>
      <c r="CB302" s="80">
        <v>0</v>
      </c>
      <c r="CC302" s="80">
        <v>0</v>
      </c>
    </row>
    <row r="303" spans="1:81">
      <c r="A303" s="80" t="s">
        <v>2104</v>
      </c>
      <c r="B303" s="80">
        <v>452</v>
      </c>
      <c r="C303" s="80">
        <v>10</v>
      </c>
      <c r="D303" s="80">
        <v>27</v>
      </c>
      <c r="E303" s="80">
        <v>2013</v>
      </c>
      <c r="F303" s="80" t="s">
        <v>89</v>
      </c>
      <c r="G303" s="80" t="s">
        <v>2094</v>
      </c>
      <c r="H303" s="80" t="s">
        <v>2095</v>
      </c>
      <c r="I303" s="177"/>
      <c r="J303" s="81">
        <v>132.16889708783907</v>
      </c>
      <c r="K303" s="81">
        <v>14.119932540144388</v>
      </c>
      <c r="L303" s="81">
        <v>46.007798766539437</v>
      </c>
      <c r="M303" s="81">
        <v>107.36581208244702</v>
      </c>
      <c r="N303" s="81">
        <v>127.00084601857915</v>
      </c>
      <c r="O303" s="81">
        <v>70.689567727767354</v>
      </c>
      <c r="P303" s="81">
        <v>66.133619893930188</v>
      </c>
      <c r="Q303" s="81">
        <v>5.0682245357008604</v>
      </c>
      <c r="R303" s="81">
        <v>3.515422802934689</v>
      </c>
      <c r="S303" s="81">
        <v>4.6001755905000001</v>
      </c>
      <c r="T303" s="82"/>
      <c r="U303" s="81">
        <v>8297672</v>
      </c>
      <c r="V303" s="81">
        <v>3866</v>
      </c>
      <c r="W303" s="81">
        <v>1076</v>
      </c>
      <c r="X303" s="81">
        <v>19197</v>
      </c>
      <c r="Y303" s="81">
        <v>22968</v>
      </c>
      <c r="Z303" s="81">
        <v>38623</v>
      </c>
      <c r="AA303" s="81">
        <v>13239</v>
      </c>
      <c r="AB303" s="81">
        <v>65518</v>
      </c>
      <c r="AC303" s="81">
        <v>582758</v>
      </c>
      <c r="AD303" s="81">
        <v>4.6001755905000001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46.386000000000003</v>
      </c>
      <c r="BJ303" s="81">
        <v>0</v>
      </c>
      <c r="BK303" s="81">
        <v>0</v>
      </c>
      <c r="BL303" s="81">
        <v>0</v>
      </c>
      <c r="BM303" s="82"/>
      <c r="BN303" s="81">
        <v>0</v>
      </c>
      <c r="BO303" s="81">
        <v>0</v>
      </c>
      <c r="BP303" s="81">
        <v>2</v>
      </c>
      <c r="BQ303" s="81">
        <v>0</v>
      </c>
      <c r="BR303" s="81">
        <v>0</v>
      </c>
      <c r="BS303" s="81">
        <v>0</v>
      </c>
      <c r="BT303"/>
      <c r="BU303" s="80">
        <v>46.386000000000003</v>
      </c>
      <c r="BV303" s="80">
        <v>0</v>
      </c>
      <c r="BW303" s="80">
        <v>0</v>
      </c>
      <c r="BX303" s="80">
        <v>0</v>
      </c>
      <c r="BY303" s="80">
        <v>0</v>
      </c>
      <c r="BZ303" s="80">
        <v>0</v>
      </c>
      <c r="CA303" s="80">
        <v>0</v>
      </c>
      <c r="CB303" s="80">
        <v>0</v>
      </c>
      <c r="CC303" s="80">
        <v>0</v>
      </c>
    </row>
    <row r="304" spans="1:81">
      <c r="A304" s="80" t="s">
        <v>2105</v>
      </c>
      <c r="B304" s="80">
        <v>453</v>
      </c>
      <c r="C304" s="80">
        <v>11</v>
      </c>
      <c r="D304" s="80">
        <v>27</v>
      </c>
      <c r="E304" s="80">
        <v>2014</v>
      </c>
      <c r="F304" s="80" t="s">
        <v>90</v>
      </c>
      <c r="G304" s="80" t="s">
        <v>2094</v>
      </c>
      <c r="H304" s="80" t="s">
        <v>2095</v>
      </c>
      <c r="I304" s="177"/>
      <c r="J304" s="81">
        <v>127.17322705552694</v>
      </c>
      <c r="K304" s="81">
        <v>12.123188239820172</v>
      </c>
      <c r="L304" s="81">
        <v>31.458374967584497</v>
      </c>
      <c r="M304" s="81">
        <v>97.115404900923309</v>
      </c>
      <c r="N304" s="81">
        <v>110.34486198283247</v>
      </c>
      <c r="O304" s="81">
        <v>67.66552958180624</v>
      </c>
      <c r="P304" s="81">
        <v>65.302591733531642</v>
      </c>
      <c r="Q304" s="81">
        <v>4.7958605464050104</v>
      </c>
      <c r="R304" s="81">
        <v>2.8955207422104778</v>
      </c>
      <c r="S304" s="81">
        <v>6.4140843202100006</v>
      </c>
      <c r="T304" s="82"/>
      <c r="U304" s="81">
        <v>9038479</v>
      </c>
      <c r="V304" s="81">
        <v>3067</v>
      </c>
      <c r="W304" s="81">
        <v>1004</v>
      </c>
      <c r="X304" s="81">
        <v>17941</v>
      </c>
      <c r="Y304" s="81">
        <v>22973</v>
      </c>
      <c r="Z304" s="81">
        <v>38938</v>
      </c>
      <c r="AA304" s="81">
        <v>13005</v>
      </c>
      <c r="AB304" s="81">
        <v>64617</v>
      </c>
      <c r="AC304" s="81">
        <v>481505</v>
      </c>
      <c r="AD304" s="81">
        <v>6.4140843202100006</v>
      </c>
      <c r="AE304" s="82"/>
      <c r="AF304" s="81">
        <v>106774295.99524246</v>
      </c>
      <c r="AG304" s="81">
        <v>8579819.1252659578</v>
      </c>
      <c r="AH304" s="81">
        <v>7811187.9578296868</v>
      </c>
      <c r="AI304" s="81">
        <v>106404764.75736493</v>
      </c>
      <c r="AJ304" s="81">
        <v>129102838.68178274</v>
      </c>
      <c r="AK304" s="81">
        <v>0</v>
      </c>
      <c r="AL304" s="81">
        <v>0</v>
      </c>
      <c r="AM304" s="81">
        <v>8870948.5142784435</v>
      </c>
      <c r="AN304" s="81">
        <v>0</v>
      </c>
      <c r="AO304" s="81">
        <v>0</v>
      </c>
      <c r="AP304" s="82"/>
      <c r="AQ304" s="81">
        <v>380</v>
      </c>
      <c r="AR304" s="81">
        <v>46</v>
      </c>
      <c r="AS304" s="81">
        <v>0</v>
      </c>
      <c r="AT304" s="81">
        <v>0</v>
      </c>
      <c r="AU304" s="81">
        <v>0</v>
      </c>
      <c r="AV304" s="81">
        <v>2</v>
      </c>
      <c r="AW304" s="81" t="s">
        <v>564</v>
      </c>
      <c r="AX304" s="82"/>
      <c r="AY304" s="81">
        <v>1583.1</v>
      </c>
      <c r="AZ304" s="81">
        <v>3315.1</v>
      </c>
      <c r="BA304" s="81">
        <v>0</v>
      </c>
      <c r="BB304" s="81">
        <v>0</v>
      </c>
      <c r="BC304" s="81">
        <v>0</v>
      </c>
      <c r="BD304" s="81">
        <v>847</v>
      </c>
      <c r="BE304" s="81" t="s">
        <v>564</v>
      </c>
      <c r="BF304" s="82"/>
      <c r="BG304" s="81">
        <v>0</v>
      </c>
      <c r="BH304" s="81">
        <v>0</v>
      </c>
      <c r="BI304" s="81">
        <v>45.613999999999997</v>
      </c>
      <c r="BJ304" s="81">
        <v>0</v>
      </c>
      <c r="BK304" s="81">
        <v>0</v>
      </c>
      <c r="BL304" s="81">
        <v>0</v>
      </c>
      <c r="BM304" s="82"/>
      <c r="BN304" s="81">
        <v>0</v>
      </c>
      <c r="BO304" s="81">
        <v>0</v>
      </c>
      <c r="BP304" s="81">
        <v>2</v>
      </c>
      <c r="BQ304" s="81">
        <v>0</v>
      </c>
      <c r="BR304" s="81">
        <v>0</v>
      </c>
      <c r="BS304" s="81">
        <v>0</v>
      </c>
      <c r="BT304"/>
      <c r="BU304" s="80">
        <v>45.613999999999997</v>
      </c>
      <c r="BV304" s="80">
        <v>0</v>
      </c>
      <c r="BW304" s="80">
        <v>0</v>
      </c>
      <c r="BX304" s="80">
        <v>0</v>
      </c>
      <c r="BY304" s="80">
        <v>0</v>
      </c>
      <c r="BZ304" s="80">
        <v>0</v>
      </c>
      <c r="CA304" s="80">
        <v>0</v>
      </c>
      <c r="CB304" s="80">
        <v>0</v>
      </c>
      <c r="CC304" s="80">
        <v>0</v>
      </c>
    </row>
    <row r="305" spans="1:81">
      <c r="A305" s="80" t="s">
        <v>2106</v>
      </c>
      <c r="B305" s="80">
        <v>454</v>
      </c>
      <c r="C305" s="80">
        <v>12</v>
      </c>
      <c r="D305" s="80">
        <v>27</v>
      </c>
      <c r="E305" s="80">
        <v>2015</v>
      </c>
      <c r="F305" s="80" t="s">
        <v>91</v>
      </c>
      <c r="G305" s="80" t="s">
        <v>2094</v>
      </c>
      <c r="H305" s="80" t="s">
        <v>2095</v>
      </c>
      <c r="I305" s="177"/>
      <c r="J305" s="81">
        <v>120.64812115648787</v>
      </c>
      <c r="K305" s="81">
        <v>12.255699192430491</v>
      </c>
      <c r="L305" s="81">
        <v>33.422750703446319</v>
      </c>
      <c r="M305" s="81">
        <v>81.211837746432451</v>
      </c>
      <c r="N305" s="81">
        <v>103.33921829884332</v>
      </c>
      <c r="O305" s="81">
        <v>67.116196554485199</v>
      </c>
      <c r="P305" s="81">
        <v>64.228306631676418</v>
      </c>
      <c r="Q305" s="81">
        <v>4.6220339237755521</v>
      </c>
      <c r="R305" s="81">
        <v>2.8739344318661995</v>
      </c>
      <c r="S305" s="81">
        <v>10.47871936128</v>
      </c>
      <c r="T305" s="82"/>
      <c r="U305" s="81">
        <v>9534706</v>
      </c>
      <c r="V305" s="81">
        <v>3067</v>
      </c>
      <c r="W305" s="81">
        <v>1004</v>
      </c>
      <c r="X305" s="81">
        <v>17941</v>
      </c>
      <c r="Y305" s="81">
        <v>23031</v>
      </c>
      <c r="Z305" s="81">
        <v>38994</v>
      </c>
      <c r="AA305" s="81">
        <v>12781</v>
      </c>
      <c r="AB305" s="81">
        <v>63614</v>
      </c>
      <c r="AC305" s="81">
        <v>492313</v>
      </c>
      <c r="AD305" s="81">
        <v>10.47871936128</v>
      </c>
      <c r="AE305" s="82"/>
      <c r="AF305" s="81">
        <v>103594670.14581896</v>
      </c>
      <c r="AG305" s="81">
        <v>8257829.772994576</v>
      </c>
      <c r="AH305" s="81">
        <v>6796671.0770875141</v>
      </c>
      <c r="AI305" s="81">
        <v>108066822.18514735</v>
      </c>
      <c r="AJ305" s="81">
        <v>123204584.94755669</v>
      </c>
      <c r="AK305" s="81">
        <v>0</v>
      </c>
      <c r="AL305" s="81">
        <v>0</v>
      </c>
      <c r="AM305" s="81">
        <v>8718031.8493064456</v>
      </c>
      <c r="AN305" s="81">
        <v>0</v>
      </c>
      <c r="AO305" s="81">
        <v>0</v>
      </c>
      <c r="AP305" s="82"/>
      <c r="AQ305" s="81">
        <v>452</v>
      </c>
      <c r="AR305" s="81">
        <v>71</v>
      </c>
      <c r="AS305" s="81">
        <v>3</v>
      </c>
      <c r="AT305" s="81">
        <v>1</v>
      </c>
      <c r="AU305" s="81">
        <v>0</v>
      </c>
      <c r="AV305" s="81">
        <v>2</v>
      </c>
      <c r="AW305" s="81" t="s">
        <v>564</v>
      </c>
      <c r="AX305" s="82"/>
      <c r="AY305" s="81">
        <v>1948.3999999999999</v>
      </c>
      <c r="AZ305" s="81">
        <v>4227.8999999999996</v>
      </c>
      <c r="BA305" s="81">
        <v>33.5</v>
      </c>
      <c r="BB305" s="81">
        <v>350</v>
      </c>
      <c r="BC305" s="81">
        <v>0</v>
      </c>
      <c r="BD305" s="81">
        <v>847</v>
      </c>
      <c r="BE305" s="81" t="s">
        <v>564</v>
      </c>
      <c r="BF305" s="82"/>
      <c r="BG305" s="81">
        <v>0</v>
      </c>
      <c r="BH305" s="81">
        <v>0</v>
      </c>
      <c r="BI305" s="81">
        <v>45.088999999999999</v>
      </c>
      <c r="BJ305" s="81">
        <v>0</v>
      </c>
      <c r="BK305" s="81">
        <v>0</v>
      </c>
      <c r="BL305" s="81">
        <v>0</v>
      </c>
      <c r="BM305" s="82"/>
      <c r="BN305" s="81">
        <v>0</v>
      </c>
      <c r="BO305" s="81">
        <v>0</v>
      </c>
      <c r="BP305" s="81">
        <v>2</v>
      </c>
      <c r="BQ305" s="81">
        <v>0</v>
      </c>
      <c r="BR305" s="81">
        <v>0</v>
      </c>
      <c r="BS305" s="81">
        <v>0</v>
      </c>
      <c r="BT305"/>
      <c r="BU305" s="80">
        <v>45.088999999999999</v>
      </c>
      <c r="BV305" s="80">
        <v>0</v>
      </c>
      <c r="BW305" s="80">
        <v>0</v>
      </c>
      <c r="BX305" s="80">
        <v>0</v>
      </c>
      <c r="BY305" s="80">
        <v>0</v>
      </c>
      <c r="BZ305" s="80">
        <v>0</v>
      </c>
      <c r="CA305" s="80">
        <v>0</v>
      </c>
      <c r="CB305" s="80">
        <v>0</v>
      </c>
      <c r="CC305" s="80">
        <v>0</v>
      </c>
    </row>
    <row r="306" spans="1:81">
      <c r="A306" s="80" t="s">
        <v>2107</v>
      </c>
      <c r="B306" s="80">
        <v>455</v>
      </c>
      <c r="C306" s="80">
        <v>13</v>
      </c>
      <c r="D306" s="80">
        <v>27</v>
      </c>
      <c r="E306" s="80">
        <v>2016</v>
      </c>
      <c r="F306" s="80" t="s">
        <v>92</v>
      </c>
      <c r="G306" s="80" t="s">
        <v>2094</v>
      </c>
      <c r="H306" s="80" t="s">
        <v>2095</v>
      </c>
      <c r="I306" s="177"/>
      <c r="J306" s="81">
        <v>121.70648618989293</v>
      </c>
      <c r="K306" s="81">
        <v>10.452128430969275</v>
      </c>
      <c r="L306" s="81">
        <v>43.016364873586774</v>
      </c>
      <c r="M306" s="81">
        <v>78.984429424519533</v>
      </c>
      <c r="N306" s="81">
        <v>96.775351667666698</v>
      </c>
      <c r="O306" s="81">
        <v>66.608927391301052</v>
      </c>
      <c r="P306" s="81">
        <v>63.207113640195885</v>
      </c>
      <c r="Q306" s="81">
        <v>4.4242489605501101</v>
      </c>
      <c r="R306" s="81">
        <v>3.376833135610489</v>
      </c>
      <c r="S306" s="81">
        <v>8.9363192079599987</v>
      </c>
      <c r="T306" s="82"/>
      <c r="U306" s="81">
        <v>9381067</v>
      </c>
      <c r="V306" s="81">
        <v>3067</v>
      </c>
      <c r="W306" s="81">
        <v>1004</v>
      </c>
      <c r="X306" s="81">
        <v>17941</v>
      </c>
      <c r="Y306" s="81">
        <v>23019</v>
      </c>
      <c r="Z306" s="81">
        <v>39175</v>
      </c>
      <c r="AA306" s="81">
        <v>13009</v>
      </c>
      <c r="AB306" s="81">
        <v>62638</v>
      </c>
      <c r="AC306" s="81">
        <v>576729.85977267765</v>
      </c>
      <c r="AD306" s="81">
        <v>8.9363192079599987</v>
      </c>
      <c r="AE306" s="82"/>
      <c r="AF306" s="81">
        <v>105108201.6477211</v>
      </c>
      <c r="AG306" s="81">
        <v>6736138.1128115347</v>
      </c>
      <c r="AH306" s="81">
        <v>6775294.269125157</v>
      </c>
      <c r="AI306" s="81">
        <v>110740704.75666159</v>
      </c>
      <c r="AJ306" s="81">
        <v>113915676.81021591</v>
      </c>
      <c r="AK306" s="81">
        <v>0</v>
      </c>
      <c r="AL306" s="81">
        <v>0</v>
      </c>
      <c r="AM306" s="81">
        <v>8590944.2829774134</v>
      </c>
      <c r="AN306" s="81">
        <v>0</v>
      </c>
      <c r="AO306" s="81">
        <v>0</v>
      </c>
      <c r="AP306" s="82"/>
      <c r="AQ306" s="81">
        <v>513</v>
      </c>
      <c r="AR306" s="81">
        <v>80</v>
      </c>
      <c r="AS306" s="81">
        <v>3</v>
      </c>
      <c r="AT306" s="81">
        <v>1</v>
      </c>
      <c r="AU306" s="81">
        <v>0</v>
      </c>
      <c r="AV306" s="81">
        <v>2</v>
      </c>
      <c r="AW306" s="81" t="s">
        <v>564</v>
      </c>
      <c r="AX306" s="82"/>
      <c r="AY306" s="81">
        <v>2250</v>
      </c>
      <c r="AZ306" s="81">
        <v>4475</v>
      </c>
      <c r="BA306" s="81">
        <v>33.5</v>
      </c>
      <c r="BB306" s="81">
        <v>350</v>
      </c>
      <c r="BC306" s="81">
        <v>0</v>
      </c>
      <c r="BD306" s="81">
        <v>847</v>
      </c>
      <c r="BE306" s="81" t="s">
        <v>564</v>
      </c>
      <c r="BF306" s="82"/>
      <c r="BG306" s="81">
        <v>0</v>
      </c>
      <c r="BH306" s="81">
        <v>0</v>
      </c>
      <c r="BI306" s="81">
        <v>48.423999999999999</v>
      </c>
      <c r="BJ306" s="81">
        <v>0</v>
      </c>
      <c r="BK306" s="81">
        <v>0</v>
      </c>
      <c r="BL306" s="81">
        <v>0</v>
      </c>
      <c r="BM306" s="82"/>
      <c r="BN306" s="81">
        <v>0</v>
      </c>
      <c r="BO306" s="81">
        <v>0</v>
      </c>
      <c r="BP306" s="81">
        <v>2</v>
      </c>
      <c r="BQ306" s="81">
        <v>0</v>
      </c>
      <c r="BR306" s="81">
        <v>0</v>
      </c>
      <c r="BS306" s="81">
        <v>0</v>
      </c>
      <c r="BT306"/>
      <c r="BU306" s="80">
        <v>48.423999999999999</v>
      </c>
      <c r="BV306" s="80">
        <v>0</v>
      </c>
      <c r="BW306" s="80">
        <v>0</v>
      </c>
      <c r="BX306" s="80">
        <v>0</v>
      </c>
      <c r="BY306" s="80">
        <v>0</v>
      </c>
      <c r="BZ306" s="80">
        <v>0</v>
      </c>
      <c r="CA306" s="80">
        <v>0</v>
      </c>
      <c r="CB306" s="80">
        <v>0</v>
      </c>
      <c r="CC306" s="80">
        <v>0</v>
      </c>
    </row>
    <row r="307" spans="1:81">
      <c r="A307" s="80" t="s">
        <v>2108</v>
      </c>
      <c r="B307" s="80">
        <v>456</v>
      </c>
      <c r="C307" s="80">
        <v>14</v>
      </c>
      <c r="D307" s="80">
        <v>27</v>
      </c>
      <c r="E307" s="80">
        <v>2017</v>
      </c>
      <c r="F307" s="80" t="s">
        <v>71</v>
      </c>
      <c r="G307" s="80" t="s">
        <v>2094</v>
      </c>
      <c r="H307" s="80" t="s">
        <v>2095</v>
      </c>
      <c r="I307" s="177"/>
      <c r="J307" s="81">
        <v>91.542990790918807</v>
      </c>
      <c r="K307" s="81">
        <v>10.693544425757464</v>
      </c>
      <c r="L307" s="81">
        <v>38.752488769946972</v>
      </c>
      <c r="M307" s="81">
        <v>76.106035809319792</v>
      </c>
      <c r="N307" s="81">
        <v>102.07958973629988</v>
      </c>
      <c r="O307" s="81">
        <v>65.436728511697623</v>
      </c>
      <c r="P307" s="81">
        <v>62.357720384829491</v>
      </c>
      <c r="Q307" s="81">
        <v>4.1987830037535208</v>
      </c>
      <c r="R307" s="81">
        <v>2.9814330848180948</v>
      </c>
      <c r="S307" s="81">
        <v>10.565586721919997</v>
      </c>
      <c r="T307" s="82"/>
      <c r="U307" s="81">
        <v>7535053</v>
      </c>
      <c r="V307" s="81">
        <v>3067</v>
      </c>
      <c r="W307" s="81">
        <v>1004</v>
      </c>
      <c r="X307" s="81">
        <v>17941</v>
      </c>
      <c r="Y307" s="81">
        <v>22909</v>
      </c>
      <c r="Z307" s="81">
        <v>39124</v>
      </c>
      <c r="AA307" s="81">
        <v>12916</v>
      </c>
      <c r="AB307" s="81">
        <v>61475</v>
      </c>
      <c r="AC307" s="81">
        <v>519302.99999999988</v>
      </c>
      <c r="AD307" s="81">
        <v>10.565586721920001</v>
      </c>
      <c r="AE307" s="82"/>
      <c r="AF307" s="81">
        <v>81782678.187492996</v>
      </c>
      <c r="AG307" s="81">
        <v>7668654.8612488778</v>
      </c>
      <c r="AH307" s="81">
        <v>8203641.9271975895</v>
      </c>
      <c r="AI307" s="81">
        <v>113839087.8730142</v>
      </c>
      <c r="AJ307" s="81">
        <v>119907813.9480208</v>
      </c>
      <c r="AK307" s="81">
        <v>0</v>
      </c>
      <c r="AL307" s="81">
        <v>0</v>
      </c>
      <c r="AM307" s="81">
        <v>8444629.0817345027</v>
      </c>
      <c r="AN307" s="81">
        <v>0</v>
      </c>
      <c r="AO307" s="81">
        <v>0</v>
      </c>
      <c r="AP307" s="82"/>
      <c r="AQ307" s="81">
        <v>549</v>
      </c>
      <c r="AR307" s="81">
        <v>85</v>
      </c>
      <c r="AS307" s="81">
        <v>3</v>
      </c>
      <c r="AT307" s="81">
        <v>1</v>
      </c>
      <c r="AU307" s="81">
        <v>0</v>
      </c>
      <c r="AV307" s="81">
        <v>2</v>
      </c>
      <c r="AW307" s="81" t="s">
        <v>564</v>
      </c>
      <c r="AX307" s="82"/>
      <c r="AY307" s="81">
        <v>2425.3000000000002</v>
      </c>
      <c r="AZ307" s="81">
        <v>4691.7</v>
      </c>
      <c r="BA307" s="81">
        <v>33.5</v>
      </c>
      <c r="BB307" s="81">
        <v>350</v>
      </c>
      <c r="BC307" s="81">
        <v>0</v>
      </c>
      <c r="BD307" s="81">
        <v>847</v>
      </c>
      <c r="BE307" s="81" t="s">
        <v>564</v>
      </c>
      <c r="BF307" s="82"/>
      <c r="BG307" s="81">
        <v>0</v>
      </c>
      <c r="BH307" s="81">
        <v>0</v>
      </c>
      <c r="BI307" s="81">
        <v>49.673000000000002</v>
      </c>
      <c r="BJ307" s="81">
        <v>0</v>
      </c>
      <c r="BK307" s="81">
        <v>0</v>
      </c>
      <c r="BL307" s="81">
        <v>0</v>
      </c>
      <c r="BM307" s="82"/>
      <c r="BN307" s="81">
        <v>0</v>
      </c>
      <c r="BO307" s="81">
        <v>0</v>
      </c>
      <c r="BP307" s="81">
        <v>2</v>
      </c>
      <c r="BQ307" s="81">
        <v>0</v>
      </c>
      <c r="BR307" s="81">
        <v>0</v>
      </c>
      <c r="BS307" s="81">
        <v>0</v>
      </c>
      <c r="BT307"/>
      <c r="BU307" s="80">
        <v>49.673000000000002</v>
      </c>
      <c r="BV307" s="80">
        <v>0</v>
      </c>
      <c r="BW307" s="80">
        <v>0</v>
      </c>
      <c r="BX307" s="80">
        <v>0</v>
      </c>
      <c r="BY307" s="80">
        <v>0</v>
      </c>
      <c r="BZ307" s="80">
        <v>0</v>
      </c>
      <c r="CA307" s="80">
        <v>0</v>
      </c>
      <c r="CB307" s="80">
        <v>0</v>
      </c>
      <c r="CC307" s="80">
        <v>0</v>
      </c>
    </row>
    <row r="308" spans="1:81">
      <c r="A308" s="80" t="s">
        <v>2109</v>
      </c>
      <c r="B308" s="80">
        <v>457</v>
      </c>
      <c r="C308" s="80">
        <v>15</v>
      </c>
      <c r="D308" s="80">
        <v>27</v>
      </c>
      <c r="E308" s="80">
        <v>2018</v>
      </c>
      <c r="F308" s="80" t="s">
        <v>93</v>
      </c>
      <c r="G308" s="80" t="s">
        <v>2094</v>
      </c>
      <c r="H308" s="80" t="s">
        <v>2095</v>
      </c>
      <c r="I308" s="177"/>
      <c r="J308" s="81">
        <v>124.8323744093158</v>
      </c>
      <c r="K308" s="81">
        <v>9.7918759395939361</v>
      </c>
      <c r="L308" s="81">
        <v>36.107515444815981</v>
      </c>
      <c r="M308" s="81">
        <v>74.264590259153763</v>
      </c>
      <c r="N308" s="81">
        <v>95.400835230333271</v>
      </c>
      <c r="O308" s="81">
        <v>63.998892512432917</v>
      </c>
      <c r="P308" s="81">
        <v>61.082152567012763</v>
      </c>
      <c r="Q308" s="81">
        <v>3.824259546844945</v>
      </c>
      <c r="R308" s="81">
        <v>2.6374040777729983</v>
      </c>
      <c r="S308" s="81">
        <v>9.8185537580000002</v>
      </c>
      <c r="T308" s="82"/>
      <c r="U308" s="81">
        <v>10301462</v>
      </c>
      <c r="V308" s="81">
        <v>3067</v>
      </c>
      <c r="W308" s="81">
        <v>1004</v>
      </c>
      <c r="X308" s="81">
        <v>17941</v>
      </c>
      <c r="Y308" s="81">
        <v>22853</v>
      </c>
      <c r="Z308" s="81">
        <v>38997</v>
      </c>
      <c r="AA308" s="81">
        <v>12779</v>
      </c>
      <c r="AB308" s="81">
        <v>60339</v>
      </c>
      <c r="AC308" s="81">
        <v>457579.99999999988</v>
      </c>
      <c r="AD308" s="81">
        <v>9.8185537580000002</v>
      </c>
      <c r="AE308" s="82"/>
      <c r="AF308" s="81">
        <v>111365849.6768285</v>
      </c>
      <c r="AG308" s="81">
        <v>6724911.2813863354</v>
      </c>
      <c r="AH308" s="81">
        <v>7757318.5022600787</v>
      </c>
      <c r="AI308" s="81">
        <v>107640721.40907469</v>
      </c>
      <c r="AJ308" s="81">
        <v>121780472.0241567</v>
      </c>
      <c r="AK308" s="81">
        <v>0</v>
      </c>
      <c r="AL308" s="81">
        <v>0</v>
      </c>
      <c r="AM308" s="81">
        <v>8305730.36923018</v>
      </c>
      <c r="AN308" s="81">
        <v>0</v>
      </c>
      <c r="AO308" s="81">
        <v>0</v>
      </c>
      <c r="AP308" s="82"/>
      <c r="AQ308" s="81">
        <v>586</v>
      </c>
      <c r="AR308" s="81">
        <v>90</v>
      </c>
      <c r="AS308" s="81">
        <v>3</v>
      </c>
      <c r="AT308" s="81">
        <v>1</v>
      </c>
      <c r="AU308" s="81">
        <v>0</v>
      </c>
      <c r="AV308" s="81">
        <v>2</v>
      </c>
      <c r="AW308" s="81" t="s">
        <v>564</v>
      </c>
      <c r="AX308" s="82"/>
      <c r="AY308" s="81">
        <v>2622.8</v>
      </c>
      <c r="AZ308" s="81">
        <v>4853</v>
      </c>
      <c r="BA308" s="81">
        <v>34</v>
      </c>
      <c r="BB308" s="81">
        <v>350</v>
      </c>
      <c r="BC308" s="81">
        <v>0</v>
      </c>
      <c r="BD308" s="81">
        <v>847</v>
      </c>
      <c r="BE308" s="81" t="s">
        <v>564</v>
      </c>
      <c r="BF308" s="82"/>
      <c r="BG308" s="81">
        <v>0</v>
      </c>
      <c r="BH308" s="81">
        <v>0</v>
      </c>
      <c r="BI308" s="81">
        <v>50.283999999999999</v>
      </c>
      <c r="BJ308" s="81">
        <v>0</v>
      </c>
      <c r="BK308" s="81">
        <v>0</v>
      </c>
      <c r="BL308" s="81">
        <v>0</v>
      </c>
      <c r="BM308" s="82"/>
      <c r="BN308" s="81">
        <v>0</v>
      </c>
      <c r="BO308" s="81">
        <v>0</v>
      </c>
      <c r="BP308" s="81">
        <v>2</v>
      </c>
      <c r="BQ308" s="81">
        <v>0</v>
      </c>
      <c r="BR308" s="81">
        <v>0</v>
      </c>
      <c r="BS308" s="81">
        <v>0</v>
      </c>
      <c r="BT308"/>
      <c r="BU308" s="80">
        <v>50.283999999999999</v>
      </c>
      <c r="BV308" s="80">
        <v>0</v>
      </c>
      <c r="BW308" s="80">
        <v>0</v>
      </c>
      <c r="BX308" s="80">
        <v>0</v>
      </c>
      <c r="BY308" s="80">
        <v>0</v>
      </c>
      <c r="BZ308" s="80">
        <v>0</v>
      </c>
      <c r="CA308" s="80">
        <v>0</v>
      </c>
      <c r="CB308" s="80">
        <v>0</v>
      </c>
      <c r="CC308" s="80">
        <v>0</v>
      </c>
    </row>
    <row r="309" spans="1:81">
      <c r="A309" s="80" t="s">
        <v>2110</v>
      </c>
      <c r="B309" s="80">
        <v>458</v>
      </c>
      <c r="C309" s="80">
        <v>16</v>
      </c>
      <c r="D309" s="80">
        <v>27</v>
      </c>
      <c r="E309" s="80">
        <v>2019</v>
      </c>
      <c r="F309" s="80" t="s">
        <v>73</v>
      </c>
      <c r="G309" s="80" t="s">
        <v>2094</v>
      </c>
      <c r="H309" s="80" t="s">
        <v>2095</v>
      </c>
      <c r="I309" s="177"/>
      <c r="J309" s="81">
        <v>117.53788962264665</v>
      </c>
      <c r="K309" s="81">
        <v>11.029627087237712</v>
      </c>
      <c r="L309" s="81">
        <v>36.447079524643009</v>
      </c>
      <c r="M309" s="81">
        <v>75.345532911553065</v>
      </c>
      <c r="N309" s="81">
        <v>91.257543905157945</v>
      </c>
      <c r="O309" s="81">
        <v>61.908558931214166</v>
      </c>
      <c r="P309" s="81">
        <v>58.633944658082775</v>
      </c>
      <c r="Q309" s="81">
        <v>3.6555670061177765</v>
      </c>
      <c r="R309" s="81">
        <v>2.4687188771106685</v>
      </c>
      <c r="S309" s="81">
        <v>11.387599776919997</v>
      </c>
      <c r="T309" s="82"/>
      <c r="U309" s="81">
        <v>10307368</v>
      </c>
      <c r="V309" s="81">
        <v>3067</v>
      </c>
      <c r="W309" s="81">
        <v>1004</v>
      </c>
      <c r="X309" s="81">
        <v>17941</v>
      </c>
      <c r="Y309" s="81">
        <v>22692</v>
      </c>
      <c r="Z309" s="81">
        <v>38759</v>
      </c>
      <c r="AA309" s="81">
        <v>12175</v>
      </c>
      <c r="AB309" s="81">
        <v>59239</v>
      </c>
      <c r="AC309" s="81">
        <v>435329</v>
      </c>
      <c r="AD309" s="81">
        <v>11.38759977692</v>
      </c>
      <c r="AE309" s="82"/>
      <c r="AF309" s="81">
        <v>102564819.1119888</v>
      </c>
      <c r="AG309" s="81">
        <v>6553087.0593865737</v>
      </c>
      <c r="AH309" s="81">
        <v>8204287.3297464829</v>
      </c>
      <c r="AI309" s="81">
        <v>111163986.6547219</v>
      </c>
      <c r="AJ309" s="81">
        <v>112061411.49121556</v>
      </c>
      <c r="AK309" s="81">
        <v>0</v>
      </c>
      <c r="AL309" s="81">
        <v>0</v>
      </c>
      <c r="AM309" s="81">
        <v>8067905.8490467612</v>
      </c>
      <c r="AN309" s="81">
        <v>0</v>
      </c>
      <c r="AO309" s="81">
        <v>0</v>
      </c>
      <c r="AP309" s="82"/>
      <c r="AQ309" s="81">
        <v>606</v>
      </c>
      <c r="AR309" s="81">
        <v>95</v>
      </c>
      <c r="AS309" s="81">
        <v>3</v>
      </c>
      <c r="AT309" s="81">
        <v>1</v>
      </c>
      <c r="AU309" s="81">
        <v>0</v>
      </c>
      <c r="AV309" s="81">
        <v>2</v>
      </c>
      <c r="AW309" s="81" t="s">
        <v>564</v>
      </c>
      <c r="AX309" s="82"/>
      <c r="AY309" s="81">
        <v>2719.9</v>
      </c>
      <c r="AZ309" s="81">
        <v>4948.5</v>
      </c>
      <c r="BA309" s="81">
        <v>33.5</v>
      </c>
      <c r="BB309" s="81">
        <v>350</v>
      </c>
      <c r="BC309" s="81">
        <v>0</v>
      </c>
      <c r="BD309" s="81">
        <v>847</v>
      </c>
      <c r="BE309" s="81" t="s">
        <v>564</v>
      </c>
      <c r="BF309" s="82"/>
      <c r="BG309" s="81">
        <v>0</v>
      </c>
      <c r="BH309" s="81">
        <v>0</v>
      </c>
      <c r="BI309" s="81">
        <v>49.970999999999997</v>
      </c>
      <c r="BJ309" s="81">
        <v>0</v>
      </c>
      <c r="BK309" s="81">
        <v>12.4</v>
      </c>
      <c r="BL309" s="81">
        <v>0</v>
      </c>
      <c r="BM309" s="82"/>
      <c r="BN309" s="81">
        <v>0</v>
      </c>
      <c r="BO309" s="81">
        <v>0</v>
      </c>
      <c r="BP309" s="81">
        <v>2</v>
      </c>
      <c r="BQ309" s="81">
        <v>0</v>
      </c>
      <c r="BR309" s="81">
        <v>1</v>
      </c>
      <c r="BS309" s="81">
        <v>0</v>
      </c>
      <c r="BT309"/>
      <c r="BU309" s="80">
        <v>49.970999999999997</v>
      </c>
      <c r="BV309" s="80">
        <v>12.4</v>
      </c>
      <c r="BW309" s="80">
        <v>0</v>
      </c>
      <c r="BX309" s="80">
        <v>0</v>
      </c>
      <c r="BY309" s="80">
        <v>0</v>
      </c>
      <c r="BZ309" s="80">
        <v>0</v>
      </c>
      <c r="CA309" s="80">
        <v>0</v>
      </c>
      <c r="CB309" s="80">
        <v>0</v>
      </c>
      <c r="CC309" s="80">
        <v>0</v>
      </c>
    </row>
    <row r="310" spans="1:81">
      <c r="A310" s="80" t="s">
        <v>2111</v>
      </c>
      <c r="B310" s="80">
        <v>459</v>
      </c>
      <c r="C310" s="80">
        <v>17</v>
      </c>
      <c r="D310" s="80">
        <v>27</v>
      </c>
      <c r="E310" s="80">
        <v>2020</v>
      </c>
      <c r="F310" s="80" t="s">
        <v>218</v>
      </c>
      <c r="G310" s="80" t="s">
        <v>2094</v>
      </c>
      <c r="H310" s="80" t="s">
        <v>2095</v>
      </c>
      <c r="I310" s="177"/>
      <c r="J310" s="81">
        <v>101.47850752117731</v>
      </c>
      <c r="K310" s="81">
        <v>10.7644483086753</v>
      </c>
      <c r="L310" s="81">
        <v>36.036069681620063</v>
      </c>
      <c r="M310" s="81">
        <v>66.368346865579582</v>
      </c>
      <c r="N310" s="81">
        <v>84.826644372799393</v>
      </c>
      <c r="O310" s="81">
        <v>54.036340432067924</v>
      </c>
      <c r="P310" s="81">
        <v>55.535870335510026</v>
      </c>
      <c r="Q310" s="81">
        <v>3.4338971557379097</v>
      </c>
      <c r="R310" s="81">
        <v>5.4236434964939004</v>
      </c>
      <c r="S310" s="81">
        <v>8.4388924160000016</v>
      </c>
      <c r="T310" s="82"/>
      <c r="U310" s="81">
        <v>9412362</v>
      </c>
      <c r="V310" s="81">
        <v>2708</v>
      </c>
      <c r="W310" s="81">
        <v>1049</v>
      </c>
      <c r="X310" s="81">
        <v>17876</v>
      </c>
      <c r="Y310" s="81">
        <v>22573</v>
      </c>
      <c r="Z310" s="81">
        <v>38613</v>
      </c>
      <c r="AA310" s="81">
        <v>12529</v>
      </c>
      <c r="AB310" s="81">
        <v>58238</v>
      </c>
      <c r="AC310" s="81">
        <v>961383.99999999988</v>
      </c>
      <c r="AD310" s="81">
        <v>8.4388924160000016</v>
      </c>
      <c r="AE310" s="82"/>
      <c r="AF310" s="81">
        <v>90922115.456822187</v>
      </c>
      <c r="AG310" s="81">
        <v>6112853.8654844556</v>
      </c>
      <c r="AH310" s="81">
        <v>8327062.3468808616</v>
      </c>
      <c r="AI310" s="81">
        <v>103977296.4645042</v>
      </c>
      <c r="AJ310" s="81">
        <v>106897987.51260151</v>
      </c>
      <c r="AK310" s="81"/>
      <c r="AL310" s="81"/>
      <c r="AM310" s="81">
        <v>7600706.037675295</v>
      </c>
      <c r="AN310" s="81"/>
      <c r="AO310" s="81"/>
      <c r="AP310" s="82"/>
      <c r="AQ310" s="81">
        <v>629</v>
      </c>
      <c r="AR310" s="81">
        <v>101</v>
      </c>
      <c r="AS310" s="81">
        <v>3</v>
      </c>
      <c r="AT310" s="81">
        <v>1</v>
      </c>
      <c r="AU310" s="81">
        <v>0</v>
      </c>
      <c r="AV310" s="81">
        <v>3</v>
      </c>
      <c r="AW310" s="81">
        <v>3</v>
      </c>
      <c r="AX310" s="82"/>
      <c r="AY310" s="81">
        <v>2855.2000000000012</v>
      </c>
      <c r="AZ310" s="81">
        <v>5105.2999999999984</v>
      </c>
      <c r="BA310" s="81">
        <v>33.5</v>
      </c>
      <c r="BB310" s="81">
        <v>350</v>
      </c>
      <c r="BC310" s="81">
        <v>0</v>
      </c>
      <c r="BD310" s="81">
        <v>896.9</v>
      </c>
      <c r="BE310" s="81">
        <v>33.5</v>
      </c>
      <c r="BF310" s="82"/>
      <c r="BG310" s="81">
        <v>0</v>
      </c>
      <c r="BH310" s="81">
        <v>0</v>
      </c>
      <c r="BI310" s="81">
        <v>47.558</v>
      </c>
      <c r="BJ310" s="81">
        <v>0</v>
      </c>
      <c r="BK310" s="81">
        <v>9.5299999999999994</v>
      </c>
      <c r="BL310" s="81">
        <v>0</v>
      </c>
      <c r="BM310" s="82"/>
      <c r="BN310" s="81">
        <v>0</v>
      </c>
      <c r="BO310" s="81">
        <v>0</v>
      </c>
      <c r="BP310" s="81">
        <v>2</v>
      </c>
      <c r="BQ310" s="81">
        <v>0</v>
      </c>
      <c r="BR310" s="81">
        <v>1</v>
      </c>
      <c r="BS310" s="81">
        <v>0</v>
      </c>
      <c r="BT310"/>
      <c r="BU310" s="80">
        <v>47.558</v>
      </c>
      <c r="BV310" s="80">
        <v>9.5299999999999994</v>
      </c>
      <c r="BW310" s="80">
        <v>0</v>
      </c>
      <c r="BX310" s="80">
        <v>0</v>
      </c>
      <c r="BY310" s="80">
        <v>0</v>
      </c>
      <c r="BZ310" s="80">
        <v>0</v>
      </c>
      <c r="CA310" s="80">
        <v>0</v>
      </c>
      <c r="CB310" s="80">
        <v>0</v>
      </c>
      <c r="CC310" s="80">
        <v>0</v>
      </c>
    </row>
    <row r="311" spans="1:81">
      <c r="A311" s="80" t="s">
        <v>2112</v>
      </c>
      <c r="B311" s="80">
        <v>459</v>
      </c>
      <c r="C311" s="80">
        <v>18</v>
      </c>
      <c r="D311" s="80">
        <v>27</v>
      </c>
      <c r="E311" s="80">
        <v>2021</v>
      </c>
      <c r="F311" s="80" t="s">
        <v>75</v>
      </c>
      <c r="G311" s="174" t="s">
        <v>2094</v>
      </c>
      <c r="H311" s="80" t="s">
        <v>2095</v>
      </c>
      <c r="I311" s="177"/>
      <c r="J311" s="81">
        <v>79.201641077487679</v>
      </c>
      <c r="K311" s="81">
        <v>8.8311762670835776</v>
      </c>
      <c r="L311" s="81">
        <v>26.248407868088353</v>
      </c>
      <c r="M311" s="81">
        <v>73.750498595419913</v>
      </c>
      <c r="N311" s="81">
        <v>74.425147739062169</v>
      </c>
      <c r="O311" s="81">
        <v>51.790801561585909</v>
      </c>
      <c r="P311" s="81">
        <v>56.216170364902652</v>
      </c>
      <c r="Q311" s="81">
        <v>3.4078577405596353</v>
      </c>
      <c r="R311" s="81">
        <v>4.2869052037872599</v>
      </c>
      <c r="S311" s="81">
        <v>7.7126761782000006</v>
      </c>
      <c r="T311" s="82"/>
      <c r="U311" s="81">
        <v>7632411</v>
      </c>
      <c r="V311" s="81">
        <v>2708</v>
      </c>
      <c r="W311" s="81">
        <v>1049</v>
      </c>
      <c r="X311" s="81">
        <v>17876</v>
      </c>
      <c r="Y311" s="81">
        <v>22439</v>
      </c>
      <c r="Z311" s="81">
        <v>38107</v>
      </c>
      <c r="AA311" s="81">
        <v>12368</v>
      </c>
      <c r="AB311" s="81">
        <v>57111</v>
      </c>
      <c r="AC311" s="81">
        <v>736531.99999999988</v>
      </c>
      <c r="AD311" s="81">
        <v>7.7126761782000006</v>
      </c>
      <c r="AE311" s="82"/>
      <c r="AF311" s="81">
        <v>68668029.591574207</v>
      </c>
      <c r="AG311" s="81">
        <v>6115287.0514786579</v>
      </c>
      <c r="AH311" s="81">
        <v>5678972.2482513301</v>
      </c>
      <c r="AI311" s="81">
        <v>113954673.62535341</v>
      </c>
      <c r="AJ311" s="81">
        <v>87627679.118682772</v>
      </c>
      <c r="AK311" s="81">
        <v>0</v>
      </c>
      <c r="AL311" s="81">
        <v>0</v>
      </c>
      <c r="AM311" s="81">
        <v>7496611.8965914324</v>
      </c>
      <c r="AN311" s="81">
        <v>0</v>
      </c>
      <c r="AO311" s="81">
        <v>0</v>
      </c>
      <c r="AP311" s="82"/>
      <c r="AQ311" s="81">
        <v>658</v>
      </c>
      <c r="AR311" s="81">
        <v>103</v>
      </c>
      <c r="AS311" s="81">
        <v>3</v>
      </c>
      <c r="AT311" s="81">
        <v>1</v>
      </c>
      <c r="AU311" s="81">
        <v>0</v>
      </c>
      <c r="AV311" s="81">
        <v>3</v>
      </c>
      <c r="AW311" s="81"/>
      <c r="AX311" s="82"/>
      <c r="AY311" s="81">
        <v>3032.6000000000008</v>
      </c>
      <c r="AZ311" s="81">
        <v>5165.7999999999984</v>
      </c>
      <c r="BA311" s="81">
        <v>33.5</v>
      </c>
      <c r="BB311" s="81">
        <v>350</v>
      </c>
      <c r="BC311" s="81">
        <v>0</v>
      </c>
      <c r="BD311" s="81">
        <v>896.9</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2113</v>
      </c>
      <c r="B312" s="80">
        <v>459</v>
      </c>
      <c r="C312" s="80">
        <v>19</v>
      </c>
      <c r="D312" s="80">
        <v>27</v>
      </c>
      <c r="E312" s="80">
        <v>2022</v>
      </c>
      <c r="F312" s="80" t="s">
        <v>568</v>
      </c>
      <c r="G312" s="174" t="s">
        <v>2094</v>
      </c>
      <c r="H312" s="80" t="s">
        <v>2095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676</v>
      </c>
      <c r="AR312" s="81">
        <v>105</v>
      </c>
      <c r="AS312" s="81">
        <v>3</v>
      </c>
      <c r="AT312" s="81">
        <v>1</v>
      </c>
      <c r="AU312" s="81">
        <v>0</v>
      </c>
      <c r="AV312" s="81">
        <v>4</v>
      </c>
      <c r="AW312" s="81"/>
      <c r="AX312" s="82"/>
      <c r="AY312" s="81">
        <v>3146.1000000000031</v>
      </c>
      <c r="AZ312" s="81">
        <v>5215.2999999999984</v>
      </c>
      <c r="BA312" s="81">
        <v>33.5</v>
      </c>
      <c r="BB312" s="81">
        <v>350</v>
      </c>
      <c r="BC312" s="81">
        <v>0</v>
      </c>
      <c r="BD312" s="81">
        <v>946.8</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2114</v>
      </c>
      <c r="B313" s="80">
        <v>137</v>
      </c>
      <c r="C313" s="80">
        <v>1</v>
      </c>
      <c r="D313" s="80">
        <v>9</v>
      </c>
      <c r="E313" s="80">
        <v>1990</v>
      </c>
      <c r="F313" s="80" t="s">
        <v>562</v>
      </c>
      <c r="G313" s="80" t="s">
        <v>2115</v>
      </c>
      <c r="H313" s="80" t="s">
        <v>2116</v>
      </c>
      <c r="I313" s="177"/>
      <c r="J313" s="81">
        <v>187.86139335602758</v>
      </c>
      <c r="K313" s="81">
        <v>7.2979287626998541</v>
      </c>
      <c r="L313" s="81">
        <v>1.8905461261227741</v>
      </c>
      <c r="M313" s="81">
        <v>42.449621211751747</v>
      </c>
      <c r="N313" s="81">
        <v>63.318381356131574</v>
      </c>
      <c r="O313" s="81">
        <v>56.494868377313431</v>
      </c>
      <c r="P313" s="81">
        <v>61.273971426454743</v>
      </c>
      <c r="Q313" s="81">
        <v>3.9999745761304482</v>
      </c>
      <c r="R313" s="81">
        <v>0</v>
      </c>
      <c r="S313" s="81">
        <v>3.9596433745808417</v>
      </c>
      <c r="T313" s="82"/>
      <c r="U313" s="81">
        <v>15709383</v>
      </c>
      <c r="V313" s="81">
        <v>1959</v>
      </c>
      <c r="W313" s="81">
        <v>25</v>
      </c>
      <c r="X313" s="81">
        <v>14937</v>
      </c>
      <c r="Y313" s="81">
        <v>18260</v>
      </c>
      <c r="Z313" s="81">
        <v>23237</v>
      </c>
      <c r="AA313" s="81">
        <v>14878</v>
      </c>
      <c r="AB313" s="81">
        <v>64946</v>
      </c>
      <c r="AC313" s="81">
        <v>0</v>
      </c>
      <c r="AD313" s="81">
        <v>3.9596433745808417</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2117</v>
      </c>
      <c r="B314" s="80">
        <v>138</v>
      </c>
      <c r="C314" s="80">
        <v>2</v>
      </c>
      <c r="D314" s="80">
        <v>9</v>
      </c>
      <c r="E314" s="80">
        <v>2005</v>
      </c>
      <c r="F314" s="80" t="s">
        <v>565</v>
      </c>
      <c r="G314" s="80" t="s">
        <v>2115</v>
      </c>
      <c r="H314" s="80" t="s">
        <v>2116</v>
      </c>
      <c r="I314" s="177"/>
      <c r="J314" s="81">
        <v>139.51954749731394</v>
      </c>
      <c r="K314" s="81">
        <v>4.6492147509502502</v>
      </c>
      <c r="L314" s="81">
        <v>1.5858718436736801</v>
      </c>
      <c r="M314" s="81">
        <v>67.192439516199144</v>
      </c>
      <c r="N314" s="81">
        <v>86.923972685729296</v>
      </c>
      <c r="O314" s="81">
        <v>76.062146983859606</v>
      </c>
      <c r="P314" s="81">
        <v>60.062356939960729</v>
      </c>
      <c r="Q314" s="81">
        <v>3.6661503544607927</v>
      </c>
      <c r="R314" s="81">
        <v>0</v>
      </c>
      <c r="S314" s="81">
        <v>6.8279675759999989</v>
      </c>
      <c r="T314" s="82"/>
      <c r="U314" s="81">
        <v>12187950</v>
      </c>
      <c r="V314" s="81">
        <v>1691</v>
      </c>
      <c r="W314" s="81">
        <v>22</v>
      </c>
      <c r="X314" s="81">
        <v>12537</v>
      </c>
      <c r="Y314" s="81">
        <v>21436</v>
      </c>
      <c r="Z314" s="81">
        <v>36203</v>
      </c>
      <c r="AA314" s="81">
        <v>11944</v>
      </c>
      <c r="AB314" s="81">
        <v>62228</v>
      </c>
      <c r="AC314" s="81">
        <v>0</v>
      </c>
      <c r="AD314" s="81">
        <v>6.8279675759999989</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2118</v>
      </c>
      <c r="B315" s="80">
        <v>139</v>
      </c>
      <c r="C315" s="80">
        <v>3</v>
      </c>
      <c r="D315" s="80">
        <v>9</v>
      </c>
      <c r="E315" s="80">
        <v>2006</v>
      </c>
      <c r="F315" s="80" t="s">
        <v>566</v>
      </c>
      <c r="G315" s="80" t="s">
        <v>2115</v>
      </c>
      <c r="H315" s="80" t="s">
        <v>2116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2119</v>
      </c>
      <c r="B316" s="80">
        <v>140</v>
      </c>
      <c r="C316" s="80">
        <v>4</v>
      </c>
      <c r="D316" s="80">
        <v>9</v>
      </c>
      <c r="E316" s="80">
        <v>2007</v>
      </c>
      <c r="F316" s="80" t="s">
        <v>567</v>
      </c>
      <c r="G316" s="80" t="s">
        <v>2115</v>
      </c>
      <c r="H316" s="80" t="s">
        <v>2116</v>
      </c>
      <c r="I316" s="177"/>
      <c r="J316" s="81">
        <v>130.78217849318435</v>
      </c>
      <c r="K316" s="81">
        <v>4.4005132373384921</v>
      </c>
      <c r="L316" s="81">
        <v>1.3681456690230831</v>
      </c>
      <c r="M316" s="81">
        <v>71.488281767992987</v>
      </c>
      <c r="N316" s="81">
        <v>93.909081844075388</v>
      </c>
      <c r="O316" s="81">
        <v>73.485531122474981</v>
      </c>
      <c r="P316" s="81">
        <v>59.756279504357856</v>
      </c>
      <c r="Q316" s="81">
        <v>3.8331661086765383</v>
      </c>
      <c r="R316" s="81">
        <v>0</v>
      </c>
      <c r="S316" s="81">
        <v>7.4616921607200002</v>
      </c>
      <c r="T316" s="82"/>
      <c r="U316" s="81">
        <v>14034994</v>
      </c>
      <c r="V316" s="81">
        <v>1578</v>
      </c>
      <c r="W316" s="81">
        <v>23</v>
      </c>
      <c r="X316" s="81">
        <v>16015</v>
      </c>
      <c r="Y316" s="81">
        <v>21886</v>
      </c>
      <c r="Z316" s="81">
        <v>36360</v>
      </c>
      <c r="AA316" s="81">
        <v>11702</v>
      </c>
      <c r="AB316" s="81">
        <v>61622</v>
      </c>
      <c r="AC316" s="81">
        <v>0</v>
      </c>
      <c r="AD316" s="81">
        <v>7.4616921607200002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2120</v>
      </c>
      <c r="B317" s="80">
        <v>141</v>
      </c>
      <c r="C317" s="80">
        <v>5</v>
      </c>
      <c r="D317" s="80">
        <v>9</v>
      </c>
      <c r="E317" s="80">
        <v>2008</v>
      </c>
      <c r="F317" s="80" t="s">
        <v>84</v>
      </c>
      <c r="G317" s="80" t="s">
        <v>2115</v>
      </c>
      <c r="H317" s="80" t="s">
        <v>2116</v>
      </c>
      <c r="I317" s="177"/>
      <c r="J317" s="81">
        <v>117.94178559553903</v>
      </c>
      <c r="K317" s="81">
        <v>3.2747812619936809</v>
      </c>
      <c r="L317" s="81">
        <v>1.1838583410169226</v>
      </c>
      <c r="M317" s="81">
        <v>75.746259440350329</v>
      </c>
      <c r="N317" s="81">
        <v>98.251759422768373</v>
      </c>
      <c r="O317" s="81">
        <v>71.019156880544671</v>
      </c>
      <c r="P317" s="81">
        <v>58.831263836927832</v>
      </c>
      <c r="Q317" s="81">
        <v>3.7519807279029975</v>
      </c>
      <c r="R317" s="81">
        <v>0</v>
      </c>
      <c r="S317" s="81">
        <v>11.581653345599999</v>
      </c>
      <c r="T317" s="82"/>
      <c r="U317" s="81">
        <v>13741420</v>
      </c>
      <c r="V317" s="81">
        <v>1578</v>
      </c>
      <c r="W317" s="81">
        <v>23</v>
      </c>
      <c r="X317" s="81">
        <v>16015</v>
      </c>
      <c r="Y317" s="81">
        <v>22150</v>
      </c>
      <c r="Z317" s="81">
        <v>36373</v>
      </c>
      <c r="AA317" s="81">
        <v>11534</v>
      </c>
      <c r="AB317" s="81">
        <v>61308</v>
      </c>
      <c r="AC317" s="81">
        <v>0</v>
      </c>
      <c r="AD317" s="81">
        <v>11.581653345599999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2121</v>
      </c>
      <c r="B318" s="80">
        <v>142</v>
      </c>
      <c r="C318" s="80">
        <v>6</v>
      </c>
      <c r="D318" s="80">
        <v>9</v>
      </c>
      <c r="E318" s="80">
        <v>2009</v>
      </c>
      <c r="F318" s="80" t="s">
        <v>85</v>
      </c>
      <c r="G318" s="80" t="s">
        <v>2115</v>
      </c>
      <c r="H318" s="80" t="s">
        <v>2116</v>
      </c>
      <c r="I318" s="177"/>
      <c r="J318" s="81">
        <v>120.50684848658476</v>
      </c>
      <c r="K318" s="81">
        <v>3.5122368810600735</v>
      </c>
      <c r="L318" s="81">
        <v>0.96953110968405454</v>
      </c>
      <c r="M318" s="81">
        <v>80.543902199024458</v>
      </c>
      <c r="N318" s="81">
        <v>94.347656087110806</v>
      </c>
      <c r="O318" s="81">
        <v>72.311046228782317</v>
      </c>
      <c r="P318" s="81">
        <v>55.820613028587758</v>
      </c>
      <c r="Q318" s="81">
        <v>3.5579985218697936</v>
      </c>
      <c r="R318" s="81">
        <v>0</v>
      </c>
      <c r="S318" s="81">
        <v>8.4020957297999992</v>
      </c>
      <c r="T318" s="82"/>
      <c r="U318" s="81">
        <v>12195475</v>
      </c>
      <c r="V318" s="81">
        <v>1659</v>
      </c>
      <c r="W318" s="81">
        <v>25</v>
      </c>
      <c r="X318" s="81">
        <v>17454</v>
      </c>
      <c r="Y318" s="81">
        <v>23119</v>
      </c>
      <c r="Z318" s="81">
        <v>36555</v>
      </c>
      <c r="AA318" s="81">
        <v>11235</v>
      </c>
      <c r="AB318" s="81">
        <v>61031</v>
      </c>
      <c r="AC318" s="81">
        <v>0</v>
      </c>
      <c r="AD318" s="81">
        <v>8.4020957297999992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131.15899999999999</v>
      </c>
      <c r="BJ318" s="81">
        <v>0</v>
      </c>
      <c r="BK318" s="81">
        <v>46.143000000000001</v>
      </c>
      <c r="BL318" s="81">
        <v>0</v>
      </c>
      <c r="BM318" s="82"/>
      <c r="BN318" s="81">
        <v>0</v>
      </c>
      <c r="BO318" s="81">
        <v>0</v>
      </c>
      <c r="BP318" s="81">
        <v>19</v>
      </c>
      <c r="BQ318" s="81">
        <v>0</v>
      </c>
      <c r="BR318" s="81">
        <v>4</v>
      </c>
      <c r="BS318" s="81">
        <v>0</v>
      </c>
      <c r="BT318"/>
      <c r="BU318" s="80"/>
      <c r="BV318" s="80"/>
      <c r="BW318" s="80"/>
      <c r="BX318" s="80"/>
      <c r="BY318" s="80"/>
      <c r="BZ318" s="80"/>
      <c r="CA318" s="80"/>
      <c r="CB318" s="80"/>
      <c r="CC318" s="80"/>
    </row>
    <row r="319" spans="1:81">
      <c r="A319" s="80" t="s">
        <v>2122</v>
      </c>
      <c r="B319" s="80">
        <v>143</v>
      </c>
      <c r="C319" s="80">
        <v>7</v>
      </c>
      <c r="D319" s="80">
        <v>9</v>
      </c>
      <c r="E319" s="80">
        <v>2010</v>
      </c>
      <c r="F319" s="80" t="s">
        <v>86</v>
      </c>
      <c r="G319" s="80" t="s">
        <v>2115</v>
      </c>
      <c r="H319" s="80" t="s">
        <v>2116</v>
      </c>
      <c r="I319" s="177"/>
      <c r="J319" s="81">
        <v>130.29074684402093</v>
      </c>
      <c r="K319" s="81">
        <v>3.7174736115231326</v>
      </c>
      <c r="L319" s="81">
        <v>1.1546587612772417</v>
      </c>
      <c r="M319" s="81">
        <v>82.351419769707945</v>
      </c>
      <c r="N319" s="81">
        <v>103.09025824699336</v>
      </c>
      <c r="O319" s="81">
        <v>72.222709748553896</v>
      </c>
      <c r="P319" s="81">
        <v>55.777704053104806</v>
      </c>
      <c r="Q319" s="81">
        <v>3.6925785761478869</v>
      </c>
      <c r="R319" s="81">
        <v>0</v>
      </c>
      <c r="S319" s="81">
        <v>11.378175365999999</v>
      </c>
      <c r="T319" s="82"/>
      <c r="U319" s="81">
        <v>12370159</v>
      </c>
      <c r="V319" s="81">
        <v>1659</v>
      </c>
      <c r="W319" s="81">
        <v>25</v>
      </c>
      <c r="X319" s="81">
        <v>17454</v>
      </c>
      <c r="Y319" s="81">
        <v>22558</v>
      </c>
      <c r="Z319" s="81">
        <v>36680</v>
      </c>
      <c r="AA319" s="81">
        <v>10946</v>
      </c>
      <c r="AB319" s="81">
        <v>60692</v>
      </c>
      <c r="AC319" s="81">
        <v>0</v>
      </c>
      <c r="AD319" s="81">
        <v>11.378175365999999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133.88800000000001</v>
      </c>
      <c r="BJ319" s="81">
        <v>0</v>
      </c>
      <c r="BK319" s="81">
        <v>49.656999999999996</v>
      </c>
      <c r="BL319" s="81">
        <v>0</v>
      </c>
      <c r="BM319" s="82"/>
      <c r="BN319" s="81">
        <v>0</v>
      </c>
      <c r="BO319" s="81">
        <v>0</v>
      </c>
      <c r="BP319" s="81">
        <v>19</v>
      </c>
      <c r="BQ319" s="81">
        <v>0</v>
      </c>
      <c r="BR319" s="81">
        <v>3</v>
      </c>
      <c r="BS319" s="81">
        <v>0</v>
      </c>
      <c r="BT319"/>
      <c r="BU319" s="80">
        <v>175.178</v>
      </c>
      <c r="BV319" s="80">
        <v>8.3670000000000009</v>
      </c>
      <c r="BW319" s="80">
        <v>0</v>
      </c>
      <c r="BX319" s="80">
        <v>0</v>
      </c>
      <c r="BY319" s="80">
        <v>0</v>
      </c>
      <c r="BZ319" s="80">
        <v>0</v>
      </c>
      <c r="CA319" s="80">
        <v>0</v>
      </c>
      <c r="CB319" s="80">
        <v>0</v>
      </c>
      <c r="CC319" s="80">
        <v>0</v>
      </c>
    </row>
    <row r="320" spans="1:81">
      <c r="A320" s="80" t="s">
        <v>2123</v>
      </c>
      <c r="B320" s="80">
        <v>144</v>
      </c>
      <c r="C320" s="80">
        <v>8</v>
      </c>
      <c r="D320" s="80">
        <v>9</v>
      </c>
      <c r="E320" s="80">
        <v>2011</v>
      </c>
      <c r="F320" s="80" t="s">
        <v>87</v>
      </c>
      <c r="G320" s="80" t="s">
        <v>2115</v>
      </c>
      <c r="H320" s="80" t="s">
        <v>2116</v>
      </c>
      <c r="I320" s="177"/>
      <c r="J320" s="81">
        <v>113.8470400987337</v>
      </c>
      <c r="K320" s="81">
        <v>4.8461588874941315</v>
      </c>
      <c r="L320" s="81">
        <v>0.97324500572739059</v>
      </c>
      <c r="M320" s="81">
        <v>94.270170055782017</v>
      </c>
      <c r="N320" s="81">
        <v>102.81306617463724</v>
      </c>
      <c r="O320" s="81">
        <v>71.375018158206089</v>
      </c>
      <c r="P320" s="81">
        <v>52.829732093600143</v>
      </c>
      <c r="Q320" s="81">
        <v>4.2298576264710892</v>
      </c>
      <c r="R320" s="81">
        <v>0</v>
      </c>
      <c r="S320" s="81">
        <v>4.4909962655999989</v>
      </c>
      <c r="T320" s="82"/>
      <c r="U320" s="81">
        <v>10744994</v>
      </c>
      <c r="V320" s="81">
        <v>1659</v>
      </c>
      <c r="W320" s="81">
        <v>25</v>
      </c>
      <c r="X320" s="81">
        <v>17454</v>
      </c>
      <c r="Y320" s="81">
        <v>22750</v>
      </c>
      <c r="Z320" s="81">
        <v>37037</v>
      </c>
      <c r="AA320" s="81">
        <v>10676</v>
      </c>
      <c r="AB320" s="81">
        <v>60273</v>
      </c>
      <c r="AC320" s="81">
        <v>0</v>
      </c>
      <c r="AD320" s="81">
        <v>4.4909962655999989</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141.54599999999999</v>
      </c>
      <c r="BJ320" s="81">
        <v>0</v>
      </c>
      <c r="BK320" s="81">
        <v>47.324999999999996</v>
      </c>
      <c r="BL320" s="81">
        <v>0</v>
      </c>
      <c r="BM320" s="82"/>
      <c r="BN320" s="81">
        <v>0</v>
      </c>
      <c r="BO320" s="81">
        <v>0</v>
      </c>
      <c r="BP320" s="81">
        <v>19</v>
      </c>
      <c r="BQ320" s="81">
        <v>0</v>
      </c>
      <c r="BR320" s="81">
        <v>4</v>
      </c>
      <c r="BS320" s="81">
        <v>0</v>
      </c>
      <c r="BT320"/>
      <c r="BU320" s="80">
        <v>180.02</v>
      </c>
      <c r="BV320" s="80">
        <v>8.8510000000000009</v>
      </c>
      <c r="BW320" s="80">
        <v>0</v>
      </c>
      <c r="BX320" s="80">
        <v>0</v>
      </c>
      <c r="BY320" s="80">
        <v>0</v>
      </c>
      <c r="BZ320" s="80">
        <v>0</v>
      </c>
      <c r="CA320" s="80">
        <v>0</v>
      </c>
      <c r="CB320" s="80">
        <v>0</v>
      </c>
      <c r="CC320" s="80">
        <v>0</v>
      </c>
    </row>
    <row r="321" spans="1:81">
      <c r="A321" s="80" t="s">
        <v>2124</v>
      </c>
      <c r="B321" s="80">
        <v>145</v>
      </c>
      <c r="C321" s="80">
        <v>9</v>
      </c>
      <c r="D321" s="80">
        <v>9</v>
      </c>
      <c r="E321" s="80">
        <v>2012</v>
      </c>
      <c r="F321" s="80" t="s">
        <v>88</v>
      </c>
      <c r="G321" s="80" t="s">
        <v>2115</v>
      </c>
      <c r="H321" s="80" t="s">
        <v>2116</v>
      </c>
      <c r="I321" s="177"/>
      <c r="J321" s="81">
        <v>125.17973242738412</v>
      </c>
      <c r="K321" s="81">
        <v>4.3741607438749277</v>
      </c>
      <c r="L321" s="81">
        <v>0.94558353381507876</v>
      </c>
      <c r="M321" s="81">
        <v>91.632490619106235</v>
      </c>
      <c r="N321" s="81">
        <v>102.33501369054012</v>
      </c>
      <c r="O321" s="81">
        <v>71.740656231288412</v>
      </c>
      <c r="P321" s="81">
        <v>51.707002317424404</v>
      </c>
      <c r="Q321" s="81">
        <v>4.6655577660021628</v>
      </c>
      <c r="R321" s="81">
        <v>0</v>
      </c>
      <c r="S321" s="81">
        <v>11.377477922800001</v>
      </c>
      <c r="T321" s="82"/>
      <c r="U321" s="81">
        <v>12775162</v>
      </c>
      <c r="V321" s="81">
        <v>1659</v>
      </c>
      <c r="W321" s="81">
        <v>25</v>
      </c>
      <c r="X321" s="81">
        <v>17454</v>
      </c>
      <c r="Y321" s="81">
        <v>23550</v>
      </c>
      <c r="Z321" s="81">
        <v>37522</v>
      </c>
      <c r="AA321" s="81">
        <v>10390</v>
      </c>
      <c r="AB321" s="81">
        <v>61190</v>
      </c>
      <c r="AC321" s="81">
        <v>0</v>
      </c>
      <c r="AD321" s="81">
        <v>11.377477922800001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146.501</v>
      </c>
      <c r="BJ321" s="81">
        <v>0</v>
      </c>
      <c r="BK321" s="81">
        <v>48.454999999999998</v>
      </c>
      <c r="BL321" s="81">
        <v>0</v>
      </c>
      <c r="BM321" s="82"/>
      <c r="BN321" s="81">
        <v>0</v>
      </c>
      <c r="BO321" s="81">
        <v>0</v>
      </c>
      <c r="BP321" s="81">
        <v>19</v>
      </c>
      <c r="BQ321" s="81">
        <v>0</v>
      </c>
      <c r="BR321" s="81">
        <v>4</v>
      </c>
      <c r="BS321" s="81">
        <v>0</v>
      </c>
      <c r="BT321"/>
      <c r="BU321" s="80">
        <v>186.077</v>
      </c>
      <c r="BV321" s="80">
        <v>8.8789999999999996</v>
      </c>
      <c r="BW321" s="80">
        <v>0</v>
      </c>
      <c r="BX321" s="80">
        <v>0</v>
      </c>
      <c r="BY321" s="80">
        <v>0</v>
      </c>
      <c r="BZ321" s="80">
        <v>0</v>
      </c>
      <c r="CA321" s="80">
        <v>0</v>
      </c>
      <c r="CB321" s="80">
        <v>0</v>
      </c>
      <c r="CC321" s="80">
        <v>0</v>
      </c>
    </row>
    <row r="322" spans="1:81">
      <c r="A322" s="80" t="s">
        <v>2125</v>
      </c>
      <c r="B322" s="80">
        <v>146</v>
      </c>
      <c r="C322" s="80">
        <v>10</v>
      </c>
      <c r="D322" s="80">
        <v>9</v>
      </c>
      <c r="E322" s="80">
        <v>2013</v>
      </c>
      <c r="F322" s="80" t="s">
        <v>89</v>
      </c>
      <c r="G322" s="80" t="s">
        <v>2115</v>
      </c>
      <c r="H322" s="80" t="s">
        <v>2116</v>
      </c>
      <c r="I322" s="177"/>
      <c r="J322" s="81">
        <v>150.60331673626195</v>
      </c>
      <c r="K322" s="81">
        <v>3.5314215763774497</v>
      </c>
      <c r="L322" s="81">
        <v>0.91671822760211219</v>
      </c>
      <c r="M322" s="81">
        <v>93.409305254267622</v>
      </c>
      <c r="N322" s="81">
        <v>96.229814581833878</v>
      </c>
      <c r="O322" s="81">
        <v>69.170464053427011</v>
      </c>
      <c r="P322" s="81">
        <v>51.057612277049664</v>
      </c>
      <c r="Q322" s="81">
        <v>4.7096011200363224</v>
      </c>
      <c r="R322" s="81">
        <v>0</v>
      </c>
      <c r="S322" s="81">
        <v>9.1690338864799994</v>
      </c>
      <c r="T322" s="82"/>
      <c r="U322" s="81">
        <v>13492699</v>
      </c>
      <c r="V322" s="81">
        <v>1659</v>
      </c>
      <c r="W322" s="81">
        <v>25</v>
      </c>
      <c r="X322" s="81">
        <v>17454</v>
      </c>
      <c r="Y322" s="81">
        <v>23654</v>
      </c>
      <c r="Z322" s="81">
        <v>37793</v>
      </c>
      <c r="AA322" s="81">
        <v>10221</v>
      </c>
      <c r="AB322" s="81">
        <v>60882</v>
      </c>
      <c r="AC322" s="81">
        <v>0</v>
      </c>
      <c r="AD322" s="81">
        <v>9.1690338864799994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148.09800000000001</v>
      </c>
      <c r="BJ322" s="81">
        <v>0</v>
      </c>
      <c r="BK322" s="81">
        <v>46.848999999999997</v>
      </c>
      <c r="BL322" s="81">
        <v>0</v>
      </c>
      <c r="BM322" s="82"/>
      <c r="BN322" s="81">
        <v>0</v>
      </c>
      <c r="BO322" s="81">
        <v>0</v>
      </c>
      <c r="BP322" s="81">
        <v>20</v>
      </c>
      <c r="BQ322" s="81">
        <v>0</v>
      </c>
      <c r="BR322" s="81">
        <v>4</v>
      </c>
      <c r="BS322" s="81">
        <v>0</v>
      </c>
      <c r="BT322"/>
      <c r="BU322" s="80">
        <v>185.40600000000001</v>
      </c>
      <c r="BV322" s="80">
        <v>9.5410000000000004</v>
      </c>
      <c r="BW322" s="80">
        <v>0</v>
      </c>
      <c r="BX322" s="80">
        <v>0</v>
      </c>
      <c r="BY322" s="80">
        <v>0</v>
      </c>
      <c r="BZ322" s="80">
        <v>0</v>
      </c>
      <c r="CA322" s="80">
        <v>0</v>
      </c>
      <c r="CB322" s="80">
        <v>0</v>
      </c>
      <c r="CC322" s="80">
        <v>0</v>
      </c>
    </row>
    <row r="323" spans="1:81">
      <c r="A323" s="80" t="s">
        <v>2126</v>
      </c>
      <c r="B323" s="80">
        <v>147</v>
      </c>
      <c r="C323" s="80">
        <v>11</v>
      </c>
      <c r="D323" s="80">
        <v>9</v>
      </c>
      <c r="E323" s="80">
        <v>2014</v>
      </c>
      <c r="F323" s="80" t="s">
        <v>90</v>
      </c>
      <c r="G323" s="80" t="s">
        <v>2115</v>
      </c>
      <c r="H323" s="80" t="s">
        <v>2116</v>
      </c>
      <c r="I323" s="177"/>
      <c r="J323" s="81">
        <v>133.12613017701821</v>
      </c>
      <c r="K323" s="81">
        <v>3.635044989216019</v>
      </c>
      <c r="L323" s="81">
        <v>1.1929756108459442</v>
      </c>
      <c r="M323" s="81">
        <v>87.846813369426357</v>
      </c>
      <c r="N323" s="81">
        <v>95.627668863912177</v>
      </c>
      <c r="O323" s="81">
        <v>66.346557447834527</v>
      </c>
      <c r="P323" s="81">
        <v>50.474559946594383</v>
      </c>
      <c r="Q323" s="81">
        <v>4.4829498872341489</v>
      </c>
      <c r="R323" s="81">
        <v>0</v>
      </c>
      <c r="S323" s="81">
        <v>9.5212356649200007</v>
      </c>
      <c r="T323" s="82"/>
      <c r="U323" s="81">
        <v>14460159</v>
      </c>
      <c r="V323" s="81">
        <v>1466</v>
      </c>
      <c r="W323" s="81">
        <v>41</v>
      </c>
      <c r="X323" s="81">
        <v>17567</v>
      </c>
      <c r="Y323" s="81">
        <v>23824</v>
      </c>
      <c r="Z323" s="81">
        <v>38179</v>
      </c>
      <c r="AA323" s="81">
        <v>10052</v>
      </c>
      <c r="AB323" s="81">
        <v>60401</v>
      </c>
      <c r="AC323" s="81">
        <v>0</v>
      </c>
      <c r="AD323" s="81">
        <v>9.5212356649200007</v>
      </c>
      <c r="AE323" s="82"/>
      <c r="AF323" s="81">
        <v>145623280.60465226</v>
      </c>
      <c r="AG323" s="81">
        <v>2969845.6359624909</v>
      </c>
      <c r="AH323" s="81">
        <v>288360.81492059416</v>
      </c>
      <c r="AI323" s="81">
        <v>114952123.62892435</v>
      </c>
      <c r="AJ323" s="81">
        <v>131213593.96846724</v>
      </c>
      <c r="AK323" s="81">
        <v>0</v>
      </c>
      <c r="AL323" s="81">
        <v>0</v>
      </c>
      <c r="AM323" s="81">
        <v>8292154.7148727467</v>
      </c>
      <c r="AN323" s="81">
        <v>0</v>
      </c>
      <c r="AO323" s="81">
        <v>0</v>
      </c>
      <c r="AP323" s="82"/>
      <c r="AQ323" s="81">
        <v>1331</v>
      </c>
      <c r="AR323" s="81">
        <v>329</v>
      </c>
      <c r="AS323" s="81">
        <v>0</v>
      </c>
      <c r="AT323" s="81">
        <v>0</v>
      </c>
      <c r="AU323" s="81">
        <v>0</v>
      </c>
      <c r="AV323" s="81">
        <v>0</v>
      </c>
      <c r="AW323" s="81" t="s">
        <v>564</v>
      </c>
      <c r="AX323" s="82"/>
      <c r="AY323" s="81">
        <v>5692.4</v>
      </c>
      <c r="AZ323" s="81">
        <v>16443.400000000001</v>
      </c>
      <c r="BA323" s="81">
        <v>0</v>
      </c>
      <c r="BB323" s="81">
        <v>0</v>
      </c>
      <c r="BC323" s="81">
        <v>0</v>
      </c>
      <c r="BD323" s="81">
        <v>0</v>
      </c>
      <c r="BE323" s="81" t="s">
        <v>564</v>
      </c>
      <c r="BF323" s="82"/>
      <c r="BG323" s="81">
        <v>0</v>
      </c>
      <c r="BH323" s="81">
        <v>0</v>
      </c>
      <c r="BI323" s="81">
        <v>138.322</v>
      </c>
      <c r="BJ323" s="81">
        <v>0</v>
      </c>
      <c r="BK323" s="81">
        <v>44.179000000000002</v>
      </c>
      <c r="BL323" s="81">
        <v>0</v>
      </c>
      <c r="BM323" s="82"/>
      <c r="BN323" s="81">
        <v>0</v>
      </c>
      <c r="BO323" s="81">
        <v>0</v>
      </c>
      <c r="BP323" s="81">
        <v>19</v>
      </c>
      <c r="BQ323" s="81">
        <v>0</v>
      </c>
      <c r="BR323" s="81">
        <v>4</v>
      </c>
      <c r="BS323" s="81">
        <v>0</v>
      </c>
      <c r="BT323"/>
      <c r="BU323" s="80">
        <v>174.77</v>
      </c>
      <c r="BV323" s="80">
        <v>7.7309999999999999</v>
      </c>
      <c r="BW323" s="80">
        <v>0</v>
      </c>
      <c r="BX323" s="80">
        <v>0</v>
      </c>
      <c r="BY323" s="80">
        <v>0</v>
      </c>
      <c r="BZ323" s="80">
        <v>0</v>
      </c>
      <c r="CA323" s="80">
        <v>0</v>
      </c>
      <c r="CB323" s="80">
        <v>0</v>
      </c>
      <c r="CC323" s="80">
        <v>0</v>
      </c>
    </row>
    <row r="324" spans="1:81">
      <c r="A324" s="80" t="s">
        <v>2127</v>
      </c>
      <c r="B324" s="80">
        <v>148</v>
      </c>
      <c r="C324" s="80">
        <v>12</v>
      </c>
      <c r="D324" s="80">
        <v>9</v>
      </c>
      <c r="E324" s="80">
        <v>2015</v>
      </c>
      <c r="F324" s="80" t="s">
        <v>91</v>
      </c>
      <c r="G324" s="80" t="s">
        <v>2115</v>
      </c>
      <c r="H324" s="80" t="s">
        <v>2116</v>
      </c>
      <c r="I324" s="177"/>
      <c r="J324" s="81">
        <v>127.65247399568676</v>
      </c>
      <c r="K324" s="81">
        <v>3.5799032928399979</v>
      </c>
      <c r="L324" s="81">
        <v>1.0645198162478122</v>
      </c>
      <c r="M324" s="81">
        <v>114.5894510914795</v>
      </c>
      <c r="N324" s="81">
        <v>91.679861869615664</v>
      </c>
      <c r="O324" s="81">
        <v>65.472457319999549</v>
      </c>
      <c r="P324" s="81">
        <v>48.966483046636029</v>
      </c>
      <c r="Q324" s="81">
        <v>4.3497862878402698</v>
      </c>
      <c r="R324" s="81">
        <v>0</v>
      </c>
      <c r="S324" s="81">
        <v>7.5796016918599998</v>
      </c>
      <c r="T324" s="82"/>
      <c r="U324" s="81">
        <v>14998980</v>
      </c>
      <c r="V324" s="81">
        <v>1466</v>
      </c>
      <c r="W324" s="81">
        <v>41</v>
      </c>
      <c r="X324" s="81">
        <v>17567</v>
      </c>
      <c r="Y324" s="81">
        <v>24030</v>
      </c>
      <c r="Z324" s="81">
        <v>38039</v>
      </c>
      <c r="AA324" s="81">
        <v>9744</v>
      </c>
      <c r="AB324" s="81">
        <v>59867</v>
      </c>
      <c r="AC324" s="81">
        <v>0</v>
      </c>
      <c r="AD324" s="81">
        <v>7.5796016918599998</v>
      </c>
      <c r="AE324" s="82"/>
      <c r="AF324" s="81">
        <v>143753189.37037733</v>
      </c>
      <c r="AG324" s="81">
        <v>2748672.5803904487</v>
      </c>
      <c r="AH324" s="81">
        <v>221306.73842516175</v>
      </c>
      <c r="AI324" s="81">
        <v>113028902.88851488</v>
      </c>
      <c r="AJ324" s="81">
        <v>134451747.47597012</v>
      </c>
      <c r="AK324" s="81">
        <v>0</v>
      </c>
      <c r="AL324" s="81">
        <v>0</v>
      </c>
      <c r="AM324" s="81">
        <v>8204521.2173802778</v>
      </c>
      <c r="AN324" s="81">
        <v>0</v>
      </c>
      <c r="AO324" s="81">
        <v>0</v>
      </c>
      <c r="AP324" s="82"/>
      <c r="AQ324" s="81">
        <v>1448</v>
      </c>
      <c r="AR324" s="81">
        <v>478</v>
      </c>
      <c r="AS324" s="81">
        <v>0</v>
      </c>
      <c r="AT324" s="81">
        <v>0</v>
      </c>
      <c r="AU324" s="81">
        <v>0</v>
      </c>
      <c r="AV324" s="81">
        <v>0</v>
      </c>
      <c r="AW324" s="81" t="s">
        <v>564</v>
      </c>
      <c r="AX324" s="82"/>
      <c r="AY324" s="81">
        <v>6297.2</v>
      </c>
      <c r="AZ324" s="81">
        <v>28062.3</v>
      </c>
      <c r="BA324" s="81">
        <v>0</v>
      </c>
      <c r="BB324" s="81">
        <v>0</v>
      </c>
      <c r="BC324" s="81">
        <v>0</v>
      </c>
      <c r="BD324" s="81">
        <v>0</v>
      </c>
      <c r="BE324" s="81" t="s">
        <v>564</v>
      </c>
      <c r="BF324" s="82"/>
      <c r="BG324" s="81">
        <v>0</v>
      </c>
      <c r="BH324" s="81">
        <v>0</v>
      </c>
      <c r="BI324" s="81">
        <v>127.28100000000001</v>
      </c>
      <c r="BJ324" s="81">
        <v>0</v>
      </c>
      <c r="BK324" s="81">
        <v>33.72</v>
      </c>
      <c r="BL324" s="81">
        <v>0</v>
      </c>
      <c r="BM324" s="82"/>
      <c r="BN324" s="81">
        <v>0</v>
      </c>
      <c r="BO324" s="81">
        <v>0</v>
      </c>
      <c r="BP324" s="81">
        <v>18</v>
      </c>
      <c r="BQ324" s="81">
        <v>0</v>
      </c>
      <c r="BR324" s="81">
        <v>4</v>
      </c>
      <c r="BS324" s="81">
        <v>0</v>
      </c>
      <c r="BT324"/>
      <c r="BU324" s="80">
        <v>153.47999999999999</v>
      </c>
      <c r="BV324" s="80">
        <v>7.5209999999999999</v>
      </c>
      <c r="BW324" s="80">
        <v>0</v>
      </c>
      <c r="BX324" s="80">
        <v>0</v>
      </c>
      <c r="BY324" s="80">
        <v>0</v>
      </c>
      <c r="BZ324" s="80">
        <v>0</v>
      </c>
      <c r="CA324" s="80">
        <v>0</v>
      </c>
      <c r="CB324" s="80">
        <v>0</v>
      </c>
      <c r="CC324" s="80">
        <v>0</v>
      </c>
    </row>
    <row r="325" spans="1:81">
      <c r="A325" s="80" t="s">
        <v>2128</v>
      </c>
      <c r="B325" s="80">
        <v>149</v>
      </c>
      <c r="C325" s="80">
        <v>13</v>
      </c>
      <c r="D325" s="80">
        <v>9</v>
      </c>
      <c r="E325" s="80">
        <v>2016</v>
      </c>
      <c r="F325" s="80" t="s">
        <v>92</v>
      </c>
      <c r="G325" s="80" t="s">
        <v>2115</v>
      </c>
      <c r="H325" s="80" t="s">
        <v>2116</v>
      </c>
      <c r="I325" s="177"/>
      <c r="J325" s="81">
        <v>142.21534255451837</v>
      </c>
      <c r="K325" s="81">
        <v>3.5590774779641077</v>
      </c>
      <c r="L325" s="81">
        <v>1.0118597877124313</v>
      </c>
      <c r="M325" s="81">
        <v>76.249053782845451</v>
      </c>
      <c r="N325" s="81">
        <v>90.614097829494298</v>
      </c>
      <c r="O325" s="81">
        <v>64.939240940803089</v>
      </c>
      <c r="P325" s="81">
        <v>47.445419686102923</v>
      </c>
      <c r="Q325" s="81">
        <v>4.2011223845678343</v>
      </c>
      <c r="R325" s="81">
        <v>0</v>
      </c>
      <c r="S325" s="81">
        <v>8.4587092289000001</v>
      </c>
      <c r="T325" s="82"/>
      <c r="U325" s="81">
        <v>16443241</v>
      </c>
      <c r="V325" s="81">
        <v>1466</v>
      </c>
      <c r="W325" s="81">
        <v>41</v>
      </c>
      <c r="X325" s="81">
        <v>17567</v>
      </c>
      <c r="Y325" s="81">
        <v>24195</v>
      </c>
      <c r="Z325" s="81">
        <v>38193</v>
      </c>
      <c r="AA325" s="81">
        <v>9765</v>
      </c>
      <c r="AB325" s="81">
        <v>59479</v>
      </c>
      <c r="AC325" s="81">
        <v>0</v>
      </c>
      <c r="AD325" s="81">
        <v>8.4587092289000001</v>
      </c>
      <c r="AE325" s="82"/>
      <c r="AF325" s="81">
        <v>164072571.30123419</v>
      </c>
      <c r="AG325" s="81">
        <v>2634193.7968363538</v>
      </c>
      <c r="AH325" s="81">
        <v>161494.86384385679</v>
      </c>
      <c r="AI325" s="81">
        <v>112310561.9065152</v>
      </c>
      <c r="AJ325" s="81">
        <v>135329033.51199931</v>
      </c>
      <c r="AK325" s="81">
        <v>0</v>
      </c>
      <c r="AL325" s="81">
        <v>0</v>
      </c>
      <c r="AM325" s="81">
        <v>8157680.2421407709</v>
      </c>
      <c r="AN325" s="81">
        <v>0</v>
      </c>
      <c r="AO325" s="81">
        <v>0</v>
      </c>
      <c r="AP325" s="82"/>
      <c r="AQ325" s="81">
        <v>1570</v>
      </c>
      <c r="AR325" s="81">
        <v>565</v>
      </c>
      <c r="AS325" s="81">
        <v>0</v>
      </c>
      <c r="AT325" s="81">
        <v>0</v>
      </c>
      <c r="AU325" s="81">
        <v>0</v>
      </c>
      <c r="AV325" s="81">
        <v>0</v>
      </c>
      <c r="AW325" s="81" t="s">
        <v>564</v>
      </c>
      <c r="AX325" s="82"/>
      <c r="AY325" s="81">
        <v>6907.7999999999993</v>
      </c>
      <c r="AZ325" s="81">
        <v>32346.2</v>
      </c>
      <c r="BA325" s="81">
        <v>0</v>
      </c>
      <c r="BB325" s="81">
        <v>0</v>
      </c>
      <c r="BC325" s="81">
        <v>0</v>
      </c>
      <c r="BD325" s="81">
        <v>0</v>
      </c>
      <c r="BE325" s="81" t="s">
        <v>564</v>
      </c>
      <c r="BF325" s="82"/>
      <c r="BG325" s="81">
        <v>0</v>
      </c>
      <c r="BH325" s="81">
        <v>0</v>
      </c>
      <c r="BI325" s="81">
        <v>135.71600000000001</v>
      </c>
      <c r="BJ325" s="81">
        <v>0</v>
      </c>
      <c r="BK325" s="81">
        <v>44.383000000000003</v>
      </c>
      <c r="BL325" s="81">
        <v>0</v>
      </c>
      <c r="BM325" s="82"/>
      <c r="BN325" s="81">
        <v>0</v>
      </c>
      <c r="BO325" s="81">
        <v>0</v>
      </c>
      <c r="BP325" s="81">
        <v>18</v>
      </c>
      <c r="BQ325" s="81">
        <v>0</v>
      </c>
      <c r="BR325" s="81">
        <v>4</v>
      </c>
      <c r="BS325" s="81">
        <v>0</v>
      </c>
      <c r="BT325"/>
      <c r="BU325" s="80">
        <v>171.74299999999999</v>
      </c>
      <c r="BV325" s="80">
        <v>8.3559999999999999</v>
      </c>
      <c r="BW325" s="80">
        <v>0</v>
      </c>
      <c r="BX325" s="80">
        <v>0</v>
      </c>
      <c r="BY325" s="80">
        <v>0</v>
      </c>
      <c r="BZ325" s="80">
        <v>0</v>
      </c>
      <c r="CA325" s="80">
        <v>0</v>
      </c>
      <c r="CB325" s="80">
        <v>0</v>
      </c>
      <c r="CC325" s="80">
        <v>0</v>
      </c>
    </row>
    <row r="326" spans="1:81">
      <c r="A326" s="80" t="s">
        <v>2129</v>
      </c>
      <c r="B326" s="80">
        <v>150</v>
      </c>
      <c r="C326" s="80">
        <v>14</v>
      </c>
      <c r="D326" s="80">
        <v>9</v>
      </c>
      <c r="E326" s="80">
        <v>2017</v>
      </c>
      <c r="F326" s="80" t="s">
        <v>71</v>
      </c>
      <c r="G326" s="80" t="s">
        <v>2115</v>
      </c>
      <c r="H326" s="80" t="s">
        <v>2116</v>
      </c>
      <c r="I326" s="177"/>
      <c r="J326" s="81">
        <v>138.12578370894619</v>
      </c>
      <c r="K326" s="81">
        <v>3.5429269025285741</v>
      </c>
      <c r="L326" s="81">
        <v>1.0862532890260057</v>
      </c>
      <c r="M326" s="81">
        <v>67.517672288592308</v>
      </c>
      <c r="N326" s="81">
        <v>88.126609903356737</v>
      </c>
      <c r="O326" s="81">
        <v>64.086983089221903</v>
      </c>
      <c r="P326" s="81">
        <v>46.792430006950092</v>
      </c>
      <c r="Q326" s="81">
        <v>4.0315146901920338</v>
      </c>
      <c r="R326" s="81">
        <v>0</v>
      </c>
      <c r="S326" s="81">
        <v>9.2895876094000016</v>
      </c>
      <c r="T326" s="82"/>
      <c r="U326" s="81">
        <v>16246795</v>
      </c>
      <c r="V326" s="81">
        <v>1466</v>
      </c>
      <c r="W326" s="81">
        <v>41</v>
      </c>
      <c r="X326" s="81">
        <v>17567</v>
      </c>
      <c r="Y326" s="81">
        <v>24352</v>
      </c>
      <c r="Z326" s="81">
        <v>38317</v>
      </c>
      <c r="AA326" s="81">
        <v>9692</v>
      </c>
      <c r="AB326" s="81">
        <v>59026</v>
      </c>
      <c r="AC326" s="81">
        <v>0</v>
      </c>
      <c r="AD326" s="81">
        <v>9.2895876094000016</v>
      </c>
      <c r="AE326" s="82"/>
      <c r="AF326" s="81">
        <v>161508953.27536389</v>
      </c>
      <c r="AG326" s="81">
        <v>2651177.159663172</v>
      </c>
      <c r="AH326" s="81">
        <v>222545.42267237039</v>
      </c>
      <c r="AI326" s="81">
        <v>106046129.0668686</v>
      </c>
      <c r="AJ326" s="81">
        <v>125339055.7644261</v>
      </c>
      <c r="AK326" s="81">
        <v>0</v>
      </c>
      <c r="AL326" s="81">
        <v>0</v>
      </c>
      <c r="AM326" s="81">
        <v>8108217.5872868774</v>
      </c>
      <c r="AN326" s="81">
        <v>0</v>
      </c>
      <c r="AO326" s="81">
        <v>0</v>
      </c>
      <c r="AP326" s="82"/>
      <c r="AQ326" s="81">
        <v>1684</v>
      </c>
      <c r="AR326" s="81">
        <v>625</v>
      </c>
      <c r="AS326" s="81">
        <v>0</v>
      </c>
      <c r="AT326" s="81">
        <v>0</v>
      </c>
      <c r="AU326" s="81">
        <v>0</v>
      </c>
      <c r="AV326" s="81">
        <v>0</v>
      </c>
      <c r="AW326" s="81" t="s">
        <v>564</v>
      </c>
      <c r="AX326" s="82"/>
      <c r="AY326" s="81">
        <v>7455.8</v>
      </c>
      <c r="AZ326" s="81">
        <v>37097.519999999997</v>
      </c>
      <c r="BA326" s="81">
        <v>0</v>
      </c>
      <c r="BB326" s="81">
        <v>0</v>
      </c>
      <c r="BC326" s="81">
        <v>0</v>
      </c>
      <c r="BD326" s="81">
        <v>0</v>
      </c>
      <c r="BE326" s="81" t="s">
        <v>564</v>
      </c>
      <c r="BF326" s="82"/>
      <c r="BG326" s="81">
        <v>0</v>
      </c>
      <c r="BH326" s="81">
        <v>0</v>
      </c>
      <c r="BI326" s="81">
        <v>125.331</v>
      </c>
      <c r="BJ326" s="81">
        <v>0</v>
      </c>
      <c r="BK326" s="81">
        <v>48.504999999999995</v>
      </c>
      <c r="BL326" s="81">
        <v>0</v>
      </c>
      <c r="BM326" s="82"/>
      <c r="BN326" s="81">
        <v>0</v>
      </c>
      <c r="BO326" s="81">
        <v>0</v>
      </c>
      <c r="BP326" s="81">
        <v>17</v>
      </c>
      <c r="BQ326" s="81">
        <v>0</v>
      </c>
      <c r="BR326" s="81">
        <v>4</v>
      </c>
      <c r="BS326" s="81">
        <v>0</v>
      </c>
      <c r="BT326"/>
      <c r="BU326" s="80">
        <v>165.369</v>
      </c>
      <c r="BV326" s="80">
        <v>8.4670000000000005</v>
      </c>
      <c r="BW326" s="80">
        <v>0</v>
      </c>
      <c r="BX326" s="80">
        <v>0</v>
      </c>
      <c r="BY326" s="80">
        <v>0</v>
      </c>
      <c r="BZ326" s="80">
        <v>0</v>
      </c>
      <c r="CA326" s="80">
        <v>0</v>
      </c>
      <c r="CB326" s="80">
        <v>0</v>
      </c>
      <c r="CC326" s="80">
        <v>0</v>
      </c>
    </row>
    <row r="327" spans="1:81">
      <c r="A327" s="80" t="s">
        <v>2130</v>
      </c>
      <c r="B327" s="80">
        <v>151</v>
      </c>
      <c r="C327" s="80">
        <v>15</v>
      </c>
      <c r="D327" s="80">
        <v>9</v>
      </c>
      <c r="E327" s="80">
        <v>2018</v>
      </c>
      <c r="F327" s="80" t="s">
        <v>93</v>
      </c>
      <c r="G327" s="80" t="s">
        <v>2115</v>
      </c>
      <c r="H327" s="80" t="s">
        <v>2116</v>
      </c>
      <c r="I327" s="177"/>
      <c r="J327" s="81">
        <v>135.52937112700954</v>
      </c>
      <c r="K327" s="81">
        <v>3.3374171899770091</v>
      </c>
      <c r="L327" s="81">
        <v>0.96232039720555684</v>
      </c>
      <c r="M327" s="81">
        <v>69.811891057430287</v>
      </c>
      <c r="N327" s="81">
        <v>79.545497843573116</v>
      </c>
      <c r="O327" s="81">
        <v>63.179971893828828</v>
      </c>
      <c r="P327" s="81">
        <v>46.025514286545572</v>
      </c>
      <c r="Q327" s="81">
        <v>3.7119509584193953</v>
      </c>
      <c r="R327" s="81">
        <v>0</v>
      </c>
      <c r="S327" s="81">
        <v>8.6728848080000009</v>
      </c>
      <c r="T327" s="82"/>
      <c r="U327" s="81">
        <v>17000645</v>
      </c>
      <c r="V327" s="81">
        <v>1466</v>
      </c>
      <c r="W327" s="81">
        <v>41</v>
      </c>
      <c r="X327" s="81">
        <v>17567</v>
      </c>
      <c r="Y327" s="81">
        <v>24485</v>
      </c>
      <c r="Z327" s="81">
        <v>38498</v>
      </c>
      <c r="AA327" s="81">
        <v>9629</v>
      </c>
      <c r="AB327" s="81">
        <v>58567</v>
      </c>
      <c r="AC327" s="81">
        <v>0</v>
      </c>
      <c r="AD327" s="81">
        <v>8.6728848080000009</v>
      </c>
      <c r="AE327" s="82"/>
      <c r="AF327" s="81">
        <v>160942803.8405773</v>
      </c>
      <c r="AG327" s="81">
        <v>2365676.5904517979</v>
      </c>
      <c r="AH327" s="81">
        <v>209703.5584282887</v>
      </c>
      <c r="AI327" s="81">
        <v>107999754.2523087</v>
      </c>
      <c r="AJ327" s="81">
        <v>116140941.54814009</v>
      </c>
      <c r="AK327" s="81">
        <v>0</v>
      </c>
      <c r="AL327" s="81">
        <v>0</v>
      </c>
      <c r="AM327" s="81">
        <v>8061812.6010491392</v>
      </c>
      <c r="AN327" s="81">
        <v>0</v>
      </c>
      <c r="AO327" s="81">
        <v>0</v>
      </c>
      <c r="AP327" s="82"/>
      <c r="AQ327" s="81">
        <v>1795</v>
      </c>
      <c r="AR327" s="81">
        <v>717</v>
      </c>
      <c r="AS327" s="81">
        <v>0</v>
      </c>
      <c r="AT327" s="81">
        <v>0</v>
      </c>
      <c r="AU327" s="81">
        <v>0</v>
      </c>
      <c r="AV327" s="81">
        <v>0</v>
      </c>
      <c r="AW327" s="81" t="s">
        <v>564</v>
      </c>
      <c r="AX327" s="82"/>
      <c r="AY327" s="81">
        <v>7988.9</v>
      </c>
      <c r="AZ327" s="81">
        <v>41405</v>
      </c>
      <c r="BA327" s="81">
        <v>0</v>
      </c>
      <c r="BB327" s="81">
        <v>0</v>
      </c>
      <c r="BC327" s="81">
        <v>0</v>
      </c>
      <c r="BD327" s="81">
        <v>0</v>
      </c>
      <c r="BE327" s="81" t="s">
        <v>564</v>
      </c>
      <c r="BF327" s="82"/>
      <c r="BG327" s="81">
        <v>0</v>
      </c>
      <c r="BH327" s="81">
        <v>0</v>
      </c>
      <c r="BI327" s="81">
        <v>143.71600000000001</v>
      </c>
      <c r="BJ327" s="81">
        <v>0</v>
      </c>
      <c r="BK327" s="81">
        <v>51.699000000000005</v>
      </c>
      <c r="BL327" s="81">
        <v>0</v>
      </c>
      <c r="BM327" s="82"/>
      <c r="BN327" s="81">
        <v>0</v>
      </c>
      <c r="BO327" s="81">
        <v>0</v>
      </c>
      <c r="BP327" s="81">
        <v>18</v>
      </c>
      <c r="BQ327" s="81">
        <v>0</v>
      </c>
      <c r="BR327" s="81">
        <v>4</v>
      </c>
      <c r="BS327" s="81">
        <v>0</v>
      </c>
      <c r="BT327"/>
      <c r="BU327" s="80">
        <v>187.65100000000001</v>
      </c>
      <c r="BV327" s="80">
        <v>7.7640000000000002</v>
      </c>
      <c r="BW327" s="80">
        <v>0</v>
      </c>
      <c r="BX327" s="80">
        <v>0</v>
      </c>
      <c r="BY327" s="80">
        <v>0</v>
      </c>
      <c r="BZ327" s="80">
        <v>0</v>
      </c>
      <c r="CA327" s="80">
        <v>0</v>
      </c>
      <c r="CB327" s="80">
        <v>0</v>
      </c>
      <c r="CC327" s="80">
        <v>0</v>
      </c>
    </row>
    <row r="328" spans="1:81">
      <c r="A328" s="80" t="s">
        <v>2131</v>
      </c>
      <c r="B328" s="80">
        <v>152</v>
      </c>
      <c r="C328" s="80">
        <v>16</v>
      </c>
      <c r="D328" s="80">
        <v>9</v>
      </c>
      <c r="E328" s="80">
        <v>2019</v>
      </c>
      <c r="F328" s="80" t="s">
        <v>73</v>
      </c>
      <c r="G328" s="80" t="s">
        <v>2115</v>
      </c>
      <c r="H328" s="80" t="s">
        <v>2116</v>
      </c>
      <c r="I328" s="177"/>
      <c r="J328" s="81">
        <v>132.67987949385227</v>
      </c>
      <c r="K328" s="81">
        <v>3.0343734009607308</v>
      </c>
      <c r="L328" s="81">
        <v>0.96670381851762444</v>
      </c>
      <c r="M328" s="81">
        <v>71.681046373911158</v>
      </c>
      <c r="N328" s="81">
        <v>76.034599451454824</v>
      </c>
      <c r="O328" s="81">
        <v>61.410210924646954</v>
      </c>
      <c r="P328" s="81">
        <v>44.966336038810581</v>
      </c>
      <c r="Q328" s="81">
        <v>3.5778139308175789</v>
      </c>
      <c r="R328" s="81">
        <v>0</v>
      </c>
      <c r="S328" s="81">
        <v>1.0947025619999999</v>
      </c>
      <c r="T328" s="82"/>
      <c r="U328" s="81">
        <v>17493899</v>
      </c>
      <c r="V328" s="81">
        <v>1466</v>
      </c>
      <c r="W328" s="81">
        <v>41</v>
      </c>
      <c r="X328" s="81">
        <v>17567</v>
      </c>
      <c r="Y328" s="81">
        <v>24636</v>
      </c>
      <c r="Z328" s="81">
        <v>38447</v>
      </c>
      <c r="AA328" s="81">
        <v>9337</v>
      </c>
      <c r="AB328" s="81">
        <v>57979</v>
      </c>
      <c r="AC328" s="81">
        <v>0</v>
      </c>
      <c r="AD328" s="81">
        <v>1.0947025619999999</v>
      </c>
      <c r="AE328" s="82"/>
      <c r="AF328" s="81">
        <v>166602270.35814381</v>
      </c>
      <c r="AG328" s="81">
        <v>2295981.1567019871</v>
      </c>
      <c r="AH328" s="81">
        <v>221047.91743294281</v>
      </c>
      <c r="AI328" s="81">
        <v>119897308.4111843</v>
      </c>
      <c r="AJ328" s="81">
        <v>114788748.23134476</v>
      </c>
      <c r="AK328" s="81">
        <v>0</v>
      </c>
      <c r="AL328" s="81">
        <v>0</v>
      </c>
      <c r="AM328" s="81">
        <v>7896303.3343216823</v>
      </c>
      <c r="AN328" s="81">
        <v>0</v>
      </c>
      <c r="AO328" s="81">
        <v>0</v>
      </c>
      <c r="AP328" s="82"/>
      <c r="AQ328" s="81">
        <v>1890</v>
      </c>
      <c r="AR328" s="81">
        <v>769</v>
      </c>
      <c r="AS328" s="81">
        <v>0</v>
      </c>
      <c r="AT328" s="81">
        <v>0</v>
      </c>
      <c r="AU328" s="81">
        <v>0</v>
      </c>
      <c r="AV328" s="81">
        <v>0</v>
      </c>
      <c r="AW328" s="81" t="s">
        <v>564</v>
      </c>
      <c r="AX328" s="82"/>
      <c r="AY328" s="81">
        <v>8516.2999999999975</v>
      </c>
      <c r="AZ328" s="81">
        <v>46631.300000000017</v>
      </c>
      <c r="BA328" s="81">
        <v>0</v>
      </c>
      <c r="BB328" s="81">
        <v>0</v>
      </c>
      <c r="BC328" s="81">
        <v>0</v>
      </c>
      <c r="BD328" s="81">
        <v>0</v>
      </c>
      <c r="BE328" s="81" t="s">
        <v>564</v>
      </c>
      <c r="BF328" s="82"/>
      <c r="BG328" s="81">
        <v>0</v>
      </c>
      <c r="BH328" s="81">
        <v>0</v>
      </c>
      <c r="BI328" s="81">
        <v>147.96600000000001</v>
      </c>
      <c r="BJ328" s="81">
        <v>0</v>
      </c>
      <c r="BK328" s="81">
        <v>46.335999999999999</v>
      </c>
      <c r="BL328" s="81">
        <v>0</v>
      </c>
      <c r="BM328" s="82"/>
      <c r="BN328" s="81">
        <v>0</v>
      </c>
      <c r="BO328" s="81">
        <v>0</v>
      </c>
      <c r="BP328" s="81">
        <v>20</v>
      </c>
      <c r="BQ328" s="81">
        <v>0</v>
      </c>
      <c r="BR328" s="81">
        <v>4</v>
      </c>
      <c r="BS328" s="81">
        <v>0</v>
      </c>
      <c r="BT328"/>
      <c r="BU328" s="80">
        <v>186.53800000000001</v>
      </c>
      <c r="BV328" s="80">
        <v>7.7640000000000002</v>
      </c>
      <c r="BW328" s="80">
        <v>0</v>
      </c>
      <c r="BX328" s="80">
        <v>0</v>
      </c>
      <c r="BY328" s="80">
        <v>0</v>
      </c>
      <c r="BZ328" s="80">
        <v>0</v>
      </c>
      <c r="CA328" s="80">
        <v>0</v>
      </c>
      <c r="CB328" s="80">
        <v>0</v>
      </c>
      <c r="CC328" s="80">
        <v>0</v>
      </c>
    </row>
    <row r="329" spans="1:81">
      <c r="A329" s="80" t="s">
        <v>2132</v>
      </c>
      <c r="B329" s="80">
        <v>153</v>
      </c>
      <c r="C329" s="80">
        <v>17</v>
      </c>
      <c r="D329" s="80">
        <v>9</v>
      </c>
      <c r="E329" s="80">
        <v>2020</v>
      </c>
      <c r="F329" s="80" t="s">
        <v>218</v>
      </c>
      <c r="G329" s="174" t="s">
        <v>2115</v>
      </c>
      <c r="H329" s="80" t="s">
        <v>2116</v>
      </c>
      <c r="I329" s="177"/>
      <c r="J329" s="81">
        <v>143.38254147473529</v>
      </c>
      <c r="K329" s="81">
        <v>3.2539300927464669</v>
      </c>
      <c r="L329" s="81">
        <v>1.0591468962921751</v>
      </c>
      <c r="M329" s="81">
        <v>61.334924567403135</v>
      </c>
      <c r="N329" s="81">
        <v>73.981418635171309</v>
      </c>
      <c r="O329" s="81">
        <v>53.609513098481287</v>
      </c>
      <c r="P329" s="81">
        <v>41.781555892929802</v>
      </c>
      <c r="Q329" s="81">
        <v>3.378235922264635</v>
      </c>
      <c r="R329" s="81">
        <v>0</v>
      </c>
      <c r="S329" s="81">
        <v>8.4348361403399998</v>
      </c>
      <c r="T329" s="82"/>
      <c r="U329" s="81">
        <v>18149181</v>
      </c>
      <c r="V329" s="81">
        <v>1426</v>
      </c>
      <c r="W329" s="81">
        <v>53</v>
      </c>
      <c r="X329" s="81">
        <v>17105</v>
      </c>
      <c r="Y329" s="81">
        <v>24702</v>
      </c>
      <c r="Z329" s="81">
        <v>38308</v>
      </c>
      <c r="AA329" s="81">
        <v>9426</v>
      </c>
      <c r="AB329" s="81">
        <v>57294</v>
      </c>
      <c r="AC329" s="81">
        <v>0</v>
      </c>
      <c r="AD329" s="81">
        <v>8.4348361403399998</v>
      </c>
      <c r="AE329" s="82"/>
      <c r="AF329" s="81">
        <v>180025420.64954251</v>
      </c>
      <c r="AG329" s="81">
        <v>2401101.5960282912</v>
      </c>
      <c r="AH329" s="81">
        <v>257093.61158602312</v>
      </c>
      <c r="AI329" s="81">
        <v>108282149.45727187</v>
      </c>
      <c r="AJ329" s="81">
        <v>125426577.46343641</v>
      </c>
      <c r="AK329" s="81"/>
      <c r="AL329" s="81"/>
      <c r="AM329" s="81">
        <v>7477503.5496165445</v>
      </c>
      <c r="AN329" s="81"/>
      <c r="AO329" s="81"/>
      <c r="AP329" s="82"/>
      <c r="AQ329" s="81">
        <v>2002</v>
      </c>
      <c r="AR329" s="81">
        <v>811</v>
      </c>
      <c r="AS329" s="81">
        <v>0</v>
      </c>
      <c r="AT329" s="81">
        <v>0</v>
      </c>
      <c r="AU329" s="81">
        <v>0</v>
      </c>
      <c r="AV329" s="81">
        <v>0</v>
      </c>
      <c r="AW329" s="81">
        <v>0</v>
      </c>
      <c r="AX329" s="82"/>
      <c r="AY329" s="81">
        <v>9222.099999999984</v>
      </c>
      <c r="AZ329" s="81">
        <v>52104.600000000042</v>
      </c>
      <c r="BA329" s="81">
        <v>0</v>
      </c>
      <c r="BB329" s="81">
        <v>0</v>
      </c>
      <c r="BC329" s="81">
        <v>0</v>
      </c>
      <c r="BD329" s="81">
        <v>0</v>
      </c>
      <c r="BE329" s="81">
        <v>0</v>
      </c>
      <c r="BF329" s="82"/>
      <c r="BG329" s="81">
        <v>0</v>
      </c>
      <c r="BH329" s="81">
        <v>0</v>
      </c>
      <c r="BI329" s="81">
        <v>130.339</v>
      </c>
      <c r="BJ329" s="81">
        <v>0</v>
      </c>
      <c r="BK329" s="81">
        <v>44.474000000000004</v>
      </c>
      <c r="BL329" s="81">
        <v>0</v>
      </c>
      <c r="BM329" s="82"/>
      <c r="BN329" s="81">
        <v>0</v>
      </c>
      <c r="BO329" s="81">
        <v>0</v>
      </c>
      <c r="BP329" s="81">
        <v>20</v>
      </c>
      <c r="BQ329" s="81">
        <v>0</v>
      </c>
      <c r="BR329" s="81">
        <v>4</v>
      </c>
      <c r="BS329" s="81">
        <v>0</v>
      </c>
      <c r="BT329"/>
      <c r="BU329" s="80">
        <v>167.04900000000001</v>
      </c>
      <c r="BV329" s="80">
        <v>7.7640000000000002</v>
      </c>
      <c r="BW329" s="80">
        <v>0</v>
      </c>
      <c r="BX329" s="80">
        <v>0</v>
      </c>
      <c r="BY329" s="80">
        <v>0</v>
      </c>
      <c r="BZ329" s="80">
        <v>0</v>
      </c>
      <c r="CA329" s="80">
        <v>0</v>
      </c>
      <c r="CB329" s="80">
        <v>0</v>
      </c>
      <c r="CC329" s="80">
        <v>0</v>
      </c>
    </row>
    <row r="330" spans="1:81">
      <c r="A330" s="80" t="s">
        <v>2133</v>
      </c>
      <c r="B330" s="80">
        <v>153</v>
      </c>
      <c r="C330" s="80">
        <v>18</v>
      </c>
      <c r="D330" s="80">
        <v>9</v>
      </c>
      <c r="E330" s="80">
        <v>2021</v>
      </c>
      <c r="F330" s="80" t="s">
        <v>75</v>
      </c>
      <c r="G330" s="174" t="s">
        <v>2115</v>
      </c>
      <c r="H330" s="80" t="s">
        <v>2116</v>
      </c>
      <c r="I330" s="177"/>
      <c r="J330" s="81">
        <v>139.38370341110752</v>
      </c>
      <c r="K330" s="81">
        <v>3.5477010811056213</v>
      </c>
      <c r="L330" s="81">
        <v>1.1926016198073022</v>
      </c>
      <c r="M330" s="81">
        <v>69.706444009769641</v>
      </c>
      <c r="N330" s="81">
        <v>72.656199538762266</v>
      </c>
      <c r="O330" s="81">
        <v>51.930787720581456</v>
      </c>
      <c r="P330" s="81">
        <v>42.825740392796959</v>
      </c>
      <c r="Q330" s="81">
        <v>3.3742034223779256</v>
      </c>
      <c r="R330" s="81">
        <v>0</v>
      </c>
      <c r="S330" s="81">
        <v>8.613085593600001</v>
      </c>
      <c r="T330" s="82"/>
      <c r="U330" s="81">
        <v>18947960</v>
      </c>
      <c r="V330" s="81">
        <v>1426</v>
      </c>
      <c r="W330" s="81">
        <v>53</v>
      </c>
      <c r="X330" s="81">
        <v>17105</v>
      </c>
      <c r="Y330" s="81">
        <v>24650</v>
      </c>
      <c r="Z330" s="81">
        <v>38210</v>
      </c>
      <c r="AA330" s="81">
        <v>9422</v>
      </c>
      <c r="AB330" s="81">
        <v>56547</v>
      </c>
      <c r="AC330" s="81">
        <v>0</v>
      </c>
      <c r="AD330" s="81">
        <v>8.613085593600001</v>
      </c>
      <c r="AE330" s="82"/>
      <c r="AF330" s="81">
        <v>169942792.51888847</v>
      </c>
      <c r="AG330" s="81">
        <v>2447972.9327295101</v>
      </c>
      <c r="AH330" s="81">
        <v>276612.45385194587</v>
      </c>
      <c r="AI330" s="81">
        <v>106950820.52100168</v>
      </c>
      <c r="AJ330" s="81">
        <v>120185328.960392</v>
      </c>
      <c r="AK330" s="81">
        <v>0</v>
      </c>
      <c r="AL330" s="81">
        <v>0</v>
      </c>
      <c r="AM330" s="81">
        <v>7422579.0638678316</v>
      </c>
      <c r="AN330" s="81">
        <v>0</v>
      </c>
      <c r="AO330" s="81">
        <v>0</v>
      </c>
      <c r="AP330" s="82"/>
      <c r="AQ330" s="81">
        <v>2137</v>
      </c>
      <c r="AR330" s="81">
        <v>831</v>
      </c>
      <c r="AS330" s="81">
        <v>0</v>
      </c>
      <c r="AT330" s="81">
        <v>0</v>
      </c>
      <c r="AU330" s="81">
        <v>0</v>
      </c>
      <c r="AV330" s="81">
        <v>0</v>
      </c>
      <c r="AW330" s="81"/>
      <c r="AX330" s="82"/>
      <c r="AY330" s="81">
        <v>10126.399999999971</v>
      </c>
      <c r="AZ330" s="81">
        <v>54056.000000000036</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2134</v>
      </c>
      <c r="B331" s="80">
        <v>153</v>
      </c>
      <c r="C331" s="80">
        <v>19</v>
      </c>
      <c r="D331" s="80">
        <v>9</v>
      </c>
      <c r="E331" s="80">
        <v>2022</v>
      </c>
      <c r="F331" s="80" t="s">
        <v>568</v>
      </c>
      <c r="G331" s="80" t="s">
        <v>2115</v>
      </c>
      <c r="H331" s="80" t="s">
        <v>2116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2281</v>
      </c>
      <c r="AR331" s="81">
        <v>843</v>
      </c>
      <c r="AS331" s="81">
        <v>0</v>
      </c>
      <c r="AT331" s="81">
        <v>0</v>
      </c>
      <c r="AU331" s="81">
        <v>0</v>
      </c>
      <c r="AV331" s="81">
        <v>1</v>
      </c>
      <c r="AW331" s="81"/>
      <c r="AX331" s="82"/>
      <c r="AY331" s="81">
        <v>11015.499999999962</v>
      </c>
      <c r="AZ331" s="81">
        <v>55967.100000000042</v>
      </c>
      <c r="BA331" s="81">
        <v>0</v>
      </c>
      <c r="BB331" s="81">
        <v>0</v>
      </c>
      <c r="BC331" s="81">
        <v>0</v>
      </c>
      <c r="BD331" s="81">
        <v>7100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2135</v>
      </c>
      <c r="B332" s="80">
        <v>18</v>
      </c>
      <c r="C332" s="80">
        <v>1</v>
      </c>
      <c r="D332" s="80">
        <v>2</v>
      </c>
      <c r="E332" s="80">
        <v>1990</v>
      </c>
      <c r="F332" s="80" t="s">
        <v>562</v>
      </c>
      <c r="G332" s="80" t="s">
        <v>2136</v>
      </c>
      <c r="H332" s="80" t="s">
        <v>2137</v>
      </c>
      <c r="I332" s="177"/>
      <c r="J332" s="81">
        <v>1304.329585408502</v>
      </c>
      <c r="K332" s="81">
        <v>13.189622773117005</v>
      </c>
      <c r="L332" s="81">
        <v>3.5851211902018103</v>
      </c>
      <c r="M332" s="81">
        <v>57.579803139009904</v>
      </c>
      <c r="N332" s="81">
        <v>87.288349790800112</v>
      </c>
      <c r="O332" s="81">
        <v>52.71184926145942</v>
      </c>
      <c r="P332" s="81">
        <v>57.917452626040671</v>
      </c>
      <c r="Q332" s="81">
        <v>4.51067252804856</v>
      </c>
      <c r="R332" s="81">
        <v>247.7734961502444</v>
      </c>
      <c r="S332" s="81">
        <v>4.4992702978850669</v>
      </c>
      <c r="T332" s="82"/>
      <c r="U332" s="81">
        <v>23526270</v>
      </c>
      <c r="V332" s="81">
        <v>2942</v>
      </c>
      <c r="W332" s="81">
        <v>39</v>
      </c>
      <c r="X332" s="81">
        <v>17665</v>
      </c>
      <c r="Y332" s="81">
        <v>23444</v>
      </c>
      <c r="Z332" s="81">
        <v>21681</v>
      </c>
      <c r="AA332" s="81">
        <v>14063</v>
      </c>
      <c r="AB332" s="81">
        <v>73238</v>
      </c>
      <c r="AC332" s="81">
        <v>42914815.5</v>
      </c>
      <c r="AD332" s="81">
        <v>4.4992702978850669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2138</v>
      </c>
      <c r="B333" s="80">
        <v>19</v>
      </c>
      <c r="C333" s="80">
        <v>2</v>
      </c>
      <c r="D333" s="80">
        <v>2</v>
      </c>
      <c r="E333" s="80">
        <v>2005</v>
      </c>
      <c r="F333" s="80" t="s">
        <v>565</v>
      </c>
      <c r="G333" s="80" t="s">
        <v>2136</v>
      </c>
      <c r="H333" s="80" t="s">
        <v>2137</v>
      </c>
      <c r="I333" s="177"/>
      <c r="J333" s="81">
        <v>1351.6668932885179</v>
      </c>
      <c r="K333" s="81">
        <v>6.867972700006729</v>
      </c>
      <c r="L333" s="81">
        <v>5.0475045957721774</v>
      </c>
      <c r="M333" s="81">
        <v>93.204162354954107</v>
      </c>
      <c r="N333" s="81">
        <v>147.09554166731115</v>
      </c>
      <c r="O333" s="81">
        <v>77.003390578279109</v>
      </c>
      <c r="P333" s="81">
        <v>48.838379990028351</v>
      </c>
      <c r="Q333" s="81">
        <v>4.0138066063357227</v>
      </c>
      <c r="R333" s="81">
        <v>262.03967635586753</v>
      </c>
      <c r="S333" s="81">
        <v>5.3740166720000007</v>
      </c>
      <c r="T333" s="82"/>
      <c r="U333" s="81">
        <v>27567193</v>
      </c>
      <c r="V333" s="81">
        <v>1921</v>
      </c>
      <c r="W333" s="81">
        <v>62</v>
      </c>
      <c r="X333" s="81">
        <v>13626</v>
      </c>
      <c r="Y333" s="81">
        <v>27184</v>
      </c>
      <c r="Z333" s="81">
        <v>36651</v>
      </c>
      <c r="AA333" s="81">
        <v>9712</v>
      </c>
      <c r="AB333" s="81">
        <v>68129</v>
      </c>
      <c r="AC333" s="81">
        <v>46336291</v>
      </c>
      <c r="AD333" s="81">
        <v>5.3740166720000007</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2139</v>
      </c>
      <c r="B334" s="80">
        <v>20</v>
      </c>
      <c r="C334" s="80">
        <v>3</v>
      </c>
      <c r="D334" s="80">
        <v>2</v>
      </c>
      <c r="E334" s="80">
        <v>2006</v>
      </c>
      <c r="F334" s="80" t="s">
        <v>566</v>
      </c>
      <c r="G334" s="80" t="s">
        <v>2136</v>
      </c>
      <c r="H334" s="80" t="s">
        <v>2137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2140</v>
      </c>
      <c r="B335" s="80">
        <v>21</v>
      </c>
      <c r="C335" s="80">
        <v>4</v>
      </c>
      <c r="D335" s="80">
        <v>2</v>
      </c>
      <c r="E335" s="80">
        <v>2007</v>
      </c>
      <c r="F335" s="80" t="s">
        <v>567</v>
      </c>
      <c r="G335" s="80" t="s">
        <v>2136</v>
      </c>
      <c r="H335" s="80" t="s">
        <v>2137</v>
      </c>
      <c r="I335" s="177"/>
      <c r="J335" s="81">
        <v>1623.2668455931298</v>
      </c>
      <c r="K335" s="81">
        <v>6.1888913763595568</v>
      </c>
      <c r="L335" s="81">
        <v>1.7058547556939847</v>
      </c>
      <c r="M335" s="81">
        <v>100.11246386155109</v>
      </c>
      <c r="N335" s="81">
        <v>133.14444193948009</v>
      </c>
      <c r="O335" s="81">
        <v>74.558710908669539</v>
      </c>
      <c r="P335" s="81">
        <v>47.664084164559576</v>
      </c>
      <c r="Q335" s="81">
        <v>4.1626633803921527</v>
      </c>
      <c r="R335" s="81">
        <v>263.77091304125975</v>
      </c>
      <c r="S335" s="81">
        <v>5.1253492466399999</v>
      </c>
      <c r="T335" s="82"/>
      <c r="U335" s="81">
        <v>35941593</v>
      </c>
      <c r="V335" s="81">
        <v>1800</v>
      </c>
      <c r="W335" s="81">
        <v>33</v>
      </c>
      <c r="X335" s="81">
        <v>16370</v>
      </c>
      <c r="Y335" s="81">
        <v>27513</v>
      </c>
      <c r="Z335" s="81">
        <v>36891</v>
      </c>
      <c r="AA335" s="81">
        <v>9334</v>
      </c>
      <c r="AB335" s="81">
        <v>66919</v>
      </c>
      <c r="AC335" s="81">
        <v>47980715.5</v>
      </c>
      <c r="AD335" s="81">
        <v>5.1253492466399999</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2141</v>
      </c>
      <c r="B336" s="80">
        <v>22</v>
      </c>
      <c r="C336" s="80">
        <v>5</v>
      </c>
      <c r="D336" s="80">
        <v>2</v>
      </c>
      <c r="E336" s="80">
        <v>2008</v>
      </c>
      <c r="F336" s="80" t="s">
        <v>84</v>
      </c>
      <c r="G336" s="80" t="s">
        <v>2136</v>
      </c>
      <c r="H336" s="80" t="s">
        <v>2137</v>
      </c>
      <c r="I336" s="177"/>
      <c r="J336" s="81">
        <v>1443.1731210942594</v>
      </c>
      <c r="K336" s="81">
        <v>4.6967858503227324</v>
      </c>
      <c r="L336" s="81">
        <v>1.5372842828327098</v>
      </c>
      <c r="M336" s="81">
        <v>102.0328133289228</v>
      </c>
      <c r="N336" s="81">
        <v>135.60907456814709</v>
      </c>
      <c r="O336" s="81">
        <v>72.505027674432839</v>
      </c>
      <c r="P336" s="81">
        <v>46.365197527108897</v>
      </c>
      <c r="Q336" s="81">
        <v>4.0678893290225142</v>
      </c>
      <c r="R336" s="81">
        <v>240.83647529132298</v>
      </c>
      <c r="S336" s="81">
        <v>5.1507300518400001</v>
      </c>
      <c r="T336" s="82"/>
      <c r="U336" s="81">
        <v>36671323</v>
      </c>
      <c r="V336" s="81">
        <v>1800</v>
      </c>
      <c r="W336" s="81">
        <v>33</v>
      </c>
      <c r="X336" s="81">
        <v>16370</v>
      </c>
      <c r="Y336" s="81">
        <v>27754</v>
      </c>
      <c r="Z336" s="81">
        <v>37134</v>
      </c>
      <c r="AA336" s="81">
        <v>9090</v>
      </c>
      <c r="AB336" s="81">
        <v>66470</v>
      </c>
      <c r="AC336" s="81">
        <v>45490696.5</v>
      </c>
      <c r="AD336" s="81">
        <v>5.1507300518400001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2142</v>
      </c>
      <c r="B337" s="80">
        <v>23</v>
      </c>
      <c r="C337" s="80">
        <v>6</v>
      </c>
      <c r="D337" s="80">
        <v>2</v>
      </c>
      <c r="E337" s="80">
        <v>2009</v>
      </c>
      <c r="F337" s="80" t="s">
        <v>85</v>
      </c>
      <c r="G337" s="80" t="s">
        <v>2136</v>
      </c>
      <c r="H337" s="80" t="s">
        <v>2137</v>
      </c>
      <c r="I337" s="177"/>
      <c r="J337" s="81">
        <v>1806.4762239473544</v>
      </c>
      <c r="K337" s="81">
        <v>5.2177654911489757</v>
      </c>
      <c r="L337" s="81">
        <v>2.8189310749929417</v>
      </c>
      <c r="M337" s="81">
        <v>102.52834013473048</v>
      </c>
      <c r="N337" s="81">
        <v>125.44025791790924</v>
      </c>
      <c r="O337" s="81">
        <v>73.810479221298181</v>
      </c>
      <c r="P337" s="81">
        <v>44.383225294559359</v>
      </c>
      <c r="Q337" s="81">
        <v>3.8386461416741748</v>
      </c>
      <c r="R337" s="81">
        <v>209.25199121226359</v>
      </c>
      <c r="S337" s="81">
        <v>7.681775823749998</v>
      </c>
      <c r="T337" s="82"/>
      <c r="U337" s="81">
        <v>38991106</v>
      </c>
      <c r="V337" s="81">
        <v>2050</v>
      </c>
      <c r="W337" s="81">
        <v>88</v>
      </c>
      <c r="X337" s="81">
        <v>18622</v>
      </c>
      <c r="Y337" s="81">
        <v>27882</v>
      </c>
      <c r="Z337" s="81">
        <v>37313</v>
      </c>
      <c r="AA337" s="81">
        <v>8933</v>
      </c>
      <c r="AB337" s="81">
        <v>65845</v>
      </c>
      <c r="AC337" s="81">
        <v>38559632</v>
      </c>
      <c r="AD337" s="81">
        <v>7.681775823749998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529.82799999999997</v>
      </c>
      <c r="BJ337" s="81">
        <v>0</v>
      </c>
      <c r="BK337" s="81">
        <v>21.9</v>
      </c>
      <c r="BL337" s="81">
        <v>0</v>
      </c>
      <c r="BM337" s="82"/>
      <c r="BN337" s="81">
        <v>0</v>
      </c>
      <c r="BO337" s="81">
        <v>0</v>
      </c>
      <c r="BP337" s="81">
        <v>8</v>
      </c>
      <c r="BQ337" s="81">
        <v>0</v>
      </c>
      <c r="BR337" s="81">
        <v>1</v>
      </c>
      <c r="BS337" s="81">
        <v>0</v>
      </c>
      <c r="BT337"/>
      <c r="BU337" s="80"/>
      <c r="BV337" s="80"/>
      <c r="BW337" s="80"/>
      <c r="BX337" s="80"/>
      <c r="BY337" s="80"/>
      <c r="BZ337" s="80"/>
      <c r="CA337" s="80"/>
      <c r="CB337" s="80"/>
      <c r="CC337" s="80"/>
    </row>
    <row r="338" spans="1:81">
      <c r="A338" s="80" t="s">
        <v>2143</v>
      </c>
      <c r="B338" s="80">
        <v>24</v>
      </c>
      <c r="C338" s="80">
        <v>7</v>
      </c>
      <c r="D338" s="80">
        <v>2</v>
      </c>
      <c r="E338" s="80">
        <v>2010</v>
      </c>
      <c r="F338" s="80" t="s">
        <v>86</v>
      </c>
      <c r="G338" s="80" t="s">
        <v>2136</v>
      </c>
      <c r="H338" s="80" t="s">
        <v>2137</v>
      </c>
      <c r="I338" s="177"/>
      <c r="J338" s="81">
        <v>1531.5614155884941</v>
      </c>
      <c r="K338" s="81">
        <v>5.6999050028204721</v>
      </c>
      <c r="L338" s="81">
        <v>2.6706812992262945</v>
      </c>
      <c r="M338" s="81">
        <v>115.89124970079546</v>
      </c>
      <c r="N338" s="81">
        <v>135.06153989417061</v>
      </c>
      <c r="O338" s="81">
        <v>73.721114386466922</v>
      </c>
      <c r="P338" s="81">
        <v>44.246099423817739</v>
      </c>
      <c r="Q338" s="81">
        <v>3.9579682115060404</v>
      </c>
      <c r="R338" s="81">
        <v>168.9906937573889</v>
      </c>
      <c r="S338" s="81">
        <v>5.775728</v>
      </c>
      <c r="T338" s="82"/>
      <c r="U338" s="81">
        <v>34448992</v>
      </c>
      <c r="V338" s="81">
        <v>2050</v>
      </c>
      <c r="W338" s="81">
        <v>88</v>
      </c>
      <c r="X338" s="81">
        <v>18622</v>
      </c>
      <c r="Y338" s="81">
        <v>27895</v>
      </c>
      <c r="Z338" s="81">
        <v>37441</v>
      </c>
      <c r="AA338" s="81">
        <v>8683</v>
      </c>
      <c r="AB338" s="81">
        <v>65054</v>
      </c>
      <c r="AC338" s="81">
        <v>29510602.5</v>
      </c>
      <c r="AD338" s="81">
        <v>5.775728</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509.60300000000001</v>
      </c>
      <c r="BJ338" s="81">
        <v>0</v>
      </c>
      <c r="BK338" s="81">
        <v>26.524000000000001</v>
      </c>
      <c r="BL338" s="81">
        <v>0</v>
      </c>
      <c r="BM338" s="82"/>
      <c r="BN338" s="81">
        <v>0</v>
      </c>
      <c r="BO338" s="81">
        <v>0</v>
      </c>
      <c r="BP338" s="81">
        <v>8</v>
      </c>
      <c r="BQ338" s="81">
        <v>0</v>
      </c>
      <c r="BR338" s="81">
        <v>2</v>
      </c>
      <c r="BS338" s="81">
        <v>0</v>
      </c>
      <c r="BT338"/>
      <c r="BU338" s="80">
        <v>529.33000000000004</v>
      </c>
      <c r="BV338" s="80">
        <v>6.7969999999999997</v>
      </c>
      <c r="BW338" s="80">
        <v>0</v>
      </c>
      <c r="BX338" s="80">
        <v>0</v>
      </c>
      <c r="BY338" s="80">
        <v>0</v>
      </c>
      <c r="BZ338" s="80">
        <v>0</v>
      </c>
      <c r="CA338" s="80">
        <v>0</v>
      </c>
      <c r="CB338" s="80">
        <v>0</v>
      </c>
      <c r="CC338" s="80">
        <v>0</v>
      </c>
    </row>
    <row r="339" spans="1:81">
      <c r="A339" s="80" t="s">
        <v>2144</v>
      </c>
      <c r="B339" s="80">
        <v>25</v>
      </c>
      <c r="C339" s="80">
        <v>8</v>
      </c>
      <c r="D339" s="80">
        <v>2</v>
      </c>
      <c r="E339" s="80">
        <v>2011</v>
      </c>
      <c r="F339" s="80" t="s">
        <v>87</v>
      </c>
      <c r="G339" s="80" t="s">
        <v>2136</v>
      </c>
      <c r="H339" s="80" t="s">
        <v>2137</v>
      </c>
      <c r="I339" s="177"/>
      <c r="J339" s="81">
        <v>1425.5336648634418</v>
      </c>
      <c r="K339" s="81">
        <v>6.7752296572916135</v>
      </c>
      <c r="L339" s="81">
        <v>3.5832149235810853</v>
      </c>
      <c r="M339" s="81">
        <v>110.19635726796933</v>
      </c>
      <c r="N339" s="81">
        <v>118.53169348151363</v>
      </c>
      <c r="O339" s="81">
        <v>72.450355257114708</v>
      </c>
      <c r="P339" s="81">
        <v>42.066837067037731</v>
      </c>
      <c r="Q339" s="81">
        <v>4.516746581343317</v>
      </c>
      <c r="R339" s="81">
        <v>172.36843385812125</v>
      </c>
      <c r="S339" s="81">
        <v>7.1766521364999996</v>
      </c>
      <c r="T339" s="82"/>
      <c r="U339" s="81">
        <v>32189482</v>
      </c>
      <c r="V339" s="81">
        <v>2050</v>
      </c>
      <c r="W339" s="81">
        <v>88</v>
      </c>
      <c r="X339" s="81">
        <v>18622</v>
      </c>
      <c r="Y339" s="81">
        <v>27867</v>
      </c>
      <c r="Z339" s="81">
        <v>37595</v>
      </c>
      <c r="AA339" s="81">
        <v>8501</v>
      </c>
      <c r="AB339" s="81">
        <v>64361</v>
      </c>
      <c r="AC339" s="81">
        <v>30050670</v>
      </c>
      <c r="AD339" s="81">
        <v>7.1766521364999996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519.25300000000004</v>
      </c>
      <c r="BJ339" s="81">
        <v>0</v>
      </c>
      <c r="BK339" s="81">
        <v>28.618000000000002</v>
      </c>
      <c r="BL339" s="81">
        <v>0</v>
      </c>
      <c r="BM339" s="82"/>
      <c r="BN339" s="81">
        <v>0</v>
      </c>
      <c r="BO339" s="81">
        <v>0</v>
      </c>
      <c r="BP339" s="81">
        <v>7</v>
      </c>
      <c r="BQ339" s="81">
        <v>0</v>
      </c>
      <c r="BR339" s="81">
        <v>2</v>
      </c>
      <c r="BS339" s="81">
        <v>0</v>
      </c>
      <c r="BT339"/>
      <c r="BU339" s="80">
        <v>541.91600000000005</v>
      </c>
      <c r="BV339" s="80">
        <v>5.9550000000000001</v>
      </c>
      <c r="BW339" s="80">
        <v>0</v>
      </c>
      <c r="BX339" s="80">
        <v>0</v>
      </c>
      <c r="BY339" s="80">
        <v>0</v>
      </c>
      <c r="BZ339" s="80">
        <v>0</v>
      </c>
      <c r="CA339" s="80">
        <v>0</v>
      </c>
      <c r="CB339" s="80">
        <v>0</v>
      </c>
      <c r="CC339" s="80">
        <v>0</v>
      </c>
    </row>
    <row r="340" spans="1:81">
      <c r="A340" s="80" t="s">
        <v>2145</v>
      </c>
      <c r="B340" s="80">
        <v>26</v>
      </c>
      <c r="C340" s="80">
        <v>9</v>
      </c>
      <c r="D340" s="80">
        <v>2</v>
      </c>
      <c r="E340" s="80">
        <v>2012</v>
      </c>
      <c r="F340" s="80" t="s">
        <v>88</v>
      </c>
      <c r="G340" s="80" t="s">
        <v>2136</v>
      </c>
      <c r="H340" s="80" t="s">
        <v>2137</v>
      </c>
      <c r="I340" s="177"/>
      <c r="J340" s="81">
        <v>1459.6013322839142</v>
      </c>
      <c r="K340" s="81">
        <v>6.128192787318433</v>
      </c>
      <c r="L340" s="81">
        <v>3.5556906140424434</v>
      </c>
      <c r="M340" s="81">
        <v>106.45413825529715</v>
      </c>
      <c r="N340" s="81">
        <v>132.41417539776481</v>
      </c>
      <c r="O340" s="81">
        <v>72.478673749152009</v>
      </c>
      <c r="P340" s="81">
        <v>41.211326871086769</v>
      </c>
      <c r="Q340" s="81">
        <v>4.8887329184958439</v>
      </c>
      <c r="R340" s="81">
        <v>155.93002783847422</v>
      </c>
      <c r="S340" s="81">
        <v>7.4036189561600008</v>
      </c>
      <c r="T340" s="82"/>
      <c r="U340" s="81">
        <v>32734334</v>
      </c>
      <c r="V340" s="81">
        <v>2050</v>
      </c>
      <c r="W340" s="81">
        <v>88</v>
      </c>
      <c r="X340" s="81">
        <v>18622</v>
      </c>
      <c r="Y340" s="81">
        <v>28123</v>
      </c>
      <c r="Z340" s="81">
        <v>37908</v>
      </c>
      <c r="AA340" s="81">
        <v>8281</v>
      </c>
      <c r="AB340" s="81">
        <v>64117</v>
      </c>
      <c r="AC340" s="81">
        <v>26480694</v>
      </c>
      <c r="AD340" s="81">
        <v>7.4036189561600008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503.35</v>
      </c>
      <c r="BJ340" s="81">
        <v>0</v>
      </c>
      <c r="BK340" s="81">
        <v>31.294999999999998</v>
      </c>
      <c r="BL340" s="81">
        <v>0</v>
      </c>
      <c r="BM340" s="82"/>
      <c r="BN340" s="81">
        <v>0</v>
      </c>
      <c r="BO340" s="81">
        <v>0</v>
      </c>
      <c r="BP340" s="81">
        <v>8</v>
      </c>
      <c r="BQ340" s="81">
        <v>0</v>
      </c>
      <c r="BR340" s="81">
        <v>2</v>
      </c>
      <c r="BS340" s="81">
        <v>0</v>
      </c>
      <c r="BT340"/>
      <c r="BU340" s="80">
        <v>525.13699999999994</v>
      </c>
      <c r="BV340" s="80">
        <v>6.1479999999999997</v>
      </c>
      <c r="BW340" s="80">
        <v>0</v>
      </c>
      <c r="BX340" s="80">
        <v>0</v>
      </c>
      <c r="BY340" s="80">
        <v>3.36</v>
      </c>
      <c r="BZ340" s="80">
        <v>0</v>
      </c>
      <c r="CA340" s="80">
        <v>0</v>
      </c>
      <c r="CB340" s="80">
        <v>0</v>
      </c>
      <c r="CC340" s="80">
        <v>0</v>
      </c>
    </row>
    <row r="341" spans="1:81">
      <c r="A341" s="80" t="s">
        <v>2146</v>
      </c>
      <c r="B341" s="80">
        <v>27</v>
      </c>
      <c r="C341" s="80">
        <v>10</v>
      </c>
      <c r="D341" s="80">
        <v>2</v>
      </c>
      <c r="E341" s="80">
        <v>2013</v>
      </c>
      <c r="F341" s="80" t="s">
        <v>89</v>
      </c>
      <c r="G341" s="80" t="s">
        <v>2136</v>
      </c>
      <c r="H341" s="80" t="s">
        <v>2137</v>
      </c>
      <c r="I341" s="177"/>
      <c r="J341" s="81">
        <v>1274.863309130435</v>
      </c>
      <c r="K341" s="81">
        <v>5.1376171833661539</v>
      </c>
      <c r="L341" s="81">
        <v>3.3023394668732404</v>
      </c>
      <c r="M341" s="81">
        <v>105.20963811475407</v>
      </c>
      <c r="N341" s="81">
        <v>132.52508213588075</v>
      </c>
      <c r="O341" s="81">
        <v>69.761633314646204</v>
      </c>
      <c r="P341" s="81">
        <v>40.752176984264871</v>
      </c>
      <c r="Q341" s="81">
        <v>4.9224854254523729</v>
      </c>
      <c r="R341" s="81">
        <v>135.31091949146651</v>
      </c>
      <c r="S341" s="81">
        <v>5.666057061760001</v>
      </c>
      <c r="T341" s="82"/>
      <c r="U341" s="81">
        <v>27352327</v>
      </c>
      <c r="V341" s="81">
        <v>2050</v>
      </c>
      <c r="W341" s="81">
        <v>88</v>
      </c>
      <c r="X341" s="81">
        <v>18622</v>
      </c>
      <c r="Y341" s="81">
        <v>28036</v>
      </c>
      <c r="Z341" s="81">
        <v>38116</v>
      </c>
      <c r="AA341" s="81">
        <v>8158</v>
      </c>
      <c r="AB341" s="81">
        <v>63634</v>
      </c>
      <c r="AC341" s="81">
        <v>22430736</v>
      </c>
      <c r="AD341" s="81">
        <v>5.666057061760001</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561.38</v>
      </c>
      <c r="BJ341" s="81">
        <v>0</v>
      </c>
      <c r="BK341" s="81">
        <v>32.067</v>
      </c>
      <c r="BL341" s="81">
        <v>0</v>
      </c>
      <c r="BM341" s="82"/>
      <c r="BN341" s="81">
        <v>0</v>
      </c>
      <c r="BO341" s="81">
        <v>0</v>
      </c>
      <c r="BP341" s="81">
        <v>8</v>
      </c>
      <c r="BQ341" s="81">
        <v>0</v>
      </c>
      <c r="BR341" s="81">
        <v>2</v>
      </c>
      <c r="BS341" s="81">
        <v>0</v>
      </c>
      <c r="BT341"/>
      <c r="BU341" s="80">
        <v>585.68200000000002</v>
      </c>
      <c r="BV341" s="80">
        <v>4.42</v>
      </c>
      <c r="BW341" s="80">
        <v>0</v>
      </c>
      <c r="BX341" s="80">
        <v>0</v>
      </c>
      <c r="BY341" s="80">
        <v>3.3450000000000002</v>
      </c>
      <c r="BZ341" s="80">
        <v>0</v>
      </c>
      <c r="CA341" s="80">
        <v>0</v>
      </c>
      <c r="CB341" s="80">
        <v>0</v>
      </c>
      <c r="CC341" s="80">
        <v>0</v>
      </c>
    </row>
    <row r="342" spans="1:81">
      <c r="A342" s="80" t="s">
        <v>2147</v>
      </c>
      <c r="B342" s="80">
        <v>28</v>
      </c>
      <c r="C342" s="80">
        <v>11</v>
      </c>
      <c r="D342" s="80">
        <v>2</v>
      </c>
      <c r="E342" s="80">
        <v>2014</v>
      </c>
      <c r="F342" s="80" t="s">
        <v>90</v>
      </c>
      <c r="G342" s="80" t="s">
        <v>2136</v>
      </c>
      <c r="H342" s="80" t="s">
        <v>2137</v>
      </c>
      <c r="I342" s="177"/>
      <c r="J342" s="81">
        <v>1248.2979863228998</v>
      </c>
      <c r="K342" s="81">
        <v>4.4543026610148182</v>
      </c>
      <c r="L342" s="81">
        <v>3.6496140394553249</v>
      </c>
      <c r="M342" s="81">
        <v>92.67905653646514</v>
      </c>
      <c r="N342" s="81">
        <v>121.53827692367014</v>
      </c>
      <c r="O342" s="81">
        <v>66.278784176128454</v>
      </c>
      <c r="P342" s="81">
        <v>40.421827255281016</v>
      </c>
      <c r="Q342" s="81">
        <v>4.665679024539334</v>
      </c>
      <c r="R342" s="81">
        <v>117.94568987990145</v>
      </c>
      <c r="S342" s="81">
        <v>6.7964588639999981</v>
      </c>
      <c r="T342" s="82"/>
      <c r="U342" s="81">
        <v>28596136</v>
      </c>
      <c r="V342" s="81">
        <v>1545</v>
      </c>
      <c r="W342" s="81">
        <v>99</v>
      </c>
      <c r="X342" s="81">
        <v>16187</v>
      </c>
      <c r="Y342" s="81">
        <v>27977</v>
      </c>
      <c r="Z342" s="81">
        <v>38140</v>
      </c>
      <c r="AA342" s="81">
        <v>8050</v>
      </c>
      <c r="AB342" s="81">
        <v>62863</v>
      </c>
      <c r="AC342" s="81">
        <v>19613549.5</v>
      </c>
      <c r="AD342" s="81">
        <v>6.7964588639999981</v>
      </c>
      <c r="AE342" s="82"/>
      <c r="AF342" s="81">
        <v>358523552.91089845</v>
      </c>
      <c r="AG342" s="81">
        <v>3383917.8875761917</v>
      </c>
      <c r="AH342" s="81">
        <v>895903.8059803918</v>
      </c>
      <c r="AI342" s="81">
        <v>98045968.184046835</v>
      </c>
      <c r="AJ342" s="81">
        <v>147105138.12356204</v>
      </c>
      <c r="AK342" s="81">
        <v>0</v>
      </c>
      <c r="AL342" s="81">
        <v>0</v>
      </c>
      <c r="AM342" s="81">
        <v>8630150.5246774964</v>
      </c>
      <c r="AN342" s="81">
        <v>0</v>
      </c>
      <c r="AO342" s="81">
        <v>0</v>
      </c>
      <c r="AP342" s="82"/>
      <c r="AQ342" s="81">
        <v>1293</v>
      </c>
      <c r="AR342" s="81">
        <v>279</v>
      </c>
      <c r="AS342" s="81">
        <v>0</v>
      </c>
      <c r="AT342" s="81">
        <v>0</v>
      </c>
      <c r="AU342" s="81">
        <v>0</v>
      </c>
      <c r="AV342" s="81">
        <v>0</v>
      </c>
      <c r="AW342" s="81" t="s">
        <v>564</v>
      </c>
      <c r="AX342" s="82"/>
      <c r="AY342" s="81">
        <v>5640.2829999999994</v>
      </c>
      <c r="AZ342" s="81">
        <v>19250.371000000003</v>
      </c>
      <c r="BA342" s="81">
        <v>0</v>
      </c>
      <c r="BB342" s="81">
        <v>0</v>
      </c>
      <c r="BC342" s="81">
        <v>0</v>
      </c>
      <c r="BD342" s="81">
        <v>0</v>
      </c>
      <c r="BE342" s="81" t="s">
        <v>564</v>
      </c>
      <c r="BF342" s="82"/>
      <c r="BG342" s="81">
        <v>0</v>
      </c>
      <c r="BH342" s="81">
        <v>0</v>
      </c>
      <c r="BI342" s="81">
        <v>525.59500000000003</v>
      </c>
      <c r="BJ342" s="81">
        <v>0</v>
      </c>
      <c r="BK342" s="81">
        <v>31.191000000000003</v>
      </c>
      <c r="BL342" s="81">
        <v>0</v>
      </c>
      <c r="BM342" s="82"/>
      <c r="BN342" s="81">
        <v>0</v>
      </c>
      <c r="BO342" s="81">
        <v>0</v>
      </c>
      <c r="BP342" s="81">
        <v>8</v>
      </c>
      <c r="BQ342" s="81">
        <v>0</v>
      </c>
      <c r="BR342" s="81">
        <v>2</v>
      </c>
      <c r="BS342" s="81">
        <v>0</v>
      </c>
      <c r="BT342"/>
      <c r="BU342" s="80">
        <v>547.87</v>
      </c>
      <c r="BV342" s="80">
        <v>5.5449999999999999</v>
      </c>
      <c r="BW342" s="80">
        <v>0</v>
      </c>
      <c r="BX342" s="80">
        <v>0</v>
      </c>
      <c r="BY342" s="80">
        <v>3.371</v>
      </c>
      <c r="BZ342" s="80">
        <v>0</v>
      </c>
      <c r="CA342" s="80">
        <v>0</v>
      </c>
      <c r="CB342" s="80">
        <v>0</v>
      </c>
      <c r="CC342" s="80">
        <v>0</v>
      </c>
    </row>
    <row r="343" spans="1:81">
      <c r="A343" s="80" t="s">
        <v>2148</v>
      </c>
      <c r="B343" s="80">
        <v>29</v>
      </c>
      <c r="C343" s="80">
        <v>12</v>
      </c>
      <c r="D343" s="80">
        <v>2</v>
      </c>
      <c r="E343" s="80">
        <v>2015</v>
      </c>
      <c r="F343" s="80" t="s">
        <v>91</v>
      </c>
      <c r="G343" s="80" t="s">
        <v>2136</v>
      </c>
      <c r="H343" s="80" t="s">
        <v>2137</v>
      </c>
      <c r="I343" s="177"/>
      <c r="J343" s="81">
        <v>1264.7637334315973</v>
      </c>
      <c r="K343" s="81">
        <v>4.0295562112922534</v>
      </c>
      <c r="L343" s="81">
        <v>5.55738650606117</v>
      </c>
      <c r="M343" s="81">
        <v>84.31599408330608</v>
      </c>
      <c r="N343" s="81">
        <v>128.2115270488606</v>
      </c>
      <c r="O343" s="81">
        <v>65.6944912061238</v>
      </c>
      <c r="P343" s="81">
        <v>39.388269100937322</v>
      </c>
      <c r="Q343" s="81">
        <v>4.5007685636538586</v>
      </c>
      <c r="R343" s="81">
        <v>123.97117942883256</v>
      </c>
      <c r="S343" s="81">
        <v>8.1537780934399997</v>
      </c>
      <c r="T343" s="82"/>
      <c r="U343" s="81">
        <v>28355192</v>
      </c>
      <c r="V343" s="81">
        <v>1545</v>
      </c>
      <c r="W343" s="81">
        <v>99</v>
      </c>
      <c r="X343" s="81">
        <v>16187</v>
      </c>
      <c r="Y343" s="81">
        <v>27828</v>
      </c>
      <c r="Z343" s="81">
        <v>38168</v>
      </c>
      <c r="AA343" s="81">
        <v>7838</v>
      </c>
      <c r="AB343" s="81">
        <v>61945</v>
      </c>
      <c r="AC343" s="81">
        <v>21236609.5</v>
      </c>
      <c r="AD343" s="81">
        <v>8.1537780934399997</v>
      </c>
      <c r="AE343" s="82"/>
      <c r="AF343" s="81">
        <v>359150109.25241846</v>
      </c>
      <c r="AG343" s="81">
        <v>2889033.2825480434</v>
      </c>
      <c r="AH343" s="81">
        <v>1116846.1920033731</v>
      </c>
      <c r="AI343" s="81">
        <v>97593008.924850121</v>
      </c>
      <c r="AJ343" s="81">
        <v>153636956.88374919</v>
      </c>
      <c r="AK343" s="81">
        <v>0</v>
      </c>
      <c r="AL343" s="81">
        <v>0</v>
      </c>
      <c r="AM343" s="81">
        <v>8489302.4004981257</v>
      </c>
      <c r="AN343" s="81">
        <v>0</v>
      </c>
      <c r="AO343" s="81">
        <v>0</v>
      </c>
      <c r="AP343" s="82"/>
      <c r="AQ343" s="81">
        <v>1386</v>
      </c>
      <c r="AR343" s="81">
        <v>411</v>
      </c>
      <c r="AS343" s="81">
        <v>0</v>
      </c>
      <c r="AT343" s="81">
        <v>0</v>
      </c>
      <c r="AU343" s="81">
        <v>0</v>
      </c>
      <c r="AV343" s="81">
        <v>0</v>
      </c>
      <c r="AW343" s="81" t="s">
        <v>564</v>
      </c>
      <c r="AX343" s="82"/>
      <c r="AY343" s="81">
        <v>6136.2510000000002</v>
      </c>
      <c r="AZ343" s="81">
        <v>38966.470999999998</v>
      </c>
      <c r="BA343" s="81">
        <v>0</v>
      </c>
      <c r="BB343" s="81">
        <v>0</v>
      </c>
      <c r="BC343" s="81">
        <v>0</v>
      </c>
      <c r="BD343" s="81">
        <v>0</v>
      </c>
      <c r="BE343" s="81" t="s">
        <v>564</v>
      </c>
      <c r="BF343" s="82"/>
      <c r="BG343" s="81">
        <v>0</v>
      </c>
      <c r="BH343" s="81">
        <v>0</v>
      </c>
      <c r="BI343" s="81">
        <v>527.02499999999998</v>
      </c>
      <c r="BJ343" s="81">
        <v>0</v>
      </c>
      <c r="BK343" s="81">
        <v>33.301000000000002</v>
      </c>
      <c r="BL343" s="81">
        <v>0</v>
      </c>
      <c r="BM343" s="82"/>
      <c r="BN343" s="81">
        <v>0</v>
      </c>
      <c r="BO343" s="81">
        <v>0</v>
      </c>
      <c r="BP343" s="81">
        <v>8</v>
      </c>
      <c r="BQ343" s="81">
        <v>0</v>
      </c>
      <c r="BR343" s="81">
        <v>2</v>
      </c>
      <c r="BS343" s="81">
        <v>0</v>
      </c>
      <c r="BT343"/>
      <c r="BU343" s="80">
        <v>550.00199999999995</v>
      </c>
      <c r="BV343" s="80">
        <v>6.8209999999999997</v>
      </c>
      <c r="BW343" s="80">
        <v>0</v>
      </c>
      <c r="BX343" s="80">
        <v>0</v>
      </c>
      <c r="BY343" s="80">
        <v>3.5030000000000001</v>
      </c>
      <c r="BZ343" s="80">
        <v>0</v>
      </c>
      <c r="CA343" s="80">
        <v>0</v>
      </c>
      <c r="CB343" s="80">
        <v>0</v>
      </c>
      <c r="CC343" s="80">
        <v>0</v>
      </c>
    </row>
    <row r="344" spans="1:81">
      <c r="A344" s="80" t="s">
        <v>2149</v>
      </c>
      <c r="B344" s="80">
        <v>30</v>
      </c>
      <c r="C344" s="80">
        <v>13</v>
      </c>
      <c r="D344" s="80">
        <v>2</v>
      </c>
      <c r="E344" s="80">
        <v>2016</v>
      </c>
      <c r="F344" s="80" t="s">
        <v>92</v>
      </c>
      <c r="G344" s="80" t="s">
        <v>2136</v>
      </c>
      <c r="H344" s="80" t="s">
        <v>2137</v>
      </c>
      <c r="I344" s="177"/>
      <c r="J344" s="81">
        <v>1426.6134876608721</v>
      </c>
      <c r="K344" s="81">
        <v>3.9972845286170715</v>
      </c>
      <c r="L344" s="81">
        <v>4.3425611873309826</v>
      </c>
      <c r="M344" s="81">
        <v>84.237306028002052</v>
      </c>
      <c r="N344" s="81">
        <v>111.06063824635528</v>
      </c>
      <c r="O344" s="81">
        <v>64.893333064872905</v>
      </c>
      <c r="P344" s="81">
        <v>38.942656301496662</v>
      </c>
      <c r="Q344" s="81">
        <v>4.3245165372240661</v>
      </c>
      <c r="R344" s="81">
        <v>112.87946142653375</v>
      </c>
      <c r="S344" s="81">
        <v>5.9868221155199999</v>
      </c>
      <c r="T344" s="82"/>
      <c r="U344" s="81">
        <v>30738132</v>
      </c>
      <c r="V344" s="81">
        <v>1545</v>
      </c>
      <c r="W344" s="81">
        <v>99</v>
      </c>
      <c r="X344" s="81">
        <v>16187</v>
      </c>
      <c r="Y344" s="81">
        <v>27829</v>
      </c>
      <c r="Z344" s="81">
        <v>38166</v>
      </c>
      <c r="AA344" s="81">
        <v>8015</v>
      </c>
      <c r="AB344" s="81">
        <v>61226</v>
      </c>
      <c r="AC344" s="81">
        <v>19278700.884925649</v>
      </c>
      <c r="AD344" s="81">
        <v>5.9868221155199999</v>
      </c>
      <c r="AE344" s="82"/>
      <c r="AF344" s="81">
        <v>418013938.43784988</v>
      </c>
      <c r="AG344" s="81">
        <v>2842137.1190067972</v>
      </c>
      <c r="AH344" s="81">
        <v>692083.8825044079</v>
      </c>
      <c r="AI344" s="81">
        <v>100616020.83475409</v>
      </c>
      <c r="AJ344" s="81">
        <v>135054042.56696761</v>
      </c>
      <c r="AK344" s="81">
        <v>0</v>
      </c>
      <c r="AL344" s="81">
        <v>0</v>
      </c>
      <c r="AM344" s="81">
        <v>8397285.2688396052</v>
      </c>
      <c r="AN344" s="81">
        <v>0</v>
      </c>
      <c r="AO344" s="81">
        <v>0</v>
      </c>
      <c r="AP344" s="82"/>
      <c r="AQ344" s="81">
        <v>1490</v>
      </c>
      <c r="AR344" s="81">
        <v>504</v>
      </c>
      <c r="AS344" s="81">
        <v>0</v>
      </c>
      <c r="AT344" s="81">
        <v>0</v>
      </c>
      <c r="AU344" s="81">
        <v>0</v>
      </c>
      <c r="AV344" s="81">
        <v>0</v>
      </c>
      <c r="AW344" s="81" t="s">
        <v>564</v>
      </c>
      <c r="AX344" s="82"/>
      <c r="AY344" s="81">
        <v>6647.3509999999997</v>
      </c>
      <c r="AZ344" s="81">
        <v>46862.771000000001</v>
      </c>
      <c r="BA344" s="81">
        <v>0</v>
      </c>
      <c r="BB344" s="81">
        <v>0</v>
      </c>
      <c r="BC344" s="81">
        <v>0</v>
      </c>
      <c r="BD344" s="81">
        <v>0</v>
      </c>
      <c r="BE344" s="81" t="s">
        <v>564</v>
      </c>
      <c r="BF344" s="82"/>
      <c r="BG344" s="81">
        <v>0</v>
      </c>
      <c r="BH344" s="81">
        <v>0</v>
      </c>
      <c r="BI344" s="81">
        <v>520.27599999999995</v>
      </c>
      <c r="BJ344" s="81">
        <v>0</v>
      </c>
      <c r="BK344" s="81">
        <v>4.726</v>
      </c>
      <c r="BL344" s="81">
        <v>0</v>
      </c>
      <c r="BM344" s="82"/>
      <c r="BN344" s="81">
        <v>0</v>
      </c>
      <c r="BO344" s="81">
        <v>0</v>
      </c>
      <c r="BP344" s="81">
        <v>8</v>
      </c>
      <c r="BQ344" s="81">
        <v>0</v>
      </c>
      <c r="BR344" s="81">
        <v>1</v>
      </c>
      <c r="BS344" s="81">
        <v>0</v>
      </c>
      <c r="BT344"/>
      <c r="BU344" s="80">
        <v>520.27599999999995</v>
      </c>
      <c r="BV344" s="80">
        <v>4.726</v>
      </c>
      <c r="BW344" s="80">
        <v>0</v>
      </c>
      <c r="BX344" s="80">
        <v>0</v>
      </c>
      <c r="BY344" s="80">
        <v>0</v>
      </c>
      <c r="BZ344" s="80">
        <v>0</v>
      </c>
      <c r="CA344" s="80">
        <v>0</v>
      </c>
      <c r="CB344" s="80">
        <v>0</v>
      </c>
      <c r="CC344" s="80">
        <v>0</v>
      </c>
    </row>
    <row r="345" spans="1:81">
      <c r="A345" s="80" t="s">
        <v>2150</v>
      </c>
      <c r="B345" s="80">
        <v>31</v>
      </c>
      <c r="C345" s="80">
        <v>14</v>
      </c>
      <c r="D345" s="80">
        <v>2</v>
      </c>
      <c r="E345" s="80">
        <v>2017</v>
      </c>
      <c r="F345" s="80" t="s">
        <v>71</v>
      </c>
      <c r="G345" s="80" t="s">
        <v>2136</v>
      </c>
      <c r="H345" s="80" t="s">
        <v>2137</v>
      </c>
      <c r="I345" s="177"/>
      <c r="J345" s="81">
        <v>1633.2184463441852</v>
      </c>
      <c r="K345" s="81">
        <v>4.1580552595995393</v>
      </c>
      <c r="L345" s="81">
        <v>4.1125948272304989</v>
      </c>
      <c r="M345" s="81">
        <v>79.687783096733568</v>
      </c>
      <c r="N345" s="81">
        <v>110.98742467607921</v>
      </c>
      <c r="O345" s="81">
        <v>63.859516698321407</v>
      </c>
      <c r="P345" s="81">
        <v>38.049024028556929</v>
      </c>
      <c r="Q345" s="81">
        <v>4.1293212336873575</v>
      </c>
      <c r="R345" s="81">
        <v>104.79744785428495</v>
      </c>
      <c r="S345" s="81">
        <v>7.9180945994499998</v>
      </c>
      <c r="T345" s="82"/>
      <c r="U345" s="81">
        <v>38682533</v>
      </c>
      <c r="V345" s="81">
        <v>1545</v>
      </c>
      <c r="W345" s="81">
        <v>99</v>
      </c>
      <c r="X345" s="81">
        <v>16187</v>
      </c>
      <c r="Y345" s="81">
        <v>27760</v>
      </c>
      <c r="Z345" s="81">
        <v>38181</v>
      </c>
      <c r="AA345" s="81">
        <v>7881</v>
      </c>
      <c r="AB345" s="81">
        <v>60458</v>
      </c>
      <c r="AC345" s="81">
        <v>18253513.5</v>
      </c>
      <c r="AD345" s="81">
        <v>7.9180945994499998</v>
      </c>
      <c r="AE345" s="82"/>
      <c r="AF345" s="81">
        <v>510451459.90734673</v>
      </c>
      <c r="AG345" s="81">
        <v>2916269.7566612661</v>
      </c>
      <c r="AH345" s="81">
        <v>873625.75010211556</v>
      </c>
      <c r="AI345" s="81">
        <v>98998119.776506469</v>
      </c>
      <c r="AJ345" s="81">
        <v>138659117.93797299</v>
      </c>
      <c r="AK345" s="81">
        <v>0</v>
      </c>
      <c r="AL345" s="81">
        <v>0</v>
      </c>
      <c r="AM345" s="81">
        <v>8304926.9625620944</v>
      </c>
      <c r="AN345" s="81">
        <v>0</v>
      </c>
      <c r="AO345" s="81">
        <v>0</v>
      </c>
      <c r="AP345" s="82"/>
      <c r="AQ345" s="81">
        <v>1569</v>
      </c>
      <c r="AR345" s="81">
        <v>563</v>
      </c>
      <c r="AS345" s="81">
        <v>0</v>
      </c>
      <c r="AT345" s="81">
        <v>0</v>
      </c>
      <c r="AU345" s="81">
        <v>0</v>
      </c>
      <c r="AV345" s="81">
        <v>0</v>
      </c>
      <c r="AW345" s="81" t="s">
        <v>564</v>
      </c>
      <c r="AX345" s="82"/>
      <c r="AY345" s="81">
        <v>7057.0910000000003</v>
      </c>
      <c r="AZ345" s="81">
        <v>48753.371000000006</v>
      </c>
      <c r="BA345" s="81">
        <v>0</v>
      </c>
      <c r="BB345" s="81">
        <v>0</v>
      </c>
      <c r="BC345" s="81">
        <v>0</v>
      </c>
      <c r="BD345" s="81">
        <v>0</v>
      </c>
      <c r="BE345" s="81" t="s">
        <v>564</v>
      </c>
      <c r="BF345" s="82"/>
      <c r="BG345" s="81">
        <v>0</v>
      </c>
      <c r="BH345" s="81">
        <v>0</v>
      </c>
      <c r="BI345" s="81">
        <v>485.12799999999999</v>
      </c>
      <c r="BJ345" s="81">
        <v>0</v>
      </c>
      <c r="BK345" s="81">
        <v>32.299999999999997</v>
      </c>
      <c r="BL345" s="81">
        <v>0</v>
      </c>
      <c r="BM345" s="82"/>
      <c r="BN345" s="81">
        <v>0</v>
      </c>
      <c r="BO345" s="81">
        <v>0</v>
      </c>
      <c r="BP345" s="81">
        <v>7</v>
      </c>
      <c r="BQ345" s="81">
        <v>0</v>
      </c>
      <c r="BR345" s="81">
        <v>2</v>
      </c>
      <c r="BS345" s="81">
        <v>0</v>
      </c>
      <c r="BT345"/>
      <c r="BU345" s="80">
        <v>506.85</v>
      </c>
      <c r="BV345" s="80">
        <v>7.2889999999999997</v>
      </c>
      <c r="BW345" s="80">
        <v>0</v>
      </c>
      <c r="BX345" s="80">
        <v>0</v>
      </c>
      <c r="BY345" s="80">
        <v>3.2890000000000001</v>
      </c>
      <c r="BZ345" s="80">
        <v>0</v>
      </c>
      <c r="CA345" s="80">
        <v>0</v>
      </c>
      <c r="CB345" s="80">
        <v>0</v>
      </c>
      <c r="CC345" s="80">
        <v>0</v>
      </c>
    </row>
    <row r="346" spans="1:81">
      <c r="A346" s="80" t="s">
        <v>2151</v>
      </c>
      <c r="B346" s="80">
        <v>32</v>
      </c>
      <c r="C346" s="80">
        <v>15</v>
      </c>
      <c r="D346" s="80">
        <v>2</v>
      </c>
      <c r="E346" s="80">
        <v>2018</v>
      </c>
      <c r="F346" s="80" t="s">
        <v>93</v>
      </c>
      <c r="G346" s="80" t="s">
        <v>2136</v>
      </c>
      <c r="H346" s="80" t="s">
        <v>2137</v>
      </c>
      <c r="I346" s="177"/>
      <c r="J346" s="81">
        <v>1125.8851785862093</v>
      </c>
      <c r="K346" s="81">
        <v>3.858371688220791</v>
      </c>
      <c r="L346" s="81">
        <v>3.7466529178141319</v>
      </c>
      <c r="M346" s="81">
        <v>74.098131188422755</v>
      </c>
      <c r="N346" s="81">
        <v>88.626034493740747</v>
      </c>
      <c r="O346" s="81">
        <v>62.5103935122848</v>
      </c>
      <c r="P346" s="81">
        <v>37.655935356673176</v>
      </c>
      <c r="Q346" s="81">
        <v>3.7795135742555326</v>
      </c>
      <c r="R346" s="81">
        <v>103.60183803531619</v>
      </c>
      <c r="S346" s="81">
        <v>6.125511351080001</v>
      </c>
      <c r="T346" s="82"/>
      <c r="U346" s="81">
        <v>30639732</v>
      </c>
      <c r="V346" s="81">
        <v>1545</v>
      </c>
      <c r="W346" s="81">
        <v>99</v>
      </c>
      <c r="X346" s="81">
        <v>16187</v>
      </c>
      <c r="Y346" s="81">
        <v>27657</v>
      </c>
      <c r="Z346" s="81">
        <v>38090</v>
      </c>
      <c r="AA346" s="81">
        <v>7878</v>
      </c>
      <c r="AB346" s="81">
        <v>59633</v>
      </c>
      <c r="AC346" s="81">
        <v>17974541.5</v>
      </c>
      <c r="AD346" s="81">
        <v>6.125511351080001</v>
      </c>
      <c r="AE346" s="82"/>
      <c r="AF346" s="81">
        <v>373965491.89035398</v>
      </c>
      <c r="AG346" s="81">
        <v>2694575.964457775</v>
      </c>
      <c r="AH346" s="81">
        <v>818536.17088672041</v>
      </c>
      <c r="AI346" s="81">
        <v>95600172.242292583</v>
      </c>
      <c r="AJ346" s="81">
        <v>117632277.35613769</v>
      </c>
      <c r="AK346" s="81">
        <v>0</v>
      </c>
      <c r="AL346" s="81">
        <v>0</v>
      </c>
      <c r="AM346" s="81">
        <v>8208548.6850677561</v>
      </c>
      <c r="AN346" s="81">
        <v>0</v>
      </c>
      <c r="AO346" s="81">
        <v>0</v>
      </c>
      <c r="AP346" s="82"/>
      <c r="AQ346" s="81">
        <v>1636</v>
      </c>
      <c r="AR346" s="81">
        <v>611</v>
      </c>
      <c r="AS346" s="81">
        <v>0</v>
      </c>
      <c r="AT346" s="81">
        <v>0</v>
      </c>
      <c r="AU346" s="81">
        <v>0</v>
      </c>
      <c r="AV346" s="81">
        <v>0</v>
      </c>
      <c r="AW346" s="81" t="s">
        <v>564</v>
      </c>
      <c r="AX346" s="82"/>
      <c r="AY346" s="81">
        <v>7389.4649999999974</v>
      </c>
      <c r="AZ346" s="81">
        <v>49995.071000000004</v>
      </c>
      <c r="BA346" s="81">
        <v>0</v>
      </c>
      <c r="BB346" s="81">
        <v>0</v>
      </c>
      <c r="BC346" s="81">
        <v>0</v>
      </c>
      <c r="BD346" s="81">
        <v>0</v>
      </c>
      <c r="BE346" s="81" t="s">
        <v>564</v>
      </c>
      <c r="BF346" s="82"/>
      <c r="BG346" s="81">
        <v>0</v>
      </c>
      <c r="BH346" s="81">
        <v>0</v>
      </c>
      <c r="BI346" s="81">
        <v>501.97</v>
      </c>
      <c r="BJ346" s="81">
        <v>0</v>
      </c>
      <c r="BK346" s="81">
        <v>31.772000000000002</v>
      </c>
      <c r="BL346" s="81">
        <v>0</v>
      </c>
      <c r="BM346" s="82"/>
      <c r="BN346" s="81">
        <v>0</v>
      </c>
      <c r="BO346" s="81">
        <v>0</v>
      </c>
      <c r="BP346" s="81">
        <v>8</v>
      </c>
      <c r="BQ346" s="81">
        <v>0</v>
      </c>
      <c r="BR346" s="81">
        <v>2</v>
      </c>
      <c r="BS346" s="81">
        <v>0</v>
      </c>
      <c r="BT346"/>
      <c r="BU346" s="80">
        <v>523.12400000000002</v>
      </c>
      <c r="BV346" s="80">
        <v>7.3289999999999997</v>
      </c>
      <c r="BW346" s="80">
        <v>0</v>
      </c>
      <c r="BX346" s="80">
        <v>0</v>
      </c>
      <c r="BY346" s="80">
        <v>3.2890000000000001</v>
      </c>
      <c r="BZ346" s="80">
        <v>0</v>
      </c>
      <c r="CA346" s="80">
        <v>0</v>
      </c>
      <c r="CB346" s="80">
        <v>0</v>
      </c>
      <c r="CC346" s="80">
        <v>0</v>
      </c>
    </row>
    <row r="347" spans="1:81">
      <c r="A347" s="80" t="s">
        <v>2152</v>
      </c>
      <c r="B347" s="80">
        <v>33</v>
      </c>
      <c r="C347" s="80">
        <v>16</v>
      </c>
      <c r="D347" s="80">
        <v>2</v>
      </c>
      <c r="E347" s="80">
        <v>2019</v>
      </c>
      <c r="F347" s="80" t="s">
        <v>73</v>
      </c>
      <c r="G347" s="80" t="s">
        <v>2136</v>
      </c>
      <c r="H347" s="80" t="s">
        <v>2137</v>
      </c>
      <c r="I347" s="177"/>
      <c r="J347" s="81">
        <v>1290.2518956807796</v>
      </c>
      <c r="K347" s="81">
        <v>3.4371017648865485</v>
      </c>
      <c r="L347" s="81">
        <v>3.7371885406613341</v>
      </c>
      <c r="M347" s="81">
        <v>67.292967847884711</v>
      </c>
      <c r="N347" s="81">
        <v>76.985355197962448</v>
      </c>
      <c r="O347" s="81">
        <v>60.472613873829786</v>
      </c>
      <c r="P347" s="81">
        <v>36.191712041518848</v>
      </c>
      <c r="Q347" s="81">
        <v>3.630574946199856</v>
      </c>
      <c r="R347" s="81">
        <v>101.81966683911033</v>
      </c>
      <c r="S347" s="81">
        <v>8.8279181561200009</v>
      </c>
      <c r="T347" s="82"/>
      <c r="U347" s="81">
        <v>34288701</v>
      </c>
      <c r="V347" s="81">
        <v>1545</v>
      </c>
      <c r="W347" s="81">
        <v>99</v>
      </c>
      <c r="X347" s="81">
        <v>16187</v>
      </c>
      <c r="Y347" s="81">
        <v>27590</v>
      </c>
      <c r="Z347" s="81">
        <v>37860</v>
      </c>
      <c r="AA347" s="81">
        <v>7515</v>
      </c>
      <c r="AB347" s="81">
        <v>58834</v>
      </c>
      <c r="AC347" s="81">
        <v>17954678.5</v>
      </c>
      <c r="AD347" s="81">
        <v>8.8279181561200009</v>
      </c>
      <c r="AE347" s="82"/>
      <c r="AF347" s="81">
        <v>441848475.32456923</v>
      </c>
      <c r="AG347" s="81">
        <v>2657094.7641046019</v>
      </c>
      <c r="AH347" s="81">
        <v>879722.56523577718</v>
      </c>
      <c r="AI347" s="81">
        <v>94606010.108909026</v>
      </c>
      <c r="AJ347" s="81">
        <v>108196829.76070923</v>
      </c>
      <c r="AK347" s="81">
        <v>0</v>
      </c>
      <c r="AL347" s="81">
        <v>0</v>
      </c>
      <c r="AM347" s="81">
        <v>8012747.8978851289</v>
      </c>
      <c r="AN347" s="81">
        <v>0</v>
      </c>
      <c r="AO347" s="81">
        <v>0</v>
      </c>
      <c r="AP347" s="82"/>
      <c r="AQ347" s="81">
        <v>1728</v>
      </c>
      <c r="AR347" s="81">
        <v>634</v>
      </c>
      <c r="AS347" s="81">
        <v>0</v>
      </c>
      <c r="AT347" s="81">
        <v>0</v>
      </c>
      <c r="AU347" s="81">
        <v>0</v>
      </c>
      <c r="AV347" s="81">
        <v>0</v>
      </c>
      <c r="AW347" s="81" t="s">
        <v>564</v>
      </c>
      <c r="AX347" s="82"/>
      <c r="AY347" s="81">
        <v>7859.4340000000047</v>
      </c>
      <c r="AZ347" s="81">
        <v>50596.571000000018</v>
      </c>
      <c r="BA347" s="81">
        <v>0</v>
      </c>
      <c r="BB347" s="81">
        <v>0</v>
      </c>
      <c r="BC347" s="81">
        <v>0</v>
      </c>
      <c r="BD347" s="81">
        <v>0</v>
      </c>
      <c r="BE347" s="81" t="s">
        <v>564</v>
      </c>
      <c r="BF347" s="82"/>
      <c r="BG347" s="81">
        <v>0</v>
      </c>
      <c r="BH347" s="81">
        <v>0</v>
      </c>
      <c r="BI347" s="81">
        <v>439.517</v>
      </c>
      <c r="BJ347" s="81">
        <v>0</v>
      </c>
      <c r="BK347" s="81">
        <v>28.28</v>
      </c>
      <c r="BL347" s="81">
        <v>0</v>
      </c>
      <c r="BM347" s="82"/>
      <c r="BN347" s="81">
        <v>0</v>
      </c>
      <c r="BO347" s="81">
        <v>0</v>
      </c>
      <c r="BP347" s="81">
        <v>7</v>
      </c>
      <c r="BQ347" s="81">
        <v>0</v>
      </c>
      <c r="BR347" s="81">
        <v>2</v>
      </c>
      <c r="BS347" s="81">
        <v>0</v>
      </c>
      <c r="BT347"/>
      <c r="BU347" s="80">
        <v>458.69200000000001</v>
      </c>
      <c r="BV347" s="80">
        <v>5.8419999999999996</v>
      </c>
      <c r="BW347" s="80">
        <v>0</v>
      </c>
      <c r="BX347" s="80">
        <v>0</v>
      </c>
      <c r="BY347" s="80">
        <v>3.2629999999999999</v>
      </c>
      <c r="BZ347" s="80">
        <v>0</v>
      </c>
      <c r="CA347" s="80">
        <v>0</v>
      </c>
      <c r="CB347" s="80">
        <v>0</v>
      </c>
      <c r="CC347" s="80">
        <v>0</v>
      </c>
    </row>
    <row r="348" spans="1:81">
      <c r="A348" s="80" t="s">
        <v>2153</v>
      </c>
      <c r="B348" s="80">
        <v>34</v>
      </c>
      <c r="C348" s="80">
        <v>17</v>
      </c>
      <c r="D348" s="80">
        <v>2</v>
      </c>
      <c r="E348" s="80">
        <v>2020</v>
      </c>
      <c r="F348" s="80" t="s">
        <v>218</v>
      </c>
      <c r="G348" s="80" t="s">
        <v>2136</v>
      </c>
      <c r="H348" s="80" t="s">
        <v>2137</v>
      </c>
      <c r="I348" s="177"/>
      <c r="J348" s="81">
        <v>1085.811355340687</v>
      </c>
      <c r="K348" s="81">
        <v>2.9306200280731121</v>
      </c>
      <c r="L348" s="81">
        <v>1.8840379063537831</v>
      </c>
      <c r="M348" s="81">
        <v>53.56112311412253</v>
      </c>
      <c r="N348" s="81">
        <v>85.171972204220921</v>
      </c>
      <c r="O348" s="81">
        <v>52.709677113247828</v>
      </c>
      <c r="P348" s="81">
        <v>34.268322576728231</v>
      </c>
      <c r="Q348" s="81">
        <v>3.4152058305143633</v>
      </c>
      <c r="R348" s="81">
        <v>79.317398418183842</v>
      </c>
      <c r="S348" s="81">
        <v>8.0156157270000001</v>
      </c>
      <c r="T348" s="82"/>
      <c r="U348" s="81">
        <v>30174386</v>
      </c>
      <c r="V348" s="81">
        <v>1271</v>
      </c>
      <c r="W348" s="81">
        <v>59</v>
      </c>
      <c r="X348" s="81">
        <v>14402</v>
      </c>
      <c r="Y348" s="81">
        <v>27493</v>
      </c>
      <c r="Z348" s="81">
        <v>37665</v>
      </c>
      <c r="AA348" s="81">
        <v>7731</v>
      </c>
      <c r="AB348" s="81">
        <v>57921</v>
      </c>
      <c r="AC348" s="81">
        <v>14059640.5</v>
      </c>
      <c r="AD348" s="81">
        <v>8.0156157270000001</v>
      </c>
      <c r="AE348" s="82"/>
      <c r="AF348" s="81">
        <v>398957069.60138768</v>
      </c>
      <c r="AG348" s="81">
        <v>2152391.6597634619</v>
      </c>
      <c r="AH348" s="81">
        <v>480449.56839602173</v>
      </c>
      <c r="AI348" s="81">
        <v>77622774.593595058</v>
      </c>
      <c r="AJ348" s="81">
        <v>127240067.09449677</v>
      </c>
      <c r="AK348" s="81"/>
      <c r="AL348" s="81"/>
      <c r="AM348" s="81">
        <v>7559334.0157318376</v>
      </c>
      <c r="AN348" s="81"/>
      <c r="AO348" s="81"/>
      <c r="AP348" s="82"/>
      <c r="AQ348" s="81">
        <v>1805</v>
      </c>
      <c r="AR348" s="81">
        <v>648</v>
      </c>
      <c r="AS348" s="81">
        <v>0</v>
      </c>
      <c r="AT348" s="81">
        <v>0</v>
      </c>
      <c r="AU348" s="81">
        <v>0</v>
      </c>
      <c r="AV348" s="81">
        <v>0</v>
      </c>
      <c r="AW348" s="81">
        <v>0</v>
      </c>
      <c r="AX348" s="82"/>
      <c r="AY348" s="81">
        <v>8248.4429999999938</v>
      </c>
      <c r="AZ348" s="81">
        <v>51718.57099999996</v>
      </c>
      <c r="BA348" s="81">
        <v>0</v>
      </c>
      <c r="BB348" s="81">
        <v>0</v>
      </c>
      <c r="BC348" s="81">
        <v>0</v>
      </c>
      <c r="BD348" s="81">
        <v>0</v>
      </c>
      <c r="BE348" s="81">
        <v>0</v>
      </c>
      <c r="BF348" s="82"/>
      <c r="BG348" s="81">
        <v>0</v>
      </c>
      <c r="BH348" s="81">
        <v>0</v>
      </c>
      <c r="BI348" s="81">
        <v>437.608</v>
      </c>
      <c r="BJ348" s="81">
        <v>0</v>
      </c>
      <c r="BK348" s="81">
        <v>17.135000000000002</v>
      </c>
      <c r="BL348" s="81">
        <v>0</v>
      </c>
      <c r="BM348" s="82"/>
      <c r="BN348" s="81">
        <v>0</v>
      </c>
      <c r="BO348" s="81">
        <v>0</v>
      </c>
      <c r="BP348" s="81">
        <v>9</v>
      </c>
      <c r="BQ348" s="81">
        <v>0</v>
      </c>
      <c r="BR348" s="81">
        <v>1</v>
      </c>
      <c r="BS348" s="81">
        <v>0</v>
      </c>
      <c r="BT348"/>
      <c r="BU348" s="80">
        <v>454.74299999999999</v>
      </c>
      <c r="BV348" s="80">
        <v>0</v>
      </c>
      <c r="BW348" s="80">
        <v>0</v>
      </c>
      <c r="BX348" s="80">
        <v>0</v>
      </c>
      <c r="BY348" s="80">
        <v>0</v>
      </c>
      <c r="BZ348" s="80">
        <v>0</v>
      </c>
      <c r="CA348" s="80">
        <v>0</v>
      </c>
      <c r="CB348" s="80">
        <v>0</v>
      </c>
      <c r="CC348" s="80">
        <v>0</v>
      </c>
    </row>
    <row r="349" spans="1:81">
      <c r="A349" s="80" t="s">
        <v>2154</v>
      </c>
      <c r="B349" s="80">
        <v>34</v>
      </c>
      <c r="C349" s="80">
        <v>18</v>
      </c>
      <c r="D349" s="80">
        <v>2</v>
      </c>
      <c r="E349" s="80">
        <v>2021</v>
      </c>
      <c r="F349" s="80" t="s">
        <v>75</v>
      </c>
      <c r="G349" s="174" t="s">
        <v>2136</v>
      </c>
      <c r="H349" s="80" t="s">
        <v>2137</v>
      </c>
      <c r="I349" s="177"/>
      <c r="J349" s="81">
        <v>985.06619685131705</v>
      </c>
      <c r="K349" s="81">
        <v>3.2319743721515093</v>
      </c>
      <c r="L349" s="81">
        <v>1.6738109566043415</v>
      </c>
      <c r="M349" s="81">
        <v>60.437421904554625</v>
      </c>
      <c r="N349" s="81">
        <v>80.910357835181756</v>
      </c>
      <c r="O349" s="81">
        <v>50.524130686014537</v>
      </c>
      <c r="P349" s="81">
        <v>35.021474180269642</v>
      </c>
      <c r="Q349" s="81">
        <v>3.3892404581612428</v>
      </c>
      <c r="R349" s="81">
        <v>81.252508138980019</v>
      </c>
      <c r="S349" s="81">
        <v>6.6432811913099998</v>
      </c>
      <c r="T349" s="82"/>
      <c r="U349" s="81">
        <v>29997602</v>
      </c>
      <c r="V349" s="81">
        <v>1271</v>
      </c>
      <c r="W349" s="81">
        <v>59</v>
      </c>
      <c r="X349" s="81">
        <v>14402</v>
      </c>
      <c r="Y349" s="81">
        <v>27193</v>
      </c>
      <c r="Z349" s="81">
        <v>37175</v>
      </c>
      <c r="AA349" s="81">
        <v>7705</v>
      </c>
      <c r="AB349" s="81">
        <v>56799</v>
      </c>
      <c r="AC349" s="81">
        <v>13959970.999999996</v>
      </c>
      <c r="AD349" s="81">
        <v>6.6432811913099998</v>
      </c>
      <c r="AE349" s="82"/>
      <c r="AF349" s="81">
        <v>349018267.6970911</v>
      </c>
      <c r="AG349" s="81">
        <v>2301162.2878610701</v>
      </c>
      <c r="AH349" s="81">
        <v>422332.0957882579</v>
      </c>
      <c r="AI349" s="81">
        <v>88913188.614492968</v>
      </c>
      <c r="AJ349" s="81">
        <v>119006242.65613413</v>
      </c>
      <c r="AK349" s="81">
        <v>0</v>
      </c>
      <c r="AL349" s="81">
        <v>0</v>
      </c>
      <c r="AM349" s="81">
        <v>7455657.5635953983</v>
      </c>
      <c r="AN349" s="81">
        <v>0</v>
      </c>
      <c r="AO349" s="81">
        <v>0</v>
      </c>
      <c r="AP349" s="82"/>
      <c r="AQ349" s="81">
        <v>1897</v>
      </c>
      <c r="AR349" s="81">
        <v>664</v>
      </c>
      <c r="AS349" s="81">
        <v>0</v>
      </c>
      <c r="AT349" s="81">
        <v>0</v>
      </c>
      <c r="AU349" s="81">
        <v>0</v>
      </c>
      <c r="AV349" s="81">
        <v>0</v>
      </c>
      <c r="AW349" s="81"/>
      <c r="AX349" s="82"/>
      <c r="AY349" s="81">
        <v>8755.6739999999918</v>
      </c>
      <c r="AZ349" s="81">
        <v>58145.470999999961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2155</v>
      </c>
      <c r="B350" s="80">
        <v>34</v>
      </c>
      <c r="C350" s="80">
        <v>19</v>
      </c>
      <c r="D350" s="80">
        <v>2</v>
      </c>
      <c r="E350" s="80">
        <v>2022</v>
      </c>
      <c r="F350" s="80" t="s">
        <v>568</v>
      </c>
      <c r="G350" s="174" t="s">
        <v>2136</v>
      </c>
      <c r="H350" s="80" t="s">
        <v>2137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2001</v>
      </c>
      <c r="AR350" s="81">
        <v>670</v>
      </c>
      <c r="AS350" s="81">
        <v>0</v>
      </c>
      <c r="AT350" s="81">
        <v>0</v>
      </c>
      <c r="AU350" s="81">
        <v>0</v>
      </c>
      <c r="AV350" s="81">
        <v>0</v>
      </c>
      <c r="AW350" s="81"/>
      <c r="AX350" s="82"/>
      <c r="AY350" s="81">
        <v>9332.1519999999873</v>
      </c>
      <c r="AZ350" s="81">
        <v>59443.370999999963</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2156</v>
      </c>
      <c r="B351" s="80">
        <v>375</v>
      </c>
      <c r="C351" s="80">
        <v>1</v>
      </c>
      <c r="D351" s="80">
        <v>23</v>
      </c>
      <c r="E351" s="80">
        <v>1990</v>
      </c>
      <c r="F351" s="80" t="s">
        <v>562</v>
      </c>
      <c r="G351" s="80" t="s">
        <v>2157</v>
      </c>
      <c r="H351" s="80" t="s">
        <v>2158</v>
      </c>
      <c r="I351" s="177"/>
      <c r="J351" s="81">
        <v>455.1990473182197</v>
      </c>
      <c r="K351" s="81">
        <v>9.3350330125253667</v>
      </c>
      <c r="L351" s="81">
        <v>4.430760633870463</v>
      </c>
      <c r="M351" s="81">
        <v>50.4506784597706</v>
      </c>
      <c r="N351" s="81">
        <v>46.270085725870956</v>
      </c>
      <c r="O351" s="81">
        <v>47.433613721280075</v>
      </c>
      <c r="P351" s="81">
        <v>51.533889263289971</v>
      </c>
      <c r="Q351" s="81">
        <v>3.8511749799131114</v>
      </c>
      <c r="R351" s="81">
        <v>0</v>
      </c>
      <c r="S351" s="81">
        <v>3.961593833009426</v>
      </c>
      <c r="T351" s="82"/>
      <c r="U351" s="81">
        <v>12030699</v>
      </c>
      <c r="V351" s="81">
        <v>2268</v>
      </c>
      <c r="W351" s="81">
        <v>41</v>
      </c>
      <c r="X351" s="81">
        <v>18104</v>
      </c>
      <c r="Y351" s="81">
        <v>20287</v>
      </c>
      <c r="Z351" s="81">
        <v>19510</v>
      </c>
      <c r="AA351" s="81">
        <v>12513</v>
      </c>
      <c r="AB351" s="81">
        <v>62530</v>
      </c>
      <c r="AC351" s="81">
        <v>0</v>
      </c>
      <c r="AD351" s="81">
        <v>3.961593833009426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2159</v>
      </c>
      <c r="B352" s="80">
        <v>376</v>
      </c>
      <c r="C352" s="80">
        <v>2</v>
      </c>
      <c r="D352" s="80">
        <v>23</v>
      </c>
      <c r="E352" s="80">
        <v>2005</v>
      </c>
      <c r="F352" s="80" t="s">
        <v>565</v>
      </c>
      <c r="G352" s="80" t="s">
        <v>2157</v>
      </c>
      <c r="H352" s="80" t="s">
        <v>2158</v>
      </c>
      <c r="I352" s="177"/>
      <c r="J352" s="81">
        <v>317.08332216409917</v>
      </c>
      <c r="K352" s="81">
        <v>3.3845604816526773</v>
      </c>
      <c r="L352" s="81">
        <v>1.0749933498943542</v>
      </c>
      <c r="M352" s="81">
        <v>65.499405484773121</v>
      </c>
      <c r="N352" s="81">
        <v>67.710101135377457</v>
      </c>
      <c r="O352" s="81">
        <v>68.922982399401008</v>
      </c>
      <c r="P352" s="81">
        <v>47.716988027736718</v>
      </c>
      <c r="Q352" s="81">
        <v>3.4866369500440988</v>
      </c>
      <c r="R352" s="81">
        <v>0</v>
      </c>
      <c r="S352" s="81">
        <v>0</v>
      </c>
      <c r="T352" s="82"/>
      <c r="U352" s="81">
        <v>12231081</v>
      </c>
      <c r="V352" s="81">
        <v>1629</v>
      </c>
      <c r="W352" s="81">
        <v>15</v>
      </c>
      <c r="X352" s="81">
        <v>14530</v>
      </c>
      <c r="Y352" s="81">
        <v>24617</v>
      </c>
      <c r="Z352" s="81">
        <v>32805</v>
      </c>
      <c r="AA352" s="81">
        <v>9489</v>
      </c>
      <c r="AB352" s="81">
        <v>59181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2160</v>
      </c>
      <c r="B353" s="80">
        <v>377</v>
      </c>
      <c r="C353" s="80">
        <v>3</v>
      </c>
      <c r="D353" s="80">
        <v>23</v>
      </c>
      <c r="E353" s="80">
        <v>2006</v>
      </c>
      <c r="F353" s="80" t="s">
        <v>566</v>
      </c>
      <c r="G353" s="80" t="s">
        <v>2157</v>
      </c>
      <c r="H353" s="80" t="s">
        <v>2158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2161</v>
      </c>
      <c r="B354" s="80">
        <v>378</v>
      </c>
      <c r="C354" s="80">
        <v>4</v>
      </c>
      <c r="D354" s="80">
        <v>23</v>
      </c>
      <c r="E354" s="80">
        <v>2007</v>
      </c>
      <c r="F354" s="80" t="s">
        <v>567</v>
      </c>
      <c r="G354" s="80" t="s">
        <v>2157</v>
      </c>
      <c r="H354" s="80" t="s">
        <v>2158</v>
      </c>
      <c r="I354" s="177"/>
      <c r="J354" s="81">
        <v>335.08098521927303</v>
      </c>
      <c r="K354" s="81">
        <v>3.6421501514256751</v>
      </c>
      <c r="L354" s="81">
        <v>1.5643946667469244</v>
      </c>
      <c r="M354" s="81">
        <v>71.053695837312645</v>
      </c>
      <c r="N354" s="81">
        <v>68.350180269414153</v>
      </c>
      <c r="O354" s="81">
        <v>67.226326230112363</v>
      </c>
      <c r="P354" s="81">
        <v>46.504908344401549</v>
      </c>
      <c r="Q354" s="81">
        <v>3.6608596252609718</v>
      </c>
      <c r="R354" s="81">
        <v>0</v>
      </c>
      <c r="S354" s="81">
        <v>0</v>
      </c>
      <c r="T354" s="82"/>
      <c r="U354" s="81">
        <v>14315651</v>
      </c>
      <c r="V354" s="81">
        <v>1630</v>
      </c>
      <c r="W354" s="81">
        <v>22</v>
      </c>
      <c r="X354" s="81">
        <v>18776</v>
      </c>
      <c r="Y354" s="81">
        <v>25171</v>
      </c>
      <c r="Z354" s="81">
        <v>33263</v>
      </c>
      <c r="AA354" s="81">
        <v>9107</v>
      </c>
      <c r="AB354" s="81">
        <v>58852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2162</v>
      </c>
      <c r="B355" s="80">
        <v>379</v>
      </c>
      <c r="C355" s="80">
        <v>5</v>
      </c>
      <c r="D355" s="80">
        <v>23</v>
      </c>
      <c r="E355" s="80">
        <v>2008</v>
      </c>
      <c r="F355" s="80" t="s">
        <v>84</v>
      </c>
      <c r="G355" s="80" t="s">
        <v>2157</v>
      </c>
      <c r="H355" s="80" t="s">
        <v>2158</v>
      </c>
      <c r="I355" s="177"/>
      <c r="J355" s="81">
        <v>334.38307380627646</v>
      </c>
      <c r="K355" s="81">
        <v>2.8445914038978697</v>
      </c>
      <c r="L355" s="81">
        <v>1.358351208612234</v>
      </c>
      <c r="M355" s="81">
        <v>74.357101618938913</v>
      </c>
      <c r="N355" s="81">
        <v>64.793391595403264</v>
      </c>
      <c r="O355" s="81">
        <v>65.31388163778351</v>
      </c>
      <c r="P355" s="81">
        <v>45.248148213749509</v>
      </c>
      <c r="Q355" s="81">
        <v>3.6027166678234743</v>
      </c>
      <c r="R355" s="81">
        <v>0</v>
      </c>
      <c r="S355" s="81">
        <v>0</v>
      </c>
      <c r="T355" s="82"/>
      <c r="U355" s="81">
        <v>14756429</v>
      </c>
      <c r="V355" s="81">
        <v>1630</v>
      </c>
      <c r="W355" s="81">
        <v>22</v>
      </c>
      <c r="X355" s="81">
        <v>18776</v>
      </c>
      <c r="Y355" s="81">
        <v>25492</v>
      </c>
      <c r="Z355" s="81">
        <v>33451</v>
      </c>
      <c r="AA355" s="81">
        <v>8871</v>
      </c>
      <c r="AB355" s="81">
        <v>58869</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2163</v>
      </c>
      <c r="B356" s="80">
        <v>380</v>
      </c>
      <c r="C356" s="80">
        <v>6</v>
      </c>
      <c r="D356" s="80">
        <v>23</v>
      </c>
      <c r="E356" s="80">
        <v>2009</v>
      </c>
      <c r="F356" s="80" t="s">
        <v>85</v>
      </c>
      <c r="G356" s="80" t="s">
        <v>2157</v>
      </c>
      <c r="H356" s="80" t="s">
        <v>2158</v>
      </c>
      <c r="I356" s="177"/>
      <c r="J356" s="81">
        <v>296.34566488229569</v>
      </c>
      <c r="K356" s="81">
        <v>2.1754237956675255</v>
      </c>
      <c r="L356" s="81">
        <v>0.33937380724372807</v>
      </c>
      <c r="M356" s="81">
        <v>75.516562686999237</v>
      </c>
      <c r="N356" s="81">
        <v>63.374118462467216</v>
      </c>
      <c r="O356" s="81">
        <v>66.795981343381001</v>
      </c>
      <c r="P356" s="81">
        <v>43.235511755653818</v>
      </c>
      <c r="Q356" s="81">
        <v>3.4295675483697829</v>
      </c>
      <c r="R356" s="81">
        <v>0</v>
      </c>
      <c r="S356" s="81">
        <v>0</v>
      </c>
      <c r="T356" s="82"/>
      <c r="U356" s="81">
        <v>13383380</v>
      </c>
      <c r="V356" s="81">
        <v>1568</v>
      </c>
      <c r="W356" s="81">
        <v>8</v>
      </c>
      <c r="X356" s="81">
        <v>20108</v>
      </c>
      <c r="Y356" s="81">
        <v>25633</v>
      </c>
      <c r="Z356" s="81">
        <v>33767</v>
      </c>
      <c r="AA356" s="81">
        <v>8702</v>
      </c>
      <c r="AB356" s="81">
        <v>58828</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54.796999999999997</v>
      </c>
      <c r="BJ356" s="81">
        <v>0</v>
      </c>
      <c r="BK356" s="81">
        <v>7.99</v>
      </c>
      <c r="BL356" s="81">
        <v>0</v>
      </c>
      <c r="BM356" s="82"/>
      <c r="BN356" s="81">
        <v>0</v>
      </c>
      <c r="BO356" s="81">
        <v>0</v>
      </c>
      <c r="BP356" s="81">
        <v>6</v>
      </c>
      <c r="BQ356" s="81">
        <v>0</v>
      </c>
      <c r="BR356" s="81">
        <v>2</v>
      </c>
      <c r="BS356" s="81">
        <v>0</v>
      </c>
      <c r="BT356"/>
      <c r="BU356" s="80"/>
      <c r="BV356" s="80"/>
      <c r="BW356" s="80"/>
      <c r="BX356" s="80"/>
      <c r="BY356" s="80"/>
      <c r="BZ356" s="80"/>
      <c r="CA356" s="80"/>
      <c r="CB356" s="80"/>
      <c r="CC356" s="80"/>
    </row>
    <row r="357" spans="1:81">
      <c r="A357" s="80" t="s">
        <v>2164</v>
      </c>
      <c r="B357" s="80">
        <v>381</v>
      </c>
      <c r="C357" s="80">
        <v>7</v>
      </c>
      <c r="D357" s="80">
        <v>23</v>
      </c>
      <c r="E357" s="80">
        <v>2010</v>
      </c>
      <c r="F357" s="80" t="s">
        <v>86</v>
      </c>
      <c r="G357" s="80" t="s">
        <v>2157</v>
      </c>
      <c r="H357" s="80" t="s">
        <v>2158</v>
      </c>
      <c r="I357" s="177"/>
      <c r="J357" s="81">
        <v>329.23330490953305</v>
      </c>
      <c r="K357" s="81">
        <v>2.4375727886034491</v>
      </c>
      <c r="L357" s="81">
        <v>0.32067548289996717</v>
      </c>
      <c r="M357" s="81">
        <v>79.430631639203654</v>
      </c>
      <c r="N357" s="81">
        <v>64.592571606974943</v>
      </c>
      <c r="O357" s="81">
        <v>66.989122984332099</v>
      </c>
      <c r="P357" s="81">
        <v>43.400210617604017</v>
      </c>
      <c r="Q357" s="81">
        <v>3.561708996676225</v>
      </c>
      <c r="R357" s="81">
        <v>0</v>
      </c>
      <c r="S357" s="81">
        <v>0</v>
      </c>
      <c r="T357" s="82"/>
      <c r="U357" s="81">
        <v>13725805</v>
      </c>
      <c r="V357" s="81">
        <v>1568</v>
      </c>
      <c r="W357" s="81">
        <v>8</v>
      </c>
      <c r="X357" s="81">
        <v>20108</v>
      </c>
      <c r="Y357" s="81">
        <v>25768</v>
      </c>
      <c r="Z357" s="81">
        <v>34022</v>
      </c>
      <c r="AA357" s="81">
        <v>8517</v>
      </c>
      <c r="AB357" s="81">
        <v>58541</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55.886000000000003</v>
      </c>
      <c r="BJ357" s="81">
        <v>0</v>
      </c>
      <c r="BK357" s="81">
        <v>7.4250000000000007</v>
      </c>
      <c r="BL357" s="81">
        <v>0</v>
      </c>
      <c r="BM357" s="82"/>
      <c r="BN357" s="81">
        <v>0</v>
      </c>
      <c r="BO357" s="81">
        <v>0</v>
      </c>
      <c r="BP357" s="81">
        <v>6</v>
      </c>
      <c r="BQ357" s="81">
        <v>0</v>
      </c>
      <c r="BR357" s="81">
        <v>2</v>
      </c>
      <c r="BS357" s="81">
        <v>0</v>
      </c>
      <c r="BT357"/>
      <c r="BU357" s="80">
        <v>55.615000000000002</v>
      </c>
      <c r="BV357" s="80">
        <v>0</v>
      </c>
      <c r="BW357" s="80">
        <v>0</v>
      </c>
      <c r="BX357" s="80">
        <v>0</v>
      </c>
      <c r="BY357" s="80">
        <v>0</v>
      </c>
      <c r="BZ357" s="80">
        <v>0</v>
      </c>
      <c r="CA357" s="80">
        <v>7.6959999999999997</v>
      </c>
      <c r="CB357" s="80">
        <v>0</v>
      </c>
      <c r="CC357" s="80">
        <v>0</v>
      </c>
    </row>
    <row r="358" spans="1:81">
      <c r="A358" s="80" t="s">
        <v>2165</v>
      </c>
      <c r="B358" s="80">
        <v>382</v>
      </c>
      <c r="C358" s="80">
        <v>8</v>
      </c>
      <c r="D358" s="80">
        <v>23</v>
      </c>
      <c r="E358" s="80">
        <v>2011</v>
      </c>
      <c r="F358" s="80" t="s">
        <v>87</v>
      </c>
      <c r="G358" s="80" t="s">
        <v>2157</v>
      </c>
      <c r="H358" s="80" t="s">
        <v>2158</v>
      </c>
      <c r="I358" s="177"/>
      <c r="J358" s="81">
        <v>308.21074667828674</v>
      </c>
      <c r="K358" s="81">
        <v>3.9513609027388781</v>
      </c>
      <c r="L358" s="81">
        <v>0.36061971990767011</v>
      </c>
      <c r="M358" s="81">
        <v>96.119923719661728</v>
      </c>
      <c r="N358" s="81">
        <v>79.330050159860377</v>
      </c>
      <c r="O358" s="81">
        <v>66.196826787655027</v>
      </c>
      <c r="P358" s="81">
        <v>41.675908925843046</v>
      </c>
      <c r="Q358" s="81">
        <v>4.0918168793493495</v>
      </c>
      <c r="R358" s="81">
        <v>0</v>
      </c>
      <c r="S358" s="81">
        <v>0</v>
      </c>
      <c r="T358" s="82"/>
      <c r="U358" s="81">
        <v>12133290</v>
      </c>
      <c r="V358" s="81">
        <v>1568</v>
      </c>
      <c r="W358" s="81">
        <v>8</v>
      </c>
      <c r="X358" s="81">
        <v>20108</v>
      </c>
      <c r="Y358" s="81">
        <v>25937</v>
      </c>
      <c r="Z358" s="81">
        <v>34350</v>
      </c>
      <c r="AA358" s="81">
        <v>8422</v>
      </c>
      <c r="AB358" s="81">
        <v>58306</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54.838999999999999</v>
      </c>
      <c r="BJ358" s="81">
        <v>0</v>
      </c>
      <c r="BK358" s="81">
        <v>6.4039999999999999</v>
      </c>
      <c r="BL358" s="81">
        <v>0</v>
      </c>
      <c r="BM358" s="82"/>
      <c r="BN358" s="81">
        <v>0</v>
      </c>
      <c r="BO358" s="81">
        <v>0</v>
      </c>
      <c r="BP358" s="81">
        <v>6</v>
      </c>
      <c r="BQ358" s="81">
        <v>0</v>
      </c>
      <c r="BR358" s="81">
        <v>2</v>
      </c>
      <c r="BS358" s="81">
        <v>0</v>
      </c>
      <c r="BT358"/>
      <c r="BU358" s="80">
        <v>52.807000000000002</v>
      </c>
      <c r="BV358" s="80">
        <v>0</v>
      </c>
      <c r="BW358" s="80">
        <v>0</v>
      </c>
      <c r="BX358" s="80">
        <v>0</v>
      </c>
      <c r="BY358" s="80">
        <v>0</v>
      </c>
      <c r="BZ358" s="80">
        <v>0</v>
      </c>
      <c r="CA358" s="80">
        <v>8.4359999999999999</v>
      </c>
      <c r="CB358" s="80">
        <v>0</v>
      </c>
      <c r="CC358" s="80">
        <v>0</v>
      </c>
    </row>
    <row r="359" spans="1:81">
      <c r="A359" s="80" t="s">
        <v>2166</v>
      </c>
      <c r="B359" s="80">
        <v>383</v>
      </c>
      <c r="C359" s="80">
        <v>9</v>
      </c>
      <c r="D359" s="80">
        <v>23</v>
      </c>
      <c r="E359" s="80">
        <v>2012</v>
      </c>
      <c r="F359" s="80" t="s">
        <v>88</v>
      </c>
      <c r="G359" s="80" t="s">
        <v>2157</v>
      </c>
      <c r="H359" s="80" t="s">
        <v>2158</v>
      </c>
      <c r="I359" s="177"/>
      <c r="J359" s="81">
        <v>337.1182431026358</v>
      </c>
      <c r="K359" s="81">
        <v>3.6911660776943926</v>
      </c>
      <c r="L359" s="81">
        <v>0.36911382572572315</v>
      </c>
      <c r="M359" s="81">
        <v>106.63450932179904</v>
      </c>
      <c r="N359" s="81">
        <v>93.142765439068086</v>
      </c>
      <c r="O359" s="81">
        <v>66.742786304616388</v>
      </c>
      <c r="P359" s="81">
        <v>41.206350258736677</v>
      </c>
      <c r="Q359" s="81">
        <v>4.4660954500050769</v>
      </c>
      <c r="R359" s="81">
        <v>0</v>
      </c>
      <c r="S359" s="81">
        <v>0</v>
      </c>
      <c r="T359" s="82"/>
      <c r="U359" s="81">
        <v>12766980</v>
      </c>
      <c r="V359" s="81">
        <v>1568</v>
      </c>
      <c r="W359" s="81">
        <v>8</v>
      </c>
      <c r="X359" s="81">
        <v>20108</v>
      </c>
      <c r="Y359" s="81">
        <v>26347</v>
      </c>
      <c r="Z359" s="81">
        <v>34908</v>
      </c>
      <c r="AA359" s="81">
        <v>8280</v>
      </c>
      <c r="AB359" s="81">
        <v>58574</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64.007999999999996</v>
      </c>
      <c r="BJ359" s="81">
        <v>0</v>
      </c>
      <c r="BK359" s="81">
        <v>7.577</v>
      </c>
      <c r="BL359" s="81">
        <v>0</v>
      </c>
      <c r="BM359" s="82"/>
      <c r="BN359" s="81">
        <v>0</v>
      </c>
      <c r="BO359" s="81">
        <v>0</v>
      </c>
      <c r="BP359" s="81">
        <v>6</v>
      </c>
      <c r="BQ359" s="81">
        <v>0</v>
      </c>
      <c r="BR359" s="81">
        <v>2</v>
      </c>
      <c r="BS359" s="81">
        <v>0</v>
      </c>
      <c r="BT359"/>
      <c r="BU359" s="80">
        <v>61.076999999999998</v>
      </c>
      <c r="BV359" s="80">
        <v>0</v>
      </c>
      <c r="BW359" s="80">
        <v>0</v>
      </c>
      <c r="BX359" s="80">
        <v>0</v>
      </c>
      <c r="BY359" s="80">
        <v>0</v>
      </c>
      <c r="BZ359" s="80">
        <v>0</v>
      </c>
      <c r="CA359" s="80">
        <v>10.507999999999999</v>
      </c>
      <c r="CB359" s="80">
        <v>0</v>
      </c>
      <c r="CC359" s="80">
        <v>0</v>
      </c>
    </row>
    <row r="360" spans="1:81">
      <c r="A360" s="80" t="s">
        <v>2167</v>
      </c>
      <c r="B360" s="80">
        <v>384</v>
      </c>
      <c r="C360" s="80">
        <v>10</v>
      </c>
      <c r="D360" s="80">
        <v>23</v>
      </c>
      <c r="E360" s="80">
        <v>2013</v>
      </c>
      <c r="F360" s="80" t="s">
        <v>89</v>
      </c>
      <c r="G360" s="80" t="s">
        <v>2157</v>
      </c>
      <c r="H360" s="80" t="s">
        <v>2158</v>
      </c>
      <c r="I360" s="177"/>
      <c r="J360" s="81">
        <v>333.01608814142492</v>
      </c>
      <c r="K360" s="81">
        <v>3.0740974175791007</v>
      </c>
      <c r="L360" s="81">
        <v>0.35471542918979937</v>
      </c>
      <c r="M360" s="81">
        <v>105.64776020167331</v>
      </c>
      <c r="N360" s="81">
        <v>89.1240004503628</v>
      </c>
      <c r="O360" s="81">
        <v>64.505168552350483</v>
      </c>
      <c r="P360" s="81">
        <v>40.787144530095937</v>
      </c>
      <c r="Q360" s="81">
        <v>4.5091711653368369</v>
      </c>
      <c r="R360" s="81">
        <v>0</v>
      </c>
      <c r="S360" s="81">
        <v>0</v>
      </c>
      <c r="T360" s="82"/>
      <c r="U360" s="81">
        <v>12667661</v>
      </c>
      <c r="V360" s="81">
        <v>1568</v>
      </c>
      <c r="W360" s="81">
        <v>8</v>
      </c>
      <c r="X360" s="81">
        <v>20108</v>
      </c>
      <c r="Y360" s="81">
        <v>26455</v>
      </c>
      <c r="Z360" s="81">
        <v>35244</v>
      </c>
      <c r="AA360" s="81">
        <v>8165</v>
      </c>
      <c r="AB360" s="81">
        <v>58291</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69.257999999999996</v>
      </c>
      <c r="BJ360" s="81">
        <v>0</v>
      </c>
      <c r="BK360" s="81">
        <v>8.847999999999999</v>
      </c>
      <c r="BL360" s="81">
        <v>0</v>
      </c>
      <c r="BM360" s="82"/>
      <c r="BN360" s="81">
        <v>0</v>
      </c>
      <c r="BO360" s="81">
        <v>0</v>
      </c>
      <c r="BP360" s="81">
        <v>6</v>
      </c>
      <c r="BQ360" s="81">
        <v>0</v>
      </c>
      <c r="BR360" s="81">
        <v>2</v>
      </c>
      <c r="BS360" s="81">
        <v>0</v>
      </c>
      <c r="BT360"/>
      <c r="BU360" s="80">
        <v>68.19</v>
      </c>
      <c r="BV360" s="80">
        <v>0</v>
      </c>
      <c r="BW360" s="80">
        <v>0</v>
      </c>
      <c r="BX360" s="80">
        <v>0</v>
      </c>
      <c r="BY360" s="80">
        <v>0</v>
      </c>
      <c r="BZ360" s="80">
        <v>0</v>
      </c>
      <c r="CA360" s="80">
        <v>9.9160000000000004</v>
      </c>
      <c r="CB360" s="80">
        <v>0</v>
      </c>
      <c r="CC360" s="80">
        <v>0</v>
      </c>
    </row>
    <row r="361" spans="1:81">
      <c r="A361" s="80" t="s">
        <v>2168</v>
      </c>
      <c r="B361" s="80">
        <v>385</v>
      </c>
      <c r="C361" s="80">
        <v>11</v>
      </c>
      <c r="D361" s="80">
        <v>23</v>
      </c>
      <c r="E361" s="80">
        <v>2014</v>
      </c>
      <c r="F361" s="80" t="s">
        <v>90</v>
      </c>
      <c r="G361" s="80" t="s">
        <v>2157</v>
      </c>
      <c r="H361" s="80" t="s">
        <v>2158</v>
      </c>
      <c r="I361" s="177"/>
      <c r="J361" s="81">
        <v>348.10213418642331</v>
      </c>
      <c r="K361" s="81">
        <v>3.2772433169587165</v>
      </c>
      <c r="L361" s="81">
        <v>1.1331273439777891</v>
      </c>
      <c r="M361" s="81">
        <v>107.38840739181663</v>
      </c>
      <c r="N361" s="81">
        <v>78.399375378111472</v>
      </c>
      <c r="O361" s="81">
        <v>61.725810538439518</v>
      </c>
      <c r="P361" s="81">
        <v>40.361571115273144</v>
      </c>
      <c r="Q361" s="81">
        <v>4.3092755650188233</v>
      </c>
      <c r="R361" s="81">
        <v>0</v>
      </c>
      <c r="S361" s="81">
        <v>0</v>
      </c>
      <c r="T361" s="82"/>
      <c r="U361" s="81">
        <v>13508294</v>
      </c>
      <c r="V361" s="81">
        <v>1282</v>
      </c>
      <c r="W361" s="81">
        <v>26</v>
      </c>
      <c r="X361" s="81">
        <v>20895</v>
      </c>
      <c r="Y361" s="81">
        <v>26615</v>
      </c>
      <c r="Z361" s="81">
        <v>35520</v>
      </c>
      <c r="AA361" s="81">
        <v>8038</v>
      </c>
      <c r="AB361" s="81">
        <v>58061</v>
      </c>
      <c r="AC361" s="81">
        <v>0</v>
      </c>
      <c r="AD361" s="81">
        <v>0</v>
      </c>
      <c r="AE361" s="82"/>
      <c r="AF361" s="81">
        <v>173858120.70773974</v>
      </c>
      <c r="AG361" s="81">
        <v>2722756.6138268732</v>
      </c>
      <c r="AH361" s="81">
        <v>246587.13167337957</v>
      </c>
      <c r="AI361" s="81">
        <v>132478530.38296647</v>
      </c>
      <c r="AJ361" s="81">
        <v>106637579.0906036</v>
      </c>
      <c r="AK361" s="81">
        <v>0</v>
      </c>
      <c r="AL361" s="81">
        <v>0</v>
      </c>
      <c r="AM361" s="81">
        <v>7970907.6819957709</v>
      </c>
      <c r="AN361" s="81">
        <v>0</v>
      </c>
      <c r="AO361" s="81">
        <v>0</v>
      </c>
      <c r="AP361" s="82"/>
      <c r="AQ361" s="81">
        <v>1239</v>
      </c>
      <c r="AR361" s="81">
        <v>197</v>
      </c>
      <c r="AS361" s="81">
        <v>0</v>
      </c>
      <c r="AT361" s="81">
        <v>0</v>
      </c>
      <c r="AU361" s="81">
        <v>0</v>
      </c>
      <c r="AV361" s="81">
        <v>0</v>
      </c>
      <c r="AW361" s="81" t="s">
        <v>564</v>
      </c>
      <c r="AX361" s="82"/>
      <c r="AY361" s="81">
        <v>5314.02</v>
      </c>
      <c r="AZ361" s="81">
        <v>15214.85</v>
      </c>
      <c r="BA361" s="81">
        <v>0</v>
      </c>
      <c r="BB361" s="81">
        <v>0</v>
      </c>
      <c r="BC361" s="81">
        <v>0</v>
      </c>
      <c r="BD361" s="81">
        <v>0</v>
      </c>
      <c r="BE361" s="81" t="s">
        <v>564</v>
      </c>
      <c r="BF361" s="82"/>
      <c r="BG361" s="81">
        <v>0</v>
      </c>
      <c r="BH361" s="81">
        <v>0</v>
      </c>
      <c r="BI361" s="81">
        <v>64.433999999999997</v>
      </c>
      <c r="BJ361" s="81">
        <v>0</v>
      </c>
      <c r="BK361" s="81">
        <v>8.2769999999999992</v>
      </c>
      <c r="BL361" s="81">
        <v>0</v>
      </c>
      <c r="BM361" s="82"/>
      <c r="BN361" s="81">
        <v>0</v>
      </c>
      <c r="BO361" s="81">
        <v>0</v>
      </c>
      <c r="BP361" s="81">
        <v>6</v>
      </c>
      <c r="BQ361" s="81">
        <v>0</v>
      </c>
      <c r="BR361" s="81">
        <v>2</v>
      </c>
      <c r="BS361" s="81">
        <v>0</v>
      </c>
      <c r="BT361"/>
      <c r="BU361" s="80">
        <v>68.123000000000005</v>
      </c>
      <c r="BV361" s="80">
        <v>0</v>
      </c>
      <c r="BW361" s="80">
        <v>0</v>
      </c>
      <c r="BX361" s="80">
        <v>0</v>
      </c>
      <c r="BY361" s="80">
        <v>0</v>
      </c>
      <c r="BZ361" s="80">
        <v>0</v>
      </c>
      <c r="CA361" s="80">
        <v>4.5880000000000001</v>
      </c>
      <c r="CB361" s="80">
        <v>0</v>
      </c>
      <c r="CC361" s="80">
        <v>0</v>
      </c>
    </row>
    <row r="362" spans="1:81">
      <c r="A362" s="80" t="s">
        <v>2169</v>
      </c>
      <c r="B362" s="80">
        <v>386</v>
      </c>
      <c r="C362" s="80">
        <v>12</v>
      </c>
      <c r="D362" s="80">
        <v>23</v>
      </c>
      <c r="E362" s="80">
        <v>2015</v>
      </c>
      <c r="F362" s="80" t="s">
        <v>91</v>
      </c>
      <c r="G362" s="80" t="s">
        <v>2157</v>
      </c>
      <c r="H362" s="80" t="s">
        <v>2158</v>
      </c>
      <c r="I362" s="177"/>
      <c r="J362" s="81">
        <v>312.76892822815512</v>
      </c>
      <c r="K362" s="81">
        <v>2.942581879312355</v>
      </c>
      <c r="L362" s="81">
        <v>1.1333852805538112</v>
      </c>
      <c r="M362" s="81">
        <v>102.77247690676798</v>
      </c>
      <c r="N362" s="81">
        <v>69.992327851891829</v>
      </c>
      <c r="O362" s="81">
        <v>61.770171358346538</v>
      </c>
      <c r="P362" s="81">
        <v>39.966178127041907</v>
      </c>
      <c r="Q362" s="81">
        <v>4.2001118469471077</v>
      </c>
      <c r="R362" s="81">
        <v>0</v>
      </c>
      <c r="S362" s="81">
        <v>0</v>
      </c>
      <c r="T362" s="82"/>
      <c r="U362" s="81">
        <v>13854672</v>
      </c>
      <c r="V362" s="81">
        <v>1282</v>
      </c>
      <c r="W362" s="81">
        <v>26</v>
      </c>
      <c r="X362" s="81">
        <v>20895</v>
      </c>
      <c r="Y362" s="81">
        <v>26807</v>
      </c>
      <c r="Z362" s="81">
        <v>35888</v>
      </c>
      <c r="AA362" s="81">
        <v>7953</v>
      </c>
      <c r="AB362" s="81">
        <v>57807</v>
      </c>
      <c r="AC362" s="81">
        <v>0</v>
      </c>
      <c r="AD362" s="81">
        <v>0</v>
      </c>
      <c r="AE362" s="82"/>
      <c r="AF362" s="81">
        <v>158972720.75004172</v>
      </c>
      <c r="AG362" s="81">
        <v>2359923.7171386345</v>
      </c>
      <c r="AH362" s="81">
        <v>212879.32827077343</v>
      </c>
      <c r="AI362" s="81">
        <v>129162801.77492517</v>
      </c>
      <c r="AJ362" s="81">
        <v>104459044.93502243</v>
      </c>
      <c r="AK362" s="81">
        <v>0</v>
      </c>
      <c r="AL362" s="81">
        <v>0</v>
      </c>
      <c r="AM362" s="81">
        <v>7922206.8587552691</v>
      </c>
      <c r="AN362" s="81">
        <v>0</v>
      </c>
      <c r="AO362" s="81">
        <v>0</v>
      </c>
      <c r="AP362" s="82"/>
      <c r="AQ362" s="81">
        <v>1350</v>
      </c>
      <c r="AR362" s="81">
        <v>265</v>
      </c>
      <c r="AS362" s="81">
        <v>0</v>
      </c>
      <c r="AT362" s="81">
        <v>0</v>
      </c>
      <c r="AU362" s="81">
        <v>0</v>
      </c>
      <c r="AV362" s="81">
        <v>0</v>
      </c>
      <c r="AW362" s="81" t="s">
        <v>564</v>
      </c>
      <c r="AX362" s="82"/>
      <c r="AY362" s="81">
        <v>5892.96</v>
      </c>
      <c r="AZ362" s="81">
        <v>19660.95</v>
      </c>
      <c r="BA362" s="81">
        <v>0</v>
      </c>
      <c r="BB362" s="81">
        <v>0</v>
      </c>
      <c r="BC362" s="81">
        <v>0</v>
      </c>
      <c r="BD362" s="81">
        <v>0</v>
      </c>
      <c r="BE362" s="81" t="s">
        <v>564</v>
      </c>
      <c r="BF362" s="82"/>
      <c r="BG362" s="81">
        <v>0</v>
      </c>
      <c r="BH362" s="81">
        <v>0</v>
      </c>
      <c r="BI362" s="81">
        <v>55.924999999999997</v>
      </c>
      <c r="BJ362" s="81">
        <v>0</v>
      </c>
      <c r="BK362" s="81">
        <v>7.9659999999999993</v>
      </c>
      <c r="BL362" s="81">
        <v>0</v>
      </c>
      <c r="BM362" s="82"/>
      <c r="BN362" s="81">
        <v>0</v>
      </c>
      <c r="BO362" s="81">
        <v>0</v>
      </c>
      <c r="BP362" s="81">
        <v>6</v>
      </c>
      <c r="BQ362" s="81">
        <v>0</v>
      </c>
      <c r="BR362" s="81">
        <v>2</v>
      </c>
      <c r="BS362" s="81">
        <v>0</v>
      </c>
      <c r="BT362"/>
      <c r="BU362" s="80">
        <v>63.890999999999998</v>
      </c>
      <c r="BV362" s="80">
        <v>0</v>
      </c>
      <c r="BW362" s="80">
        <v>0</v>
      </c>
      <c r="BX362" s="80">
        <v>0</v>
      </c>
      <c r="BY362" s="80">
        <v>0</v>
      </c>
      <c r="BZ362" s="80">
        <v>0</v>
      </c>
      <c r="CA362" s="80">
        <v>0</v>
      </c>
      <c r="CB362" s="80">
        <v>0</v>
      </c>
      <c r="CC362" s="80">
        <v>0</v>
      </c>
    </row>
    <row r="363" spans="1:81">
      <c r="A363" s="80" t="s">
        <v>2170</v>
      </c>
      <c r="B363" s="80">
        <v>387</v>
      </c>
      <c r="C363" s="80">
        <v>13</v>
      </c>
      <c r="D363" s="80">
        <v>23</v>
      </c>
      <c r="E363" s="80">
        <v>2016</v>
      </c>
      <c r="F363" s="80" t="s">
        <v>92</v>
      </c>
      <c r="G363" s="80" t="s">
        <v>2157</v>
      </c>
      <c r="H363" s="80" t="s">
        <v>2158</v>
      </c>
      <c r="I363" s="177"/>
      <c r="J363" s="81">
        <v>325.22789237136328</v>
      </c>
      <c r="K363" s="81">
        <v>2.8623040540992304</v>
      </c>
      <c r="L363" s="81">
        <v>1.0699664451758841</v>
      </c>
      <c r="M363" s="81">
        <v>83.577189943942273</v>
      </c>
      <c r="N363" s="81">
        <v>69.611557051326486</v>
      </c>
      <c r="O363" s="81">
        <v>61.479147329027782</v>
      </c>
      <c r="P363" s="81">
        <v>39.190451120133758</v>
      </c>
      <c r="Q363" s="81">
        <v>4.0534308143307536</v>
      </c>
      <c r="R363" s="81">
        <v>0</v>
      </c>
      <c r="S363" s="81">
        <v>0</v>
      </c>
      <c r="T363" s="82"/>
      <c r="U363" s="81">
        <v>15238063</v>
      </c>
      <c r="V363" s="81">
        <v>1282</v>
      </c>
      <c r="W363" s="81">
        <v>26</v>
      </c>
      <c r="X363" s="81">
        <v>20895</v>
      </c>
      <c r="Y363" s="81">
        <v>26812</v>
      </c>
      <c r="Z363" s="81">
        <v>36158</v>
      </c>
      <c r="AA363" s="81">
        <v>8066</v>
      </c>
      <c r="AB363" s="81">
        <v>57388</v>
      </c>
      <c r="AC363" s="81">
        <v>0</v>
      </c>
      <c r="AD363" s="81">
        <v>0</v>
      </c>
      <c r="AE363" s="82"/>
      <c r="AF363" s="81">
        <v>170346885.1466054</v>
      </c>
      <c r="AG363" s="81">
        <v>2377963.516952388</v>
      </c>
      <c r="AH363" s="81">
        <v>157889.6850630554</v>
      </c>
      <c r="AI363" s="81">
        <v>134294809.10663131</v>
      </c>
      <c r="AJ363" s="81">
        <v>112867116.6420624</v>
      </c>
      <c r="AK363" s="81">
        <v>0</v>
      </c>
      <c r="AL363" s="81">
        <v>0</v>
      </c>
      <c r="AM363" s="81">
        <v>7870894.8323941967</v>
      </c>
      <c r="AN363" s="81">
        <v>0</v>
      </c>
      <c r="AO363" s="81">
        <v>0</v>
      </c>
      <c r="AP363" s="82"/>
      <c r="AQ363" s="81">
        <v>1450</v>
      </c>
      <c r="AR363" s="81">
        <v>284</v>
      </c>
      <c r="AS363" s="81">
        <v>0</v>
      </c>
      <c r="AT363" s="81">
        <v>0</v>
      </c>
      <c r="AU363" s="81">
        <v>0</v>
      </c>
      <c r="AV363" s="81">
        <v>0</v>
      </c>
      <c r="AW363" s="81" t="s">
        <v>564</v>
      </c>
      <c r="AX363" s="82"/>
      <c r="AY363" s="81">
        <v>6393.99</v>
      </c>
      <c r="AZ363" s="81">
        <v>21546.95</v>
      </c>
      <c r="BA363" s="81">
        <v>0</v>
      </c>
      <c r="BB363" s="81">
        <v>0</v>
      </c>
      <c r="BC363" s="81">
        <v>0</v>
      </c>
      <c r="BD363" s="81">
        <v>0</v>
      </c>
      <c r="BE363" s="81" t="s">
        <v>564</v>
      </c>
      <c r="BF363" s="82"/>
      <c r="BG363" s="81">
        <v>0</v>
      </c>
      <c r="BH363" s="81">
        <v>0</v>
      </c>
      <c r="BI363" s="81">
        <v>52.875999999999998</v>
      </c>
      <c r="BJ363" s="81">
        <v>0</v>
      </c>
      <c r="BK363" s="81">
        <v>7.4450000000000003</v>
      </c>
      <c r="BL363" s="81">
        <v>0</v>
      </c>
      <c r="BM363" s="82"/>
      <c r="BN363" s="81">
        <v>0</v>
      </c>
      <c r="BO363" s="81">
        <v>0</v>
      </c>
      <c r="BP363" s="81">
        <v>6</v>
      </c>
      <c r="BQ363" s="81">
        <v>0</v>
      </c>
      <c r="BR363" s="81">
        <v>2</v>
      </c>
      <c r="BS363" s="81">
        <v>0</v>
      </c>
      <c r="BT363"/>
      <c r="BU363" s="80">
        <v>60.320999999999998</v>
      </c>
      <c r="BV363" s="80">
        <v>0</v>
      </c>
      <c r="BW363" s="80">
        <v>0</v>
      </c>
      <c r="BX363" s="80">
        <v>0</v>
      </c>
      <c r="BY363" s="80">
        <v>0</v>
      </c>
      <c r="BZ363" s="80">
        <v>0</v>
      </c>
      <c r="CA363" s="80">
        <v>0</v>
      </c>
      <c r="CB363" s="80">
        <v>0</v>
      </c>
      <c r="CC363" s="80">
        <v>0</v>
      </c>
    </row>
    <row r="364" spans="1:81">
      <c r="A364" s="80" t="s">
        <v>2171</v>
      </c>
      <c r="B364" s="80">
        <v>388</v>
      </c>
      <c r="C364" s="80">
        <v>14</v>
      </c>
      <c r="D364" s="80">
        <v>23</v>
      </c>
      <c r="E364" s="80">
        <v>2017</v>
      </c>
      <c r="F364" s="80" t="s">
        <v>71</v>
      </c>
      <c r="G364" s="80" t="s">
        <v>2157</v>
      </c>
      <c r="H364" s="80" t="s">
        <v>2158</v>
      </c>
      <c r="I364" s="177"/>
      <c r="J364" s="81">
        <v>330.14808553155319</v>
      </c>
      <c r="K364" s="81">
        <v>2.9408010501784623</v>
      </c>
      <c r="L364" s="81">
        <v>1.0613257625124703</v>
      </c>
      <c r="M364" s="81">
        <v>77.815788019402163</v>
      </c>
      <c r="N364" s="81">
        <v>64.723540353864237</v>
      </c>
      <c r="O364" s="81">
        <v>60.711783259536645</v>
      </c>
      <c r="P364" s="81">
        <v>38.927709775695284</v>
      </c>
      <c r="Q364" s="81">
        <v>3.9034509548193155</v>
      </c>
      <c r="R364" s="81">
        <v>0</v>
      </c>
      <c r="S364" s="81">
        <v>0</v>
      </c>
      <c r="T364" s="82"/>
      <c r="U364" s="81">
        <v>16636593</v>
      </c>
      <c r="V364" s="81">
        <v>1282</v>
      </c>
      <c r="W364" s="81">
        <v>26</v>
      </c>
      <c r="X364" s="81">
        <v>20895</v>
      </c>
      <c r="Y364" s="81">
        <v>26935</v>
      </c>
      <c r="Z364" s="81">
        <v>36299</v>
      </c>
      <c r="AA364" s="81">
        <v>8063</v>
      </c>
      <c r="AB364" s="81">
        <v>57151</v>
      </c>
      <c r="AC364" s="81">
        <v>0</v>
      </c>
      <c r="AD364" s="81">
        <v>0</v>
      </c>
      <c r="AE364" s="82"/>
      <c r="AF364" s="81">
        <v>177112750.0982123</v>
      </c>
      <c r="AG364" s="81">
        <v>2407313.5378148272</v>
      </c>
      <c r="AH364" s="81">
        <v>211874.08363041279</v>
      </c>
      <c r="AI364" s="81">
        <v>127599634.1458908</v>
      </c>
      <c r="AJ364" s="81">
        <v>112886729.8523199</v>
      </c>
      <c r="AK364" s="81">
        <v>0</v>
      </c>
      <c r="AL364" s="81">
        <v>0</v>
      </c>
      <c r="AM364" s="81">
        <v>7850654.6832079478</v>
      </c>
      <c r="AN364" s="81">
        <v>0</v>
      </c>
      <c r="AO364" s="81">
        <v>0</v>
      </c>
      <c r="AP364" s="82"/>
      <c r="AQ364" s="81">
        <v>1538</v>
      </c>
      <c r="AR364" s="81">
        <v>315</v>
      </c>
      <c r="AS364" s="81">
        <v>0</v>
      </c>
      <c r="AT364" s="81">
        <v>0</v>
      </c>
      <c r="AU364" s="81">
        <v>0</v>
      </c>
      <c r="AV364" s="81">
        <v>0</v>
      </c>
      <c r="AW364" s="81" t="s">
        <v>564</v>
      </c>
      <c r="AX364" s="82"/>
      <c r="AY364" s="81">
        <v>6844.3700000000008</v>
      </c>
      <c r="AZ364" s="81">
        <v>30567.650000000009</v>
      </c>
      <c r="BA364" s="81">
        <v>0</v>
      </c>
      <c r="BB364" s="81">
        <v>0</v>
      </c>
      <c r="BC364" s="81">
        <v>0</v>
      </c>
      <c r="BD364" s="81">
        <v>0</v>
      </c>
      <c r="BE364" s="81" t="s">
        <v>564</v>
      </c>
      <c r="BF364" s="82"/>
      <c r="BG364" s="81">
        <v>0</v>
      </c>
      <c r="BH364" s="81">
        <v>0</v>
      </c>
      <c r="BI364" s="81">
        <v>49.755000000000003</v>
      </c>
      <c r="BJ364" s="81">
        <v>0</v>
      </c>
      <c r="BK364" s="81">
        <v>6.5750000000000002</v>
      </c>
      <c r="BL364" s="81">
        <v>0</v>
      </c>
      <c r="BM364" s="82"/>
      <c r="BN364" s="81">
        <v>0</v>
      </c>
      <c r="BO364" s="81">
        <v>0</v>
      </c>
      <c r="BP364" s="81">
        <v>6</v>
      </c>
      <c r="BQ364" s="81">
        <v>0</v>
      </c>
      <c r="BR364" s="81">
        <v>2</v>
      </c>
      <c r="BS364" s="81">
        <v>0</v>
      </c>
      <c r="BT364"/>
      <c r="BU364" s="80">
        <v>56.33</v>
      </c>
      <c r="BV364" s="80">
        <v>0</v>
      </c>
      <c r="BW364" s="80">
        <v>0</v>
      </c>
      <c r="BX364" s="80">
        <v>0</v>
      </c>
      <c r="BY364" s="80">
        <v>0</v>
      </c>
      <c r="BZ364" s="80">
        <v>0</v>
      </c>
      <c r="CA364" s="80">
        <v>0</v>
      </c>
      <c r="CB364" s="80">
        <v>0</v>
      </c>
      <c r="CC364" s="80">
        <v>0</v>
      </c>
    </row>
    <row r="365" spans="1:81">
      <c r="A365" s="80" t="s">
        <v>2172</v>
      </c>
      <c r="B365" s="80">
        <v>389</v>
      </c>
      <c r="C365" s="80">
        <v>15</v>
      </c>
      <c r="D365" s="80">
        <v>23</v>
      </c>
      <c r="E365" s="80">
        <v>2018</v>
      </c>
      <c r="F365" s="80" t="s">
        <v>93</v>
      </c>
      <c r="G365" s="80" t="s">
        <v>2157</v>
      </c>
      <c r="H365" s="80" t="s">
        <v>2158</v>
      </c>
      <c r="I365" s="177"/>
      <c r="J365" s="81">
        <v>307.95776289273073</v>
      </c>
      <c r="K365" s="81">
        <v>2.4817404354029464</v>
      </c>
      <c r="L365" s="81">
        <v>0.9584967723286939</v>
      </c>
      <c r="M365" s="81">
        <v>70.998309709960608</v>
      </c>
      <c r="N365" s="81">
        <v>44.98857603166087</v>
      </c>
      <c r="O365" s="81">
        <v>59.899366048959905</v>
      </c>
      <c r="P365" s="81">
        <v>39.085121022025454</v>
      </c>
      <c r="Q365" s="81">
        <v>3.5986282969606576</v>
      </c>
      <c r="R365" s="81">
        <v>0</v>
      </c>
      <c r="S365" s="81">
        <v>0</v>
      </c>
      <c r="T365" s="82"/>
      <c r="U365" s="81">
        <v>17125435</v>
      </c>
      <c r="V365" s="81">
        <v>1282</v>
      </c>
      <c r="W365" s="81">
        <v>26</v>
      </c>
      <c r="X365" s="81">
        <v>20895</v>
      </c>
      <c r="Y365" s="81">
        <v>27084</v>
      </c>
      <c r="Z365" s="81">
        <v>36499</v>
      </c>
      <c r="AA365" s="81">
        <v>8177</v>
      </c>
      <c r="AB365" s="81">
        <v>56779</v>
      </c>
      <c r="AC365" s="81">
        <v>0</v>
      </c>
      <c r="AD365" s="81">
        <v>0</v>
      </c>
      <c r="AE365" s="82"/>
      <c r="AF365" s="81">
        <v>167304144.72523981</v>
      </c>
      <c r="AG365" s="81">
        <v>2177704.4944939902</v>
      </c>
      <c r="AH365" s="81">
        <v>201225.38052621961</v>
      </c>
      <c r="AI365" s="81">
        <v>122555646.5381441</v>
      </c>
      <c r="AJ365" s="81">
        <v>95828824.080817476</v>
      </c>
      <c r="AK365" s="81">
        <v>0</v>
      </c>
      <c r="AL365" s="81">
        <v>0</v>
      </c>
      <c r="AM365" s="81">
        <v>7815692.4150967104</v>
      </c>
      <c r="AN365" s="81">
        <v>0</v>
      </c>
      <c r="AO365" s="81">
        <v>0</v>
      </c>
      <c r="AP365" s="82"/>
      <c r="AQ365" s="81">
        <v>1622</v>
      </c>
      <c r="AR365" s="81">
        <v>333</v>
      </c>
      <c r="AS365" s="81">
        <v>0</v>
      </c>
      <c r="AT365" s="81">
        <v>0</v>
      </c>
      <c r="AU365" s="81">
        <v>0</v>
      </c>
      <c r="AV365" s="81">
        <v>0</v>
      </c>
      <c r="AW365" s="81" t="s">
        <v>564</v>
      </c>
      <c r="AX365" s="82"/>
      <c r="AY365" s="81">
        <v>7307.3200000000006</v>
      </c>
      <c r="AZ365" s="81">
        <v>31020.15</v>
      </c>
      <c r="BA365" s="81">
        <v>0</v>
      </c>
      <c r="BB365" s="81">
        <v>0</v>
      </c>
      <c r="BC365" s="81">
        <v>0</v>
      </c>
      <c r="BD365" s="81">
        <v>0</v>
      </c>
      <c r="BE365" s="81" t="s">
        <v>564</v>
      </c>
      <c r="BF365" s="82"/>
      <c r="BG365" s="81">
        <v>0</v>
      </c>
      <c r="BH365" s="81">
        <v>0</v>
      </c>
      <c r="BI365" s="81">
        <v>47.337000000000003</v>
      </c>
      <c r="BJ365" s="81">
        <v>0</v>
      </c>
      <c r="BK365" s="81">
        <v>5.9809999999999999</v>
      </c>
      <c r="BL365" s="81">
        <v>0</v>
      </c>
      <c r="BM365" s="82"/>
      <c r="BN365" s="81">
        <v>0</v>
      </c>
      <c r="BO365" s="81">
        <v>0</v>
      </c>
      <c r="BP365" s="81">
        <v>6</v>
      </c>
      <c r="BQ365" s="81">
        <v>0</v>
      </c>
      <c r="BR365" s="81">
        <v>2</v>
      </c>
      <c r="BS365" s="81">
        <v>0</v>
      </c>
      <c r="BT365"/>
      <c r="BU365" s="80">
        <v>53.317999999999998</v>
      </c>
      <c r="BV365" s="80">
        <v>0</v>
      </c>
      <c r="BW365" s="80">
        <v>0</v>
      </c>
      <c r="BX365" s="80">
        <v>0</v>
      </c>
      <c r="BY365" s="80">
        <v>0</v>
      </c>
      <c r="BZ365" s="80">
        <v>0</v>
      </c>
      <c r="CA365" s="80">
        <v>0</v>
      </c>
      <c r="CB365" s="80">
        <v>0</v>
      </c>
      <c r="CC365" s="80">
        <v>0</v>
      </c>
    </row>
    <row r="366" spans="1:81">
      <c r="A366" s="80" t="s">
        <v>2173</v>
      </c>
      <c r="B366" s="80">
        <v>390</v>
      </c>
      <c r="C366" s="80">
        <v>16</v>
      </c>
      <c r="D366" s="80">
        <v>23</v>
      </c>
      <c r="E366" s="80">
        <v>2019</v>
      </c>
      <c r="F366" s="80" t="s">
        <v>73</v>
      </c>
      <c r="G366" s="80" t="s">
        <v>2157</v>
      </c>
      <c r="H366" s="80" t="s">
        <v>2158</v>
      </c>
      <c r="I366" s="177"/>
      <c r="J366" s="81">
        <v>300.88495678240326</v>
      </c>
      <c r="K366" s="81">
        <v>2.3581012880318872</v>
      </c>
      <c r="L366" s="81">
        <v>0.97471697049346229</v>
      </c>
      <c r="M366" s="81">
        <v>74.559161187073855</v>
      </c>
      <c r="N366" s="81">
        <v>44.382764450262165</v>
      </c>
      <c r="O366" s="81">
        <v>58.289146806594559</v>
      </c>
      <c r="P366" s="81">
        <v>39.129429186605549</v>
      </c>
      <c r="Q366" s="81">
        <v>3.4950624435337976</v>
      </c>
      <c r="R366" s="81">
        <v>0</v>
      </c>
      <c r="S366" s="81">
        <v>0</v>
      </c>
      <c r="T366" s="82"/>
      <c r="U366" s="81">
        <v>16697085</v>
      </c>
      <c r="V366" s="81">
        <v>1282</v>
      </c>
      <c r="W366" s="81">
        <v>26</v>
      </c>
      <c r="X366" s="81">
        <v>20895</v>
      </c>
      <c r="Y366" s="81">
        <v>27224</v>
      </c>
      <c r="Z366" s="81">
        <v>36493</v>
      </c>
      <c r="AA366" s="81">
        <v>8125</v>
      </c>
      <c r="AB366" s="81">
        <v>56638</v>
      </c>
      <c r="AC366" s="81">
        <v>0</v>
      </c>
      <c r="AD366" s="81">
        <v>0</v>
      </c>
      <c r="AE366" s="82"/>
      <c r="AF366" s="81">
        <v>166963681.7289716</v>
      </c>
      <c r="AG366" s="81">
        <v>2110457.4210927188</v>
      </c>
      <c r="AH366" s="81">
        <v>213840.68679418421</v>
      </c>
      <c r="AI366" s="81">
        <v>125303118.61187071</v>
      </c>
      <c r="AJ366" s="81">
        <v>88257129.809514821</v>
      </c>
      <c r="AK366" s="81">
        <v>0</v>
      </c>
      <c r="AL366" s="81">
        <v>0</v>
      </c>
      <c r="AM366" s="81">
        <v>7713669.2293642769</v>
      </c>
      <c r="AN366" s="81">
        <v>0</v>
      </c>
      <c r="AO366" s="81">
        <v>0</v>
      </c>
      <c r="AP366" s="82"/>
      <c r="AQ366" s="81">
        <v>1726</v>
      </c>
      <c r="AR366" s="81">
        <v>368</v>
      </c>
      <c r="AS366" s="81">
        <v>0</v>
      </c>
      <c r="AT366" s="81">
        <v>0</v>
      </c>
      <c r="AU366" s="81">
        <v>0</v>
      </c>
      <c r="AV366" s="81">
        <v>0</v>
      </c>
      <c r="AW366" s="81" t="s">
        <v>564</v>
      </c>
      <c r="AX366" s="82"/>
      <c r="AY366" s="81">
        <v>7867.7700000000023</v>
      </c>
      <c r="AZ366" s="81">
        <v>32439.350000000009</v>
      </c>
      <c r="BA366" s="81">
        <v>0</v>
      </c>
      <c r="BB366" s="81">
        <v>0</v>
      </c>
      <c r="BC366" s="81">
        <v>0</v>
      </c>
      <c r="BD366" s="81">
        <v>0</v>
      </c>
      <c r="BE366" s="81" t="s">
        <v>564</v>
      </c>
      <c r="BF366" s="82"/>
      <c r="BG366" s="81">
        <v>0</v>
      </c>
      <c r="BH366" s="81">
        <v>0</v>
      </c>
      <c r="BI366" s="81">
        <v>34.975999999999999</v>
      </c>
      <c r="BJ366" s="81">
        <v>0</v>
      </c>
      <c r="BK366" s="81">
        <v>4.4710000000000001</v>
      </c>
      <c r="BL366" s="81">
        <v>0</v>
      </c>
      <c r="BM366" s="82"/>
      <c r="BN366" s="81">
        <v>0</v>
      </c>
      <c r="BO366" s="81">
        <v>0</v>
      </c>
      <c r="BP366" s="81">
        <v>6</v>
      </c>
      <c r="BQ366" s="81">
        <v>0</v>
      </c>
      <c r="BR366" s="81">
        <v>2</v>
      </c>
      <c r="BS366" s="81">
        <v>0</v>
      </c>
      <c r="BT366"/>
      <c r="BU366" s="80">
        <v>39.447000000000003</v>
      </c>
      <c r="BV366" s="80">
        <v>0</v>
      </c>
      <c r="BW366" s="80">
        <v>0</v>
      </c>
      <c r="BX366" s="80">
        <v>0</v>
      </c>
      <c r="BY366" s="80">
        <v>0</v>
      </c>
      <c r="BZ366" s="80">
        <v>0</v>
      </c>
      <c r="CA366" s="80">
        <v>0</v>
      </c>
      <c r="CB366" s="80">
        <v>0</v>
      </c>
      <c r="CC366" s="80">
        <v>0</v>
      </c>
    </row>
    <row r="367" spans="1:81">
      <c r="A367" s="80" t="s">
        <v>2174</v>
      </c>
      <c r="B367" s="80">
        <v>391</v>
      </c>
      <c r="C367" s="80">
        <v>17</v>
      </c>
      <c r="D367" s="80">
        <v>23</v>
      </c>
      <c r="E367" s="80">
        <v>2020</v>
      </c>
      <c r="F367" s="80" t="s">
        <v>218</v>
      </c>
      <c r="G367" s="80" t="s">
        <v>2157</v>
      </c>
      <c r="H367" s="80" t="s">
        <v>2158</v>
      </c>
      <c r="I367" s="177"/>
      <c r="J367" s="81">
        <v>279.65800517112262</v>
      </c>
      <c r="K367" s="81">
        <v>2.6893193874775769</v>
      </c>
      <c r="L367" s="81">
        <v>2.1830037127923565</v>
      </c>
      <c r="M367" s="81">
        <v>64.675090215427431</v>
      </c>
      <c r="N367" s="81">
        <v>51.602870673495005</v>
      </c>
      <c r="O367" s="81">
        <v>51.331234740845083</v>
      </c>
      <c r="P367" s="81">
        <v>36.489048176384266</v>
      </c>
      <c r="Q367" s="81">
        <v>3.3160887399756183</v>
      </c>
      <c r="R367" s="81">
        <v>0</v>
      </c>
      <c r="S367" s="81">
        <v>0</v>
      </c>
      <c r="T367" s="82"/>
      <c r="U367" s="81">
        <v>15787125</v>
      </c>
      <c r="V367" s="81">
        <v>1445</v>
      </c>
      <c r="W367" s="81">
        <v>77</v>
      </c>
      <c r="X367" s="81">
        <v>19086</v>
      </c>
      <c r="Y367" s="81">
        <v>27288</v>
      </c>
      <c r="Z367" s="81">
        <v>36680</v>
      </c>
      <c r="AA367" s="81">
        <v>8232</v>
      </c>
      <c r="AB367" s="81">
        <v>56240</v>
      </c>
      <c r="AC367" s="81">
        <v>0</v>
      </c>
      <c r="AD367" s="81">
        <v>0</v>
      </c>
      <c r="AE367" s="82"/>
      <c r="AF367" s="81">
        <v>160525670.43387729</v>
      </c>
      <c r="AG367" s="81">
        <v>2171619.210037238</v>
      </c>
      <c r="AH367" s="81">
        <v>496747.86200454534</v>
      </c>
      <c r="AI367" s="81">
        <v>107705166.5401592</v>
      </c>
      <c r="AJ367" s="81">
        <v>99824704.443000823</v>
      </c>
      <c r="AK367" s="81"/>
      <c r="AL367" s="81"/>
      <c r="AM367" s="81">
        <v>7339944.8394323047</v>
      </c>
      <c r="AN367" s="81"/>
      <c r="AO367" s="81"/>
      <c r="AP367" s="82"/>
      <c r="AQ367" s="81">
        <v>1788</v>
      </c>
      <c r="AR367" s="81">
        <v>373</v>
      </c>
      <c r="AS367" s="81">
        <v>0</v>
      </c>
      <c r="AT367" s="81">
        <v>0</v>
      </c>
      <c r="AU367" s="81">
        <v>0</v>
      </c>
      <c r="AV367" s="81">
        <v>0</v>
      </c>
      <c r="AW367" s="81">
        <v>0</v>
      </c>
      <c r="AX367" s="82"/>
      <c r="AY367" s="81">
        <v>8228.239999999998</v>
      </c>
      <c r="AZ367" s="81">
        <v>32662.050000000039</v>
      </c>
      <c r="BA367" s="81">
        <v>0</v>
      </c>
      <c r="BB367" s="81">
        <v>0</v>
      </c>
      <c r="BC367" s="81">
        <v>0</v>
      </c>
      <c r="BD367" s="81">
        <v>0</v>
      </c>
      <c r="BE367" s="81">
        <v>0</v>
      </c>
      <c r="BF367" s="82"/>
      <c r="BG367" s="81">
        <v>0</v>
      </c>
      <c r="BH367" s="81">
        <v>0</v>
      </c>
      <c r="BI367" s="81">
        <v>38.710999999999999</v>
      </c>
      <c r="BJ367" s="81">
        <v>0</v>
      </c>
      <c r="BK367" s="81">
        <v>4.7889999999999997</v>
      </c>
      <c r="BL367" s="81">
        <v>0</v>
      </c>
      <c r="BM367" s="82"/>
      <c r="BN367" s="81">
        <v>0</v>
      </c>
      <c r="BO367" s="81">
        <v>0</v>
      </c>
      <c r="BP367" s="81">
        <v>7</v>
      </c>
      <c r="BQ367" s="81">
        <v>0</v>
      </c>
      <c r="BR367" s="81">
        <v>2</v>
      </c>
      <c r="BS367" s="81">
        <v>0</v>
      </c>
      <c r="BT367"/>
      <c r="BU367" s="80">
        <v>43.5</v>
      </c>
      <c r="BV367" s="80">
        <v>0</v>
      </c>
      <c r="BW367" s="80">
        <v>0</v>
      </c>
      <c r="BX367" s="80">
        <v>0</v>
      </c>
      <c r="BY367" s="80">
        <v>0</v>
      </c>
      <c r="BZ367" s="80">
        <v>0</v>
      </c>
      <c r="CA367" s="80">
        <v>0</v>
      </c>
      <c r="CB367" s="80">
        <v>0</v>
      </c>
      <c r="CC367" s="80">
        <v>0</v>
      </c>
    </row>
    <row r="368" spans="1:81">
      <c r="A368" s="80" t="s">
        <v>2175</v>
      </c>
      <c r="B368" s="80">
        <v>391</v>
      </c>
      <c r="C368" s="80">
        <v>18</v>
      </c>
      <c r="D368" s="80">
        <v>23</v>
      </c>
      <c r="E368" s="80">
        <v>2021</v>
      </c>
      <c r="F368" s="80" t="s">
        <v>75</v>
      </c>
      <c r="G368" s="174" t="s">
        <v>2157</v>
      </c>
      <c r="H368" s="80" t="s">
        <v>2158</v>
      </c>
      <c r="I368" s="177"/>
      <c r="J368" s="81">
        <v>288.62857868568824</v>
      </c>
      <c r="K368" s="81">
        <v>2.9067464317550402</v>
      </c>
      <c r="L368" s="81">
        <v>1.9836103578403115</v>
      </c>
      <c r="M368" s="81">
        <v>59.201437168944814</v>
      </c>
      <c r="N368" s="81">
        <v>46.799297443166523</v>
      </c>
      <c r="O368" s="81">
        <v>49.791581756901913</v>
      </c>
      <c r="P368" s="81">
        <v>37.507748856013642</v>
      </c>
      <c r="Q368" s="81">
        <v>3.338042931565663</v>
      </c>
      <c r="R368" s="81">
        <v>0</v>
      </c>
      <c r="S368" s="81">
        <v>0</v>
      </c>
      <c r="T368" s="82"/>
      <c r="U368" s="81">
        <v>17763490</v>
      </c>
      <c r="V368" s="81">
        <v>1445</v>
      </c>
      <c r="W368" s="81">
        <v>77</v>
      </c>
      <c r="X368" s="81">
        <v>19086</v>
      </c>
      <c r="Y368" s="81">
        <v>27383</v>
      </c>
      <c r="Z368" s="81">
        <v>36636</v>
      </c>
      <c r="AA368" s="81">
        <v>8252</v>
      </c>
      <c r="AB368" s="81">
        <v>55941</v>
      </c>
      <c r="AC368" s="81">
        <v>0</v>
      </c>
      <c r="AD368" s="81">
        <v>0</v>
      </c>
      <c r="AE368" s="82"/>
      <c r="AF368" s="81">
        <v>172279559.66439235</v>
      </c>
      <c r="AG368" s="81">
        <v>2421427.5111952969</v>
      </c>
      <c r="AH368" s="81">
        <v>444591.52042660391</v>
      </c>
      <c r="AI368" s="81">
        <v>113863628.08848539</v>
      </c>
      <c r="AJ368" s="81">
        <v>104439347.1759786</v>
      </c>
      <c r="AK368" s="81">
        <v>0</v>
      </c>
      <c r="AL368" s="81">
        <v>0</v>
      </c>
      <c r="AM368" s="81">
        <v>7343033.1478563035</v>
      </c>
      <c r="AN368" s="81">
        <v>0</v>
      </c>
      <c r="AO368" s="81">
        <v>0</v>
      </c>
      <c r="AP368" s="82"/>
      <c r="AQ368" s="81">
        <v>1863</v>
      </c>
      <c r="AR368" s="81">
        <v>377</v>
      </c>
      <c r="AS368" s="81">
        <v>0</v>
      </c>
      <c r="AT368" s="81">
        <v>0</v>
      </c>
      <c r="AU368" s="81">
        <v>0</v>
      </c>
      <c r="AV368" s="81">
        <v>0</v>
      </c>
      <c r="AW368" s="81"/>
      <c r="AX368" s="82"/>
      <c r="AY368" s="81">
        <v>8683.5599999999977</v>
      </c>
      <c r="AZ368" s="81">
        <v>33309.350000000042</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2176</v>
      </c>
      <c r="B369" s="80">
        <v>391</v>
      </c>
      <c r="C369" s="80">
        <v>19</v>
      </c>
      <c r="D369" s="80">
        <v>23</v>
      </c>
      <c r="E369" s="80">
        <v>2022</v>
      </c>
      <c r="F369" s="80" t="s">
        <v>568</v>
      </c>
      <c r="G369" s="174" t="s">
        <v>2157</v>
      </c>
      <c r="H369" s="80" t="s">
        <v>2158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1962</v>
      </c>
      <c r="AR369" s="81">
        <v>381</v>
      </c>
      <c r="AS369" s="81">
        <v>0</v>
      </c>
      <c r="AT369" s="81">
        <v>0</v>
      </c>
      <c r="AU369" s="81">
        <v>0</v>
      </c>
      <c r="AV369" s="81">
        <v>0</v>
      </c>
      <c r="AW369" s="81"/>
      <c r="AX369" s="82"/>
      <c r="AY369" s="81">
        <v>9287.0099999999911</v>
      </c>
      <c r="AZ369" s="81">
        <v>33473.050000000047</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2177</v>
      </c>
      <c r="B370" s="80">
        <v>154</v>
      </c>
      <c r="C370" s="80">
        <v>1</v>
      </c>
      <c r="D370" s="80">
        <v>10</v>
      </c>
      <c r="E370" s="80">
        <v>1990</v>
      </c>
      <c r="F370" s="80" t="s">
        <v>562</v>
      </c>
      <c r="G370" s="80" t="s">
        <v>2178</v>
      </c>
      <c r="H370" s="80" t="s">
        <v>2179</v>
      </c>
      <c r="I370" s="177"/>
      <c r="J370" s="81">
        <v>35.267012089390953</v>
      </c>
      <c r="K370" s="81">
        <v>11.982692925549385</v>
      </c>
      <c r="L370" s="81">
        <v>5.6983228204319127</v>
      </c>
      <c r="M370" s="81">
        <v>60.850018339320883</v>
      </c>
      <c r="N370" s="81">
        <v>74.600604520021747</v>
      </c>
      <c r="O370" s="81">
        <v>28.015250174798066</v>
      </c>
      <c r="P370" s="81">
        <v>54.536223257770779</v>
      </c>
      <c r="Q370" s="81">
        <v>3.4138298090773045</v>
      </c>
      <c r="R370" s="81">
        <v>18.97633282075682</v>
      </c>
      <c r="S370" s="81">
        <v>3.4913706840161716</v>
      </c>
      <c r="T370" s="82"/>
      <c r="U370" s="81">
        <v>1666228</v>
      </c>
      <c r="V370" s="81">
        <v>2798</v>
      </c>
      <c r="W370" s="81">
        <v>60</v>
      </c>
      <c r="X370" s="81">
        <v>13193</v>
      </c>
      <c r="Y370" s="81">
        <v>17150</v>
      </c>
      <c r="Z370" s="81">
        <v>11523</v>
      </c>
      <c r="AA370" s="81">
        <v>13242</v>
      </c>
      <c r="AB370" s="81">
        <v>55429</v>
      </c>
      <c r="AC370" s="81">
        <v>3286735</v>
      </c>
      <c r="AD370" s="81">
        <v>3.4913706840161716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2180</v>
      </c>
      <c r="B371" s="80">
        <v>155</v>
      </c>
      <c r="C371" s="80">
        <v>2</v>
      </c>
      <c r="D371" s="80">
        <v>10</v>
      </c>
      <c r="E371" s="80">
        <v>2005</v>
      </c>
      <c r="F371" s="80" t="s">
        <v>565</v>
      </c>
      <c r="G371" s="80" t="s">
        <v>2178</v>
      </c>
      <c r="H371" s="80" t="s">
        <v>2179</v>
      </c>
      <c r="I371" s="177"/>
      <c r="J371" s="81">
        <v>38.915601174292114</v>
      </c>
      <c r="K371" s="81">
        <v>10.429864994584557</v>
      </c>
      <c r="L371" s="81">
        <v>10.764283996021383</v>
      </c>
      <c r="M371" s="81">
        <v>131.75344709423834</v>
      </c>
      <c r="N371" s="81">
        <v>111.96212783587484</v>
      </c>
      <c r="O371" s="81">
        <v>51.165413515397425</v>
      </c>
      <c r="P371" s="81">
        <v>76.762548450142376</v>
      </c>
      <c r="Q371" s="81">
        <v>3.2863855350088693</v>
      </c>
      <c r="R371" s="81">
        <v>30.146764011556851</v>
      </c>
      <c r="S371" s="81">
        <v>8.1472488399999996</v>
      </c>
      <c r="T371" s="82"/>
      <c r="U371" s="81">
        <v>1587546</v>
      </c>
      <c r="V371" s="81">
        <v>2766</v>
      </c>
      <c r="W371" s="81">
        <v>117</v>
      </c>
      <c r="X371" s="81">
        <v>12281</v>
      </c>
      <c r="Y371" s="81">
        <v>22582</v>
      </c>
      <c r="Z371" s="81">
        <v>24353</v>
      </c>
      <c r="AA371" s="81">
        <v>15265</v>
      </c>
      <c r="AB371" s="81">
        <v>55782</v>
      </c>
      <c r="AC371" s="81">
        <v>5330831</v>
      </c>
      <c r="AD371" s="81">
        <v>8.1472488399999996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2181</v>
      </c>
      <c r="B372" s="80">
        <v>156</v>
      </c>
      <c r="C372" s="80">
        <v>3</v>
      </c>
      <c r="D372" s="80">
        <v>10</v>
      </c>
      <c r="E372" s="80">
        <v>2006</v>
      </c>
      <c r="F372" s="80" t="s">
        <v>566</v>
      </c>
      <c r="G372" s="80" t="s">
        <v>2178</v>
      </c>
      <c r="H372" s="80" t="s">
        <v>2179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2182</v>
      </c>
      <c r="B373" s="80">
        <v>157</v>
      </c>
      <c r="C373" s="80">
        <v>4</v>
      </c>
      <c r="D373" s="80">
        <v>10</v>
      </c>
      <c r="E373" s="80">
        <v>2007</v>
      </c>
      <c r="F373" s="80" t="s">
        <v>567</v>
      </c>
      <c r="G373" s="80" t="s">
        <v>2178</v>
      </c>
      <c r="H373" s="80" t="s">
        <v>2179</v>
      </c>
      <c r="I373" s="177"/>
      <c r="J373" s="81">
        <v>39.515366036123361</v>
      </c>
      <c r="K373" s="81">
        <v>8.6490005491548008</v>
      </c>
      <c r="L373" s="81">
        <v>10.921494231450414</v>
      </c>
      <c r="M373" s="81">
        <v>126.9145654142949</v>
      </c>
      <c r="N373" s="81">
        <v>101.98474347777383</v>
      </c>
      <c r="O373" s="81">
        <v>48.084921794992432</v>
      </c>
      <c r="P373" s="81">
        <v>77.884359511234493</v>
      </c>
      <c r="Q373" s="81">
        <v>3.4337509714883248</v>
      </c>
      <c r="R373" s="81">
        <v>28.068786775853976</v>
      </c>
      <c r="S373" s="81">
        <v>5.1207498935600002</v>
      </c>
      <c r="T373" s="82"/>
      <c r="U373" s="81">
        <v>1772017</v>
      </c>
      <c r="V373" s="81">
        <v>2325</v>
      </c>
      <c r="W373" s="81">
        <v>145</v>
      </c>
      <c r="X373" s="81">
        <v>16428</v>
      </c>
      <c r="Y373" s="81">
        <v>23165</v>
      </c>
      <c r="Z373" s="81">
        <v>23792</v>
      </c>
      <c r="AA373" s="81">
        <v>15252</v>
      </c>
      <c r="AB373" s="81">
        <v>55201</v>
      </c>
      <c r="AC373" s="81">
        <v>5105796</v>
      </c>
      <c r="AD373" s="81">
        <v>5.1207498935600002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2183</v>
      </c>
      <c r="B374" s="80">
        <v>158</v>
      </c>
      <c r="C374" s="80">
        <v>5</v>
      </c>
      <c r="D374" s="80">
        <v>10</v>
      </c>
      <c r="E374" s="80">
        <v>2008</v>
      </c>
      <c r="F374" s="80" t="s">
        <v>84</v>
      </c>
      <c r="G374" s="80" t="s">
        <v>2178</v>
      </c>
      <c r="H374" s="80" t="s">
        <v>2179</v>
      </c>
      <c r="I374" s="177"/>
      <c r="J374" s="81">
        <v>26.407357410582833</v>
      </c>
      <c r="K374" s="81">
        <v>6.6956751128183223</v>
      </c>
      <c r="L374" s="81">
        <v>9.9219584633449429</v>
      </c>
      <c r="M374" s="81">
        <v>141.8612460782237</v>
      </c>
      <c r="N374" s="81">
        <v>108.36165305506864</v>
      </c>
      <c r="O374" s="81">
        <v>47.223746413901893</v>
      </c>
      <c r="P374" s="81">
        <v>76.719354896066548</v>
      </c>
      <c r="Q374" s="81">
        <v>3.3422542489229206</v>
      </c>
      <c r="R374" s="81">
        <v>23.306419662950862</v>
      </c>
      <c r="S374" s="81">
        <v>10.344340281600001</v>
      </c>
      <c r="T374" s="82"/>
      <c r="U374" s="81">
        <v>1371134</v>
      </c>
      <c r="V374" s="81">
        <v>2325</v>
      </c>
      <c r="W374" s="81">
        <v>145</v>
      </c>
      <c r="X374" s="81">
        <v>16428</v>
      </c>
      <c r="Y374" s="81">
        <v>23289</v>
      </c>
      <c r="Z374" s="81">
        <v>24186</v>
      </c>
      <c r="AA374" s="81">
        <v>15041</v>
      </c>
      <c r="AB374" s="81">
        <v>54613</v>
      </c>
      <c r="AC374" s="81">
        <v>4402262</v>
      </c>
      <c r="AD374" s="81">
        <v>10.344340281600001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2184</v>
      </c>
      <c r="B375" s="80">
        <v>159</v>
      </c>
      <c r="C375" s="80">
        <v>6</v>
      </c>
      <c r="D375" s="80">
        <v>10</v>
      </c>
      <c r="E375" s="80">
        <v>2009</v>
      </c>
      <c r="F375" s="80" t="s">
        <v>85</v>
      </c>
      <c r="G375" s="80" t="s">
        <v>2178</v>
      </c>
      <c r="H375" s="80" t="s">
        <v>2179</v>
      </c>
      <c r="I375" s="177"/>
      <c r="J375" s="81">
        <v>30.789531092666408</v>
      </c>
      <c r="K375" s="81">
        <v>6.3596739947623897</v>
      </c>
      <c r="L375" s="81">
        <v>22.854631289862699</v>
      </c>
      <c r="M375" s="81">
        <v>132.71832598006498</v>
      </c>
      <c r="N375" s="81">
        <v>98.34196316226118</v>
      </c>
      <c r="O375" s="81">
        <v>48.856195315509936</v>
      </c>
      <c r="P375" s="81">
        <v>75.316837819346844</v>
      </c>
      <c r="Q375" s="81">
        <v>3.1952670116033084</v>
      </c>
      <c r="R375" s="81">
        <v>20.667966492920915</v>
      </c>
      <c r="S375" s="81">
        <v>6.4042261401999996</v>
      </c>
      <c r="T375" s="82"/>
      <c r="U375" s="81">
        <v>1431033</v>
      </c>
      <c r="V375" s="81">
        <v>2204</v>
      </c>
      <c r="W375" s="81">
        <v>507</v>
      </c>
      <c r="X375" s="81">
        <v>17151</v>
      </c>
      <c r="Y375" s="81">
        <v>23707</v>
      </c>
      <c r="Z375" s="81">
        <v>24698</v>
      </c>
      <c r="AA375" s="81">
        <v>15159</v>
      </c>
      <c r="AB375" s="81">
        <v>54809</v>
      </c>
      <c r="AC375" s="81">
        <v>3808562</v>
      </c>
      <c r="AD375" s="81">
        <v>6.4042261401999996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8.0850000000000009</v>
      </c>
      <c r="BK375" s="81">
        <v>5.18</v>
      </c>
      <c r="BL375" s="81">
        <v>0</v>
      </c>
      <c r="BM375" s="82"/>
      <c r="BN375" s="81">
        <v>0</v>
      </c>
      <c r="BO375" s="81">
        <v>0</v>
      </c>
      <c r="BP375" s="81">
        <v>0</v>
      </c>
      <c r="BQ375" s="81">
        <v>1</v>
      </c>
      <c r="BR375" s="81">
        <v>1</v>
      </c>
      <c r="BS375" s="81">
        <v>0</v>
      </c>
      <c r="BT375"/>
      <c r="BU375" s="80"/>
      <c r="BV375" s="80"/>
      <c r="BW375" s="80"/>
      <c r="BX375" s="80"/>
      <c r="BY375" s="80"/>
      <c r="BZ375" s="80"/>
      <c r="CA375" s="80"/>
      <c r="CB375" s="80"/>
      <c r="CC375" s="80"/>
    </row>
    <row r="376" spans="1:81">
      <c r="A376" s="80" t="s">
        <v>2185</v>
      </c>
      <c r="B376" s="80">
        <v>160</v>
      </c>
      <c r="C376" s="80">
        <v>7</v>
      </c>
      <c r="D376" s="80">
        <v>10</v>
      </c>
      <c r="E376" s="80">
        <v>2010</v>
      </c>
      <c r="F376" s="80" t="s">
        <v>86</v>
      </c>
      <c r="G376" s="80" t="s">
        <v>2178</v>
      </c>
      <c r="H376" s="80" t="s">
        <v>2179</v>
      </c>
      <c r="I376" s="177"/>
      <c r="J376" s="81">
        <v>27.163022063960195</v>
      </c>
      <c r="K376" s="81">
        <v>6.7424213054432691</v>
      </c>
      <c r="L376" s="81">
        <v>22.282474427452314</v>
      </c>
      <c r="M376" s="81">
        <v>137.59169388189702</v>
      </c>
      <c r="N376" s="81">
        <v>104.8699343961799</v>
      </c>
      <c r="O376" s="81">
        <v>49.799803025093389</v>
      </c>
      <c r="P376" s="81">
        <v>77.918588769963961</v>
      </c>
      <c r="Q376" s="81">
        <v>3.3292344903251228</v>
      </c>
      <c r="R376" s="81">
        <v>23.945103016986113</v>
      </c>
      <c r="S376" s="81">
        <v>5.7978806400000016</v>
      </c>
      <c r="T376" s="82"/>
      <c r="U376" s="81">
        <v>1431531</v>
      </c>
      <c r="V376" s="81">
        <v>2204</v>
      </c>
      <c r="W376" s="81">
        <v>507</v>
      </c>
      <c r="X376" s="81">
        <v>17151</v>
      </c>
      <c r="Y376" s="81">
        <v>23952</v>
      </c>
      <c r="Z376" s="81">
        <v>25292</v>
      </c>
      <c r="AA376" s="81">
        <v>15291</v>
      </c>
      <c r="AB376" s="81">
        <v>54720</v>
      </c>
      <c r="AC376" s="81">
        <v>4181499</v>
      </c>
      <c r="AD376" s="81">
        <v>5.7978806400000016</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8.157</v>
      </c>
      <c r="BK376" s="81">
        <v>4.9160000000000004</v>
      </c>
      <c r="BL376" s="81">
        <v>0</v>
      </c>
      <c r="BM376" s="82"/>
      <c r="BN376" s="81">
        <v>0</v>
      </c>
      <c r="BO376" s="81">
        <v>0</v>
      </c>
      <c r="BP376" s="81">
        <v>0</v>
      </c>
      <c r="BQ376" s="81">
        <v>1</v>
      </c>
      <c r="BR376" s="81">
        <v>1</v>
      </c>
      <c r="BS376" s="81">
        <v>0</v>
      </c>
      <c r="BT376"/>
      <c r="BU376" s="80">
        <v>13.073</v>
      </c>
      <c r="BV376" s="80">
        <v>0</v>
      </c>
      <c r="BW376" s="80">
        <v>0</v>
      </c>
      <c r="BX376" s="80">
        <v>0</v>
      </c>
      <c r="BY376" s="80">
        <v>0</v>
      </c>
      <c r="BZ376" s="80">
        <v>0</v>
      </c>
      <c r="CA376" s="80">
        <v>0</v>
      </c>
      <c r="CB376" s="80">
        <v>0</v>
      </c>
      <c r="CC376" s="80">
        <v>0</v>
      </c>
    </row>
    <row r="377" spans="1:81">
      <c r="A377" s="80" t="s">
        <v>2186</v>
      </c>
      <c r="B377" s="80">
        <v>161</v>
      </c>
      <c r="C377" s="80">
        <v>8</v>
      </c>
      <c r="D377" s="80">
        <v>10</v>
      </c>
      <c r="E377" s="80">
        <v>2011</v>
      </c>
      <c r="F377" s="80" t="s">
        <v>87</v>
      </c>
      <c r="G377" s="80" t="s">
        <v>2178</v>
      </c>
      <c r="H377" s="80" t="s">
        <v>2179</v>
      </c>
      <c r="I377" s="177"/>
      <c r="J377" s="81">
        <v>26.538682192861934</v>
      </c>
      <c r="K377" s="81">
        <v>7.6176893903044025</v>
      </c>
      <c r="L377" s="81">
        <v>25.01557175791995</v>
      </c>
      <c r="M377" s="81">
        <v>133.93442211691641</v>
      </c>
      <c r="N377" s="81">
        <v>109.96764161572413</v>
      </c>
      <c r="O377" s="81">
        <v>49.548373028745218</v>
      </c>
      <c r="P377" s="81">
        <v>75.622327262495062</v>
      </c>
      <c r="Q377" s="81">
        <v>3.844648851203559</v>
      </c>
      <c r="R377" s="81">
        <v>24.345543416957906</v>
      </c>
      <c r="S377" s="81">
        <v>5.8171399200000007</v>
      </c>
      <c r="T377" s="82"/>
      <c r="U377" s="81">
        <v>1484083</v>
      </c>
      <c r="V377" s="81">
        <v>2204</v>
      </c>
      <c r="W377" s="81">
        <v>507</v>
      </c>
      <c r="X377" s="81">
        <v>17151</v>
      </c>
      <c r="Y377" s="81">
        <v>24357</v>
      </c>
      <c r="Z377" s="81">
        <v>25711</v>
      </c>
      <c r="AA377" s="81">
        <v>15282</v>
      </c>
      <c r="AB377" s="81">
        <v>54784</v>
      </c>
      <c r="AC377" s="81">
        <v>4244396</v>
      </c>
      <c r="AD377" s="81">
        <v>5.8171399200000007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8.1120000000000001</v>
      </c>
      <c r="BK377" s="81">
        <v>4.7329999999999997</v>
      </c>
      <c r="BL377" s="81">
        <v>0</v>
      </c>
      <c r="BM377" s="82"/>
      <c r="BN377" s="81">
        <v>0</v>
      </c>
      <c r="BO377" s="81">
        <v>0</v>
      </c>
      <c r="BP377" s="81">
        <v>0</v>
      </c>
      <c r="BQ377" s="81">
        <v>1</v>
      </c>
      <c r="BR377" s="81">
        <v>1</v>
      </c>
      <c r="BS377" s="81">
        <v>0</v>
      </c>
      <c r="BT377"/>
      <c r="BU377" s="80">
        <v>12.845000000000001</v>
      </c>
      <c r="BV377" s="80">
        <v>0</v>
      </c>
      <c r="BW377" s="80">
        <v>0</v>
      </c>
      <c r="BX377" s="80">
        <v>0</v>
      </c>
      <c r="BY377" s="80">
        <v>0</v>
      </c>
      <c r="BZ377" s="80">
        <v>0</v>
      </c>
      <c r="CA377" s="80">
        <v>0</v>
      </c>
      <c r="CB377" s="80">
        <v>0</v>
      </c>
      <c r="CC377" s="80">
        <v>0</v>
      </c>
    </row>
    <row r="378" spans="1:81">
      <c r="A378" s="80" t="s">
        <v>2187</v>
      </c>
      <c r="B378" s="80">
        <v>162</v>
      </c>
      <c r="C378" s="80">
        <v>9</v>
      </c>
      <c r="D378" s="80">
        <v>10</v>
      </c>
      <c r="E378" s="80">
        <v>2012</v>
      </c>
      <c r="F378" s="80" t="s">
        <v>88</v>
      </c>
      <c r="G378" s="80" t="s">
        <v>2178</v>
      </c>
      <c r="H378" s="80" t="s">
        <v>2179</v>
      </c>
      <c r="I378" s="177"/>
      <c r="J378" s="81">
        <v>21.699315496061246</v>
      </c>
      <c r="K378" s="81">
        <v>6.7418772178847446</v>
      </c>
      <c r="L378" s="81">
        <v>24.135675824143451</v>
      </c>
      <c r="M378" s="81">
        <v>138.82695274827549</v>
      </c>
      <c r="N378" s="81">
        <v>96.790000250189848</v>
      </c>
      <c r="O378" s="81">
        <v>50.630678472915861</v>
      </c>
      <c r="P378" s="81">
        <v>76.172028630461796</v>
      </c>
      <c r="Q378" s="81">
        <v>4.1569136107970568</v>
      </c>
      <c r="R378" s="81">
        <v>22.995313621452816</v>
      </c>
      <c r="S378" s="81">
        <v>5.8401673200000008</v>
      </c>
      <c r="T378" s="82"/>
      <c r="U378" s="81">
        <v>1366394</v>
      </c>
      <c r="V378" s="81">
        <v>2204</v>
      </c>
      <c r="W378" s="81">
        <v>507</v>
      </c>
      <c r="X378" s="81">
        <v>17151</v>
      </c>
      <c r="Y378" s="81">
        <v>24630</v>
      </c>
      <c r="Z378" s="81">
        <v>26481</v>
      </c>
      <c r="AA378" s="81">
        <v>15306</v>
      </c>
      <c r="AB378" s="81">
        <v>54519</v>
      </c>
      <c r="AC378" s="81">
        <v>3905161</v>
      </c>
      <c r="AD378" s="81">
        <v>5.8401673200000008</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7.7590000000000003</v>
      </c>
      <c r="BK378" s="81">
        <v>0</v>
      </c>
      <c r="BL378" s="81">
        <v>0</v>
      </c>
      <c r="BM378" s="82"/>
      <c r="BN378" s="81">
        <v>0</v>
      </c>
      <c r="BO378" s="81">
        <v>0</v>
      </c>
      <c r="BP378" s="81">
        <v>0</v>
      </c>
      <c r="BQ378" s="81">
        <v>1</v>
      </c>
      <c r="BR378" s="81">
        <v>0</v>
      </c>
      <c r="BS378" s="81">
        <v>0</v>
      </c>
      <c r="BT378"/>
      <c r="BU378" s="80">
        <v>7.7590000000000003</v>
      </c>
      <c r="BV378" s="80">
        <v>0</v>
      </c>
      <c r="BW378" s="80">
        <v>0</v>
      </c>
      <c r="BX378" s="80">
        <v>0</v>
      </c>
      <c r="BY378" s="80">
        <v>0</v>
      </c>
      <c r="BZ378" s="80">
        <v>0</v>
      </c>
      <c r="CA378" s="80">
        <v>0</v>
      </c>
      <c r="CB378" s="80">
        <v>0</v>
      </c>
      <c r="CC378" s="80">
        <v>0</v>
      </c>
    </row>
    <row r="379" spans="1:81">
      <c r="A379" s="80" t="s">
        <v>2188</v>
      </c>
      <c r="B379" s="80">
        <v>163</v>
      </c>
      <c r="C379" s="80">
        <v>10</v>
      </c>
      <c r="D379" s="80">
        <v>10</v>
      </c>
      <c r="E379" s="80">
        <v>2013</v>
      </c>
      <c r="F379" s="80" t="s">
        <v>89</v>
      </c>
      <c r="G379" s="80" t="s">
        <v>2178</v>
      </c>
      <c r="H379" s="80" t="s">
        <v>2179</v>
      </c>
      <c r="I379" s="177"/>
      <c r="J379" s="81">
        <v>27.887384124897629</v>
      </c>
      <c r="K379" s="81">
        <v>6.263596169042235</v>
      </c>
      <c r="L379" s="81">
        <v>21.632960735681603</v>
      </c>
      <c r="M379" s="81">
        <v>143.29843683186763</v>
      </c>
      <c r="N379" s="81">
        <v>98.671966903273571</v>
      </c>
      <c r="O379" s="81">
        <v>50.264029166757496</v>
      </c>
      <c r="P379" s="81">
        <v>76.65385582539156</v>
      </c>
      <c r="Q379" s="81">
        <v>4.2550559969895527</v>
      </c>
      <c r="R379" s="81">
        <v>23.341115756407273</v>
      </c>
      <c r="S379" s="81">
        <v>8.9953829421840013</v>
      </c>
      <c r="T379" s="82"/>
      <c r="U379" s="81">
        <v>1695323</v>
      </c>
      <c r="V379" s="81">
        <v>2204</v>
      </c>
      <c r="W379" s="81">
        <v>507</v>
      </c>
      <c r="X379" s="81">
        <v>17151</v>
      </c>
      <c r="Y379" s="81">
        <v>25098</v>
      </c>
      <c r="Z379" s="81">
        <v>27463</v>
      </c>
      <c r="AA379" s="81">
        <v>15345</v>
      </c>
      <c r="AB379" s="81">
        <v>55006</v>
      </c>
      <c r="AC379" s="81">
        <v>3869299</v>
      </c>
      <c r="AD379" s="81">
        <v>8.9953829421840013</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7.867</v>
      </c>
      <c r="BK379" s="81">
        <v>4.6870000000000003</v>
      </c>
      <c r="BL379" s="81">
        <v>0</v>
      </c>
      <c r="BM379" s="82"/>
      <c r="BN379" s="81">
        <v>0</v>
      </c>
      <c r="BO379" s="81">
        <v>0</v>
      </c>
      <c r="BP379" s="81">
        <v>0</v>
      </c>
      <c r="BQ379" s="81">
        <v>1</v>
      </c>
      <c r="BR379" s="81">
        <v>1</v>
      </c>
      <c r="BS379" s="81">
        <v>0</v>
      </c>
      <c r="BT379"/>
      <c r="BU379" s="80">
        <v>12.554</v>
      </c>
      <c r="BV379" s="80">
        <v>0</v>
      </c>
      <c r="BW379" s="80">
        <v>0</v>
      </c>
      <c r="BX379" s="80">
        <v>0</v>
      </c>
      <c r="BY379" s="80">
        <v>0</v>
      </c>
      <c r="BZ379" s="80">
        <v>0</v>
      </c>
      <c r="CA379" s="80">
        <v>0</v>
      </c>
      <c r="CB379" s="80">
        <v>0</v>
      </c>
      <c r="CC379" s="80">
        <v>0</v>
      </c>
    </row>
    <row r="380" spans="1:81">
      <c r="A380" s="80" t="s">
        <v>2189</v>
      </c>
      <c r="B380" s="80">
        <v>164</v>
      </c>
      <c r="C380" s="80">
        <v>11</v>
      </c>
      <c r="D380" s="80">
        <v>10</v>
      </c>
      <c r="E380" s="80">
        <v>2014</v>
      </c>
      <c r="F380" s="80" t="s">
        <v>90</v>
      </c>
      <c r="G380" s="80" t="s">
        <v>2178</v>
      </c>
      <c r="H380" s="80" t="s">
        <v>2179</v>
      </c>
      <c r="I380" s="177"/>
      <c r="J380" s="81">
        <v>26.245631101595606</v>
      </c>
      <c r="K380" s="81">
        <v>5.8042313554629992</v>
      </c>
      <c r="L380" s="81">
        <v>24.659240141063108</v>
      </c>
      <c r="M380" s="81">
        <v>131.96983504163506</v>
      </c>
      <c r="N380" s="81">
        <v>99.228894320356289</v>
      </c>
      <c r="O380" s="81">
        <v>48.746360118630825</v>
      </c>
      <c r="P380" s="81">
        <v>76.44495628998736</v>
      </c>
      <c r="Q380" s="81">
        <v>4.0602681500477038</v>
      </c>
      <c r="R380" s="81">
        <v>24.065243838380688</v>
      </c>
      <c r="S380" s="81">
        <v>4.8821209348800005</v>
      </c>
      <c r="T380" s="82"/>
      <c r="U380" s="81">
        <v>1573656</v>
      </c>
      <c r="V380" s="81">
        <v>1873</v>
      </c>
      <c r="W380" s="81">
        <v>514</v>
      </c>
      <c r="X380" s="81">
        <v>17877</v>
      </c>
      <c r="Y380" s="81">
        <v>25173</v>
      </c>
      <c r="Z380" s="81">
        <v>28051</v>
      </c>
      <c r="AA380" s="81">
        <v>15224</v>
      </c>
      <c r="AB380" s="81">
        <v>54706</v>
      </c>
      <c r="AC380" s="81">
        <v>4001883</v>
      </c>
      <c r="AD380" s="81">
        <v>4.8821209348800005</v>
      </c>
      <c r="AE380" s="82"/>
      <c r="AF380" s="81">
        <v>16349560.15018853</v>
      </c>
      <c r="AG380" s="81">
        <v>3657865.5842091367</v>
      </c>
      <c r="AH380" s="81">
        <v>5902866.6025262</v>
      </c>
      <c r="AI380" s="81">
        <v>124078256.79691036</v>
      </c>
      <c r="AJ380" s="81">
        <v>103557295.485761</v>
      </c>
      <c r="AK380" s="81">
        <v>0</v>
      </c>
      <c r="AL380" s="81">
        <v>0</v>
      </c>
      <c r="AM380" s="81">
        <v>7510316.3164819861</v>
      </c>
      <c r="AN380" s="81">
        <v>0</v>
      </c>
      <c r="AO380" s="81">
        <v>0</v>
      </c>
      <c r="AP380" s="82"/>
      <c r="AQ380" s="81">
        <v>778</v>
      </c>
      <c r="AR380" s="81">
        <v>471</v>
      </c>
      <c r="AS380" s="81">
        <v>3</v>
      </c>
      <c r="AT380" s="81">
        <v>0</v>
      </c>
      <c r="AU380" s="81">
        <v>0</v>
      </c>
      <c r="AV380" s="81">
        <v>0</v>
      </c>
      <c r="AW380" s="81" t="s">
        <v>564</v>
      </c>
      <c r="AX380" s="82"/>
      <c r="AY380" s="81">
        <v>5262.8450000000003</v>
      </c>
      <c r="AZ380" s="81">
        <v>8611.9759999999987</v>
      </c>
      <c r="BA380" s="81">
        <v>4200</v>
      </c>
      <c r="BB380" s="81">
        <v>0</v>
      </c>
      <c r="BC380" s="81">
        <v>0</v>
      </c>
      <c r="BD380" s="81">
        <v>0</v>
      </c>
      <c r="BE380" s="81" t="s">
        <v>564</v>
      </c>
      <c r="BF380" s="82"/>
      <c r="BG380" s="81">
        <v>0</v>
      </c>
      <c r="BH380" s="81">
        <v>0</v>
      </c>
      <c r="BI380" s="81">
        <v>0</v>
      </c>
      <c r="BJ380" s="81">
        <v>7.4450000000000003</v>
      </c>
      <c r="BK380" s="81">
        <v>5.3940000000000001</v>
      </c>
      <c r="BL380" s="81">
        <v>0</v>
      </c>
      <c r="BM380" s="82"/>
      <c r="BN380" s="81">
        <v>0</v>
      </c>
      <c r="BO380" s="81">
        <v>0</v>
      </c>
      <c r="BP380" s="81">
        <v>0</v>
      </c>
      <c r="BQ380" s="81">
        <v>1</v>
      </c>
      <c r="BR380" s="81">
        <v>1</v>
      </c>
      <c r="BS380" s="81">
        <v>0</v>
      </c>
      <c r="BT380"/>
      <c r="BU380" s="80">
        <v>12.839</v>
      </c>
      <c r="BV380" s="80">
        <v>0</v>
      </c>
      <c r="BW380" s="80">
        <v>0</v>
      </c>
      <c r="BX380" s="80">
        <v>0</v>
      </c>
      <c r="BY380" s="80">
        <v>0</v>
      </c>
      <c r="BZ380" s="80">
        <v>0</v>
      </c>
      <c r="CA380" s="80">
        <v>0</v>
      </c>
      <c r="CB380" s="80">
        <v>0</v>
      </c>
      <c r="CC380" s="80">
        <v>0</v>
      </c>
    </row>
    <row r="381" spans="1:81">
      <c r="A381" s="80" t="s">
        <v>2190</v>
      </c>
      <c r="B381" s="80">
        <v>165</v>
      </c>
      <c r="C381" s="80">
        <v>12</v>
      </c>
      <c r="D381" s="80">
        <v>10</v>
      </c>
      <c r="E381" s="80">
        <v>2015</v>
      </c>
      <c r="F381" s="80" t="s">
        <v>91</v>
      </c>
      <c r="G381" s="80" t="s">
        <v>2178</v>
      </c>
      <c r="H381" s="80" t="s">
        <v>2179</v>
      </c>
      <c r="I381" s="177"/>
      <c r="J381" s="81">
        <v>24.933528880540315</v>
      </c>
      <c r="K381" s="81">
        <v>5.7725289313209167</v>
      </c>
      <c r="L381" s="81">
        <v>28.322253368642627</v>
      </c>
      <c r="M381" s="81">
        <v>119.47642888099109</v>
      </c>
      <c r="N381" s="81">
        <v>95.319553053058968</v>
      </c>
      <c r="O381" s="81">
        <v>49.79755343679453</v>
      </c>
      <c r="P381" s="81">
        <v>76.248814374651928</v>
      </c>
      <c r="Q381" s="81">
        <v>3.961214001482682</v>
      </c>
      <c r="R381" s="81">
        <v>12.319180218502376</v>
      </c>
      <c r="S381" s="81">
        <v>8.333876376280001</v>
      </c>
      <c r="T381" s="82"/>
      <c r="U381" s="81">
        <v>1450809</v>
      </c>
      <c r="V381" s="81">
        <v>1873</v>
      </c>
      <c r="W381" s="81">
        <v>514</v>
      </c>
      <c r="X381" s="81">
        <v>17877</v>
      </c>
      <c r="Y381" s="81">
        <v>25535</v>
      </c>
      <c r="Z381" s="81">
        <v>28932</v>
      </c>
      <c r="AA381" s="81">
        <v>15173</v>
      </c>
      <c r="AB381" s="81">
        <v>54519</v>
      </c>
      <c r="AC381" s="81">
        <v>2110310</v>
      </c>
      <c r="AD381" s="81">
        <v>8.333876376280001</v>
      </c>
      <c r="AE381" s="82"/>
      <c r="AF381" s="81">
        <v>18827757.151565377</v>
      </c>
      <c r="AG381" s="81">
        <v>3696947.2173732528</v>
      </c>
      <c r="AH381" s="81">
        <v>5695025.5863154447</v>
      </c>
      <c r="AI381" s="81">
        <v>120416765.79748411</v>
      </c>
      <c r="AJ381" s="81">
        <v>98884605.996768996</v>
      </c>
      <c r="AK381" s="81">
        <v>0</v>
      </c>
      <c r="AL381" s="81">
        <v>0</v>
      </c>
      <c r="AM381" s="81">
        <v>7471600.2513965182</v>
      </c>
      <c r="AN381" s="81">
        <v>0</v>
      </c>
      <c r="AO381" s="81">
        <v>0</v>
      </c>
      <c r="AP381" s="82"/>
      <c r="AQ381" s="81">
        <v>778</v>
      </c>
      <c r="AR381" s="81">
        <v>482</v>
      </c>
      <c r="AS381" s="81">
        <v>3</v>
      </c>
      <c r="AT381" s="81">
        <v>0</v>
      </c>
      <c r="AU381" s="81">
        <v>0</v>
      </c>
      <c r="AV381" s="81">
        <v>0</v>
      </c>
      <c r="AW381" s="81" t="s">
        <v>564</v>
      </c>
      <c r="AX381" s="82"/>
      <c r="AY381" s="81">
        <v>5266.3590000000004</v>
      </c>
      <c r="AZ381" s="81">
        <v>10964.62</v>
      </c>
      <c r="BA381" s="81">
        <v>4200</v>
      </c>
      <c r="BB381" s="81">
        <v>0</v>
      </c>
      <c r="BC381" s="81">
        <v>0</v>
      </c>
      <c r="BD381" s="81">
        <v>0</v>
      </c>
      <c r="BE381" s="81" t="s">
        <v>564</v>
      </c>
      <c r="BF381" s="82"/>
      <c r="BG381" s="81">
        <v>0</v>
      </c>
      <c r="BH381" s="81">
        <v>0</v>
      </c>
      <c r="BI381" s="81">
        <v>0</v>
      </c>
      <c r="BJ381" s="81">
        <v>7.2160000000000002</v>
      </c>
      <c r="BK381" s="81">
        <v>5.4050000000000002</v>
      </c>
      <c r="BL381" s="81">
        <v>0</v>
      </c>
      <c r="BM381" s="82"/>
      <c r="BN381" s="81">
        <v>0</v>
      </c>
      <c r="BO381" s="81">
        <v>0</v>
      </c>
      <c r="BP381" s="81">
        <v>0</v>
      </c>
      <c r="BQ381" s="81">
        <v>1</v>
      </c>
      <c r="BR381" s="81">
        <v>1</v>
      </c>
      <c r="BS381" s="81">
        <v>0</v>
      </c>
      <c r="BT381"/>
      <c r="BU381" s="80">
        <v>12.621</v>
      </c>
      <c r="BV381" s="80">
        <v>0</v>
      </c>
      <c r="BW381" s="80">
        <v>0</v>
      </c>
      <c r="BX381" s="80">
        <v>0</v>
      </c>
      <c r="BY381" s="80">
        <v>0</v>
      </c>
      <c r="BZ381" s="80">
        <v>0</v>
      </c>
      <c r="CA381" s="80">
        <v>0</v>
      </c>
      <c r="CB381" s="80">
        <v>0</v>
      </c>
      <c r="CC381" s="80">
        <v>0</v>
      </c>
    </row>
    <row r="382" spans="1:81">
      <c r="A382" s="80" t="s">
        <v>2191</v>
      </c>
      <c r="B382" s="80">
        <v>166</v>
      </c>
      <c r="C382" s="80">
        <v>13</v>
      </c>
      <c r="D382" s="80">
        <v>10</v>
      </c>
      <c r="E382" s="80">
        <v>2016</v>
      </c>
      <c r="F382" s="80" t="s">
        <v>92</v>
      </c>
      <c r="G382" s="80" t="s">
        <v>2178</v>
      </c>
      <c r="H382" s="80" t="s">
        <v>2179</v>
      </c>
      <c r="I382" s="177"/>
      <c r="J382" s="81">
        <v>33.768887756835497</v>
      </c>
      <c r="K382" s="81">
        <v>5.5045471874644942</v>
      </c>
      <c r="L382" s="81">
        <v>27.029841956703088</v>
      </c>
      <c r="M382" s="81">
        <v>123.82920356387834</v>
      </c>
      <c r="N382" s="81">
        <v>96.125958732285099</v>
      </c>
      <c r="O382" s="81">
        <v>51.069961534782863</v>
      </c>
      <c r="P382" s="81">
        <v>75.421940582424526</v>
      </c>
      <c r="Q382" s="81">
        <v>3.8381443934399724</v>
      </c>
      <c r="R382" s="81">
        <v>11.749682027767156</v>
      </c>
      <c r="S382" s="81">
        <v>8.7535762878199996</v>
      </c>
      <c r="T382" s="82"/>
      <c r="U382" s="81">
        <v>1623502</v>
      </c>
      <c r="V382" s="81">
        <v>1873</v>
      </c>
      <c r="W382" s="81">
        <v>514</v>
      </c>
      <c r="X382" s="81">
        <v>17877</v>
      </c>
      <c r="Y382" s="81">
        <v>25869</v>
      </c>
      <c r="Z382" s="81">
        <v>30036</v>
      </c>
      <c r="AA382" s="81">
        <v>15523</v>
      </c>
      <c r="AB382" s="81">
        <v>54340</v>
      </c>
      <c r="AC382" s="81">
        <v>2006730.032582026</v>
      </c>
      <c r="AD382" s="81">
        <v>8.7535762878199996</v>
      </c>
      <c r="AE382" s="82"/>
      <c r="AF382" s="81">
        <v>28034628.269359119</v>
      </c>
      <c r="AG382" s="81">
        <v>3222969.9918462341</v>
      </c>
      <c r="AH382" s="81">
        <v>4280389.8885723772</v>
      </c>
      <c r="AI382" s="81">
        <v>129265430.4650737</v>
      </c>
      <c r="AJ382" s="81">
        <v>106135542.0575507</v>
      </c>
      <c r="AK382" s="81">
        <v>0</v>
      </c>
      <c r="AL382" s="81">
        <v>0</v>
      </c>
      <c r="AM382" s="81">
        <v>7452854.6942270286</v>
      </c>
      <c r="AN382" s="81">
        <v>0</v>
      </c>
      <c r="AO382" s="81">
        <v>0</v>
      </c>
      <c r="AP382" s="82"/>
      <c r="AQ382" s="81">
        <v>781</v>
      </c>
      <c r="AR382" s="81">
        <v>510</v>
      </c>
      <c r="AS382" s="81">
        <v>3</v>
      </c>
      <c r="AT382" s="81">
        <v>0</v>
      </c>
      <c r="AU382" s="81">
        <v>0</v>
      </c>
      <c r="AV382" s="81">
        <v>0</v>
      </c>
      <c r="AW382" s="81" t="s">
        <v>564</v>
      </c>
      <c r="AX382" s="82"/>
      <c r="AY382" s="81">
        <v>5283.1289999999999</v>
      </c>
      <c r="AZ382" s="81">
        <v>12615.42</v>
      </c>
      <c r="BA382" s="81">
        <v>4200</v>
      </c>
      <c r="BB382" s="81">
        <v>0</v>
      </c>
      <c r="BC382" s="81">
        <v>0</v>
      </c>
      <c r="BD382" s="81">
        <v>0</v>
      </c>
      <c r="BE382" s="81" t="s">
        <v>564</v>
      </c>
      <c r="BF382" s="82"/>
      <c r="BG382" s="81">
        <v>0</v>
      </c>
      <c r="BH382" s="81">
        <v>0</v>
      </c>
      <c r="BI382" s="81">
        <v>0</v>
      </c>
      <c r="BJ382" s="81">
        <v>7.3419999999999996</v>
      </c>
      <c r="BK382" s="81">
        <v>10.09</v>
      </c>
      <c r="BL382" s="81">
        <v>0</v>
      </c>
      <c r="BM382" s="82"/>
      <c r="BN382" s="81">
        <v>0</v>
      </c>
      <c r="BO382" s="81">
        <v>0</v>
      </c>
      <c r="BP382" s="81">
        <v>0</v>
      </c>
      <c r="BQ382" s="81">
        <v>1</v>
      </c>
      <c r="BR382" s="81">
        <v>2</v>
      </c>
      <c r="BS382" s="81">
        <v>0</v>
      </c>
      <c r="BT382"/>
      <c r="BU382" s="80">
        <v>17.431999999999999</v>
      </c>
      <c r="BV382" s="80">
        <v>0</v>
      </c>
      <c r="BW382" s="80">
        <v>0</v>
      </c>
      <c r="BX382" s="80">
        <v>0</v>
      </c>
      <c r="BY382" s="80">
        <v>0</v>
      </c>
      <c r="BZ382" s="80">
        <v>0</v>
      </c>
      <c r="CA382" s="80">
        <v>0</v>
      </c>
      <c r="CB382" s="80">
        <v>0</v>
      </c>
      <c r="CC382" s="80">
        <v>0</v>
      </c>
    </row>
    <row r="383" spans="1:81">
      <c r="A383" s="80" t="s">
        <v>2192</v>
      </c>
      <c r="B383" s="80">
        <v>167</v>
      </c>
      <c r="C383" s="80">
        <v>14</v>
      </c>
      <c r="D383" s="80">
        <v>10</v>
      </c>
      <c r="E383" s="80">
        <v>2017</v>
      </c>
      <c r="F383" s="80" t="s">
        <v>71</v>
      </c>
      <c r="G383" s="80" t="s">
        <v>2178</v>
      </c>
      <c r="H383" s="80" t="s">
        <v>2179</v>
      </c>
      <c r="I383" s="177"/>
      <c r="J383" s="81">
        <v>36.395969565189986</v>
      </c>
      <c r="K383" s="81">
        <v>5.9258051361218458</v>
      </c>
      <c r="L383" s="81">
        <v>20.985725844851402</v>
      </c>
      <c r="M383" s="81">
        <v>124.34008768220835</v>
      </c>
      <c r="N383" s="81">
        <v>100.52379833064238</v>
      </c>
      <c r="O383" s="81">
        <v>52.134962284994543</v>
      </c>
      <c r="P383" s="81">
        <v>76.184951043094557</v>
      </c>
      <c r="Q383" s="81">
        <v>3.718424469952812</v>
      </c>
      <c r="R383" s="81">
        <v>12.419362487052499</v>
      </c>
      <c r="S383" s="81">
        <v>6.4299310606400004</v>
      </c>
      <c r="T383" s="82"/>
      <c r="U383" s="81">
        <v>1925946</v>
      </c>
      <c r="V383" s="81">
        <v>1873</v>
      </c>
      <c r="W383" s="81">
        <v>514</v>
      </c>
      <c r="X383" s="81">
        <v>17877</v>
      </c>
      <c r="Y383" s="81">
        <v>26304</v>
      </c>
      <c r="Z383" s="81">
        <v>31171</v>
      </c>
      <c r="AA383" s="81">
        <v>15780</v>
      </c>
      <c r="AB383" s="81">
        <v>54442</v>
      </c>
      <c r="AC383" s="81">
        <v>2163192</v>
      </c>
      <c r="AD383" s="81">
        <v>6.4299310606400004</v>
      </c>
      <c r="AE383" s="82"/>
      <c r="AF383" s="81">
        <v>28665935.04891225</v>
      </c>
      <c r="AG383" s="81">
        <v>3486536.7847369588</v>
      </c>
      <c r="AH383" s="81">
        <v>4475017.5078296531</v>
      </c>
      <c r="AI383" s="81">
        <v>132550749.9442441</v>
      </c>
      <c r="AJ383" s="81">
        <v>110260012.0644476</v>
      </c>
      <c r="AK383" s="81">
        <v>0</v>
      </c>
      <c r="AL383" s="81">
        <v>0</v>
      </c>
      <c r="AM383" s="81">
        <v>7478527.79939471</v>
      </c>
      <c r="AN383" s="81">
        <v>0</v>
      </c>
      <c r="AO383" s="81">
        <v>0</v>
      </c>
      <c r="AP383" s="82"/>
      <c r="AQ383" s="81">
        <v>783</v>
      </c>
      <c r="AR383" s="81">
        <v>546</v>
      </c>
      <c r="AS383" s="81">
        <v>3</v>
      </c>
      <c r="AT383" s="81">
        <v>0</v>
      </c>
      <c r="AU383" s="81">
        <v>0</v>
      </c>
      <c r="AV383" s="81">
        <v>0</v>
      </c>
      <c r="AW383" s="81" t="s">
        <v>564</v>
      </c>
      <c r="AX383" s="82"/>
      <c r="AY383" s="81">
        <v>5296.509</v>
      </c>
      <c r="AZ383" s="81">
        <v>14606.419999999989</v>
      </c>
      <c r="BA383" s="81">
        <v>4200</v>
      </c>
      <c r="BB383" s="81">
        <v>0</v>
      </c>
      <c r="BC383" s="81">
        <v>0</v>
      </c>
      <c r="BD383" s="81">
        <v>0</v>
      </c>
      <c r="BE383" s="81" t="s">
        <v>564</v>
      </c>
      <c r="BF383" s="82"/>
      <c r="BG383" s="81">
        <v>0</v>
      </c>
      <c r="BH383" s="81">
        <v>0</v>
      </c>
      <c r="BI383" s="81">
        <v>0</v>
      </c>
      <c r="BJ383" s="81">
        <v>7.5910000000000002</v>
      </c>
      <c r="BK383" s="81">
        <v>4.7919999999999998</v>
      </c>
      <c r="BL383" s="81">
        <v>0</v>
      </c>
      <c r="BM383" s="82"/>
      <c r="BN383" s="81">
        <v>0</v>
      </c>
      <c r="BO383" s="81">
        <v>0</v>
      </c>
      <c r="BP383" s="81">
        <v>0</v>
      </c>
      <c r="BQ383" s="81">
        <v>1</v>
      </c>
      <c r="BR383" s="81">
        <v>1</v>
      </c>
      <c r="BS383" s="81">
        <v>0</v>
      </c>
      <c r="BT383"/>
      <c r="BU383" s="80">
        <v>12.382999999999999</v>
      </c>
      <c r="BV383" s="80">
        <v>0</v>
      </c>
      <c r="BW383" s="80">
        <v>0</v>
      </c>
      <c r="BX383" s="80">
        <v>0</v>
      </c>
      <c r="BY383" s="80">
        <v>0</v>
      </c>
      <c r="BZ383" s="80">
        <v>0</v>
      </c>
      <c r="CA383" s="80">
        <v>0</v>
      </c>
      <c r="CB383" s="80">
        <v>0</v>
      </c>
      <c r="CC383" s="80">
        <v>0</v>
      </c>
    </row>
    <row r="384" spans="1:81">
      <c r="A384" s="80" t="s">
        <v>2193</v>
      </c>
      <c r="B384" s="80">
        <v>168</v>
      </c>
      <c r="C384" s="80">
        <v>15</v>
      </c>
      <c r="D384" s="80">
        <v>10</v>
      </c>
      <c r="E384" s="80">
        <v>2018</v>
      </c>
      <c r="F384" s="80" t="s">
        <v>93</v>
      </c>
      <c r="G384" s="80" t="s">
        <v>2178</v>
      </c>
      <c r="H384" s="80" t="s">
        <v>2179</v>
      </c>
      <c r="I384" s="177"/>
      <c r="J384" s="81">
        <v>32.014503723161532</v>
      </c>
      <c r="K384" s="81">
        <v>5.6536628943833778</v>
      </c>
      <c r="L384" s="81">
        <v>19.7554548374221</v>
      </c>
      <c r="M384" s="81">
        <v>143.86369763746424</v>
      </c>
      <c r="N384" s="81">
        <v>92.146139296892983</v>
      </c>
      <c r="O384" s="81">
        <v>53.453033003114413</v>
      </c>
      <c r="P384" s="81">
        <v>77.735272493726299</v>
      </c>
      <c r="Q384" s="81">
        <v>3.4621087148677487</v>
      </c>
      <c r="R384" s="81">
        <v>13.022561604497019</v>
      </c>
      <c r="S384" s="81">
        <v>9.1994459720800013</v>
      </c>
      <c r="T384" s="82"/>
      <c r="U384" s="81">
        <v>1746190</v>
      </c>
      <c r="V384" s="81">
        <v>1873</v>
      </c>
      <c r="W384" s="81">
        <v>514</v>
      </c>
      <c r="X384" s="81">
        <v>17877</v>
      </c>
      <c r="Y384" s="81">
        <v>26857</v>
      </c>
      <c r="Z384" s="81">
        <v>32571</v>
      </c>
      <c r="AA384" s="81">
        <v>16263</v>
      </c>
      <c r="AB384" s="81">
        <v>54625</v>
      </c>
      <c r="AC384" s="81">
        <v>2259367</v>
      </c>
      <c r="AD384" s="81">
        <v>9.1994459720800013</v>
      </c>
      <c r="AE384" s="82"/>
      <c r="AF384" s="81">
        <v>20499312.81322971</v>
      </c>
      <c r="AG384" s="81">
        <v>3122041.6972465809</v>
      </c>
      <c r="AH384" s="81">
        <v>4133780.8879989502</v>
      </c>
      <c r="AI384" s="81">
        <v>155438894.67902029</v>
      </c>
      <c r="AJ384" s="81">
        <v>99361497.400236413</v>
      </c>
      <c r="AK384" s="81">
        <v>0</v>
      </c>
      <c r="AL384" s="81">
        <v>0</v>
      </c>
      <c r="AM384" s="81">
        <v>7519191.9226238187</v>
      </c>
      <c r="AN384" s="81">
        <v>0</v>
      </c>
      <c r="AO384" s="81">
        <v>0</v>
      </c>
      <c r="AP384" s="82"/>
      <c r="AQ384" s="81">
        <v>864</v>
      </c>
      <c r="AR384" s="81">
        <v>560</v>
      </c>
      <c r="AS384" s="81">
        <v>3</v>
      </c>
      <c r="AT384" s="81">
        <v>0</v>
      </c>
      <c r="AU384" s="81">
        <v>0</v>
      </c>
      <c r="AV384" s="81">
        <v>0</v>
      </c>
      <c r="AW384" s="81" t="s">
        <v>564</v>
      </c>
      <c r="AX384" s="82"/>
      <c r="AY384" s="81">
        <v>5869.8169999999982</v>
      </c>
      <c r="AZ384" s="81">
        <v>16220.12</v>
      </c>
      <c r="BA384" s="81">
        <v>4200</v>
      </c>
      <c r="BB384" s="81">
        <v>0</v>
      </c>
      <c r="BC384" s="81">
        <v>0</v>
      </c>
      <c r="BD384" s="81">
        <v>0</v>
      </c>
      <c r="BE384" s="81" t="s">
        <v>564</v>
      </c>
      <c r="BF384" s="82"/>
      <c r="BG384" s="81">
        <v>0</v>
      </c>
      <c r="BH384" s="81">
        <v>0</v>
      </c>
      <c r="BI384" s="81">
        <v>0</v>
      </c>
      <c r="BJ384" s="81">
        <v>7.444</v>
      </c>
      <c r="BK384" s="81">
        <v>5.1020000000000003</v>
      </c>
      <c r="BL384" s="81">
        <v>0</v>
      </c>
      <c r="BM384" s="82"/>
      <c r="BN384" s="81">
        <v>0</v>
      </c>
      <c r="BO384" s="81">
        <v>0</v>
      </c>
      <c r="BP384" s="81">
        <v>0</v>
      </c>
      <c r="BQ384" s="81">
        <v>1</v>
      </c>
      <c r="BR384" s="81">
        <v>1</v>
      </c>
      <c r="BS384" s="81">
        <v>0</v>
      </c>
      <c r="BT384"/>
      <c r="BU384" s="80">
        <v>12.545999999999999</v>
      </c>
      <c r="BV384" s="80">
        <v>0</v>
      </c>
      <c r="BW384" s="80">
        <v>0</v>
      </c>
      <c r="BX384" s="80">
        <v>0</v>
      </c>
      <c r="BY384" s="80">
        <v>0</v>
      </c>
      <c r="BZ384" s="80">
        <v>0</v>
      </c>
      <c r="CA384" s="80">
        <v>0</v>
      </c>
      <c r="CB384" s="80">
        <v>0</v>
      </c>
      <c r="CC384" s="80">
        <v>0</v>
      </c>
    </row>
    <row r="385" spans="1:81">
      <c r="A385" s="80" t="s">
        <v>2194</v>
      </c>
      <c r="B385" s="80">
        <v>169</v>
      </c>
      <c r="C385" s="80">
        <v>16</v>
      </c>
      <c r="D385" s="80">
        <v>10</v>
      </c>
      <c r="E385" s="80">
        <v>2019</v>
      </c>
      <c r="F385" s="80" t="s">
        <v>73</v>
      </c>
      <c r="G385" s="80" t="s">
        <v>2178</v>
      </c>
      <c r="H385" s="80" t="s">
        <v>2179</v>
      </c>
      <c r="I385" s="177"/>
      <c r="J385" s="81">
        <v>32.196256911525907</v>
      </c>
      <c r="K385" s="81">
        <v>5.2900059940169593</v>
      </c>
      <c r="L385" s="81">
        <v>20.090180997689611</v>
      </c>
      <c r="M385" s="81">
        <v>118.40164383860426</v>
      </c>
      <c r="N385" s="81">
        <v>93.846135655390881</v>
      </c>
      <c r="O385" s="81">
        <v>53.569216167472355</v>
      </c>
      <c r="P385" s="81">
        <v>77.233065337303771</v>
      </c>
      <c r="Q385" s="81">
        <v>3.4207650604691642</v>
      </c>
      <c r="R385" s="81">
        <v>13.466562645152884</v>
      </c>
      <c r="S385" s="81">
        <v>9.4789834843200005</v>
      </c>
      <c r="T385" s="82"/>
      <c r="U385" s="81">
        <v>1764976</v>
      </c>
      <c r="V385" s="81">
        <v>1873</v>
      </c>
      <c r="W385" s="81">
        <v>514</v>
      </c>
      <c r="X385" s="81">
        <v>17877</v>
      </c>
      <c r="Y385" s="81">
        <v>27858</v>
      </c>
      <c r="Z385" s="81">
        <v>33538</v>
      </c>
      <c r="AA385" s="81">
        <v>16037</v>
      </c>
      <c r="AB385" s="81">
        <v>55434</v>
      </c>
      <c r="AC385" s="81">
        <v>2374667</v>
      </c>
      <c r="AD385" s="81">
        <v>9.4789834843200005</v>
      </c>
      <c r="AE385" s="82"/>
      <c r="AF385" s="81">
        <v>26244489.17486506</v>
      </c>
      <c r="AG385" s="81">
        <v>3035026.053387118</v>
      </c>
      <c r="AH385" s="81">
        <v>4566861.4448832627</v>
      </c>
      <c r="AI385" s="81">
        <v>122734121.64936499</v>
      </c>
      <c r="AJ385" s="81">
        <v>99508071.50652276</v>
      </c>
      <c r="AK385" s="81">
        <v>0</v>
      </c>
      <c r="AL385" s="81">
        <v>0</v>
      </c>
      <c r="AM385" s="81">
        <v>7549693.4930714248</v>
      </c>
      <c r="AN385" s="81">
        <v>0</v>
      </c>
      <c r="AO385" s="81">
        <v>0</v>
      </c>
      <c r="AP385" s="82"/>
      <c r="AQ385" s="81">
        <v>905</v>
      </c>
      <c r="AR385" s="81">
        <v>572</v>
      </c>
      <c r="AS385" s="81">
        <v>3</v>
      </c>
      <c r="AT385" s="81">
        <v>0</v>
      </c>
      <c r="AU385" s="81">
        <v>0</v>
      </c>
      <c r="AV385" s="81">
        <v>0</v>
      </c>
      <c r="AW385" s="81" t="s">
        <v>564</v>
      </c>
      <c r="AX385" s="82"/>
      <c r="AY385" s="81">
        <v>6218.5170000000026</v>
      </c>
      <c r="AZ385" s="81">
        <v>17405.01999999999</v>
      </c>
      <c r="BA385" s="81">
        <v>4200</v>
      </c>
      <c r="BB385" s="81">
        <v>0</v>
      </c>
      <c r="BC385" s="81">
        <v>0</v>
      </c>
      <c r="BD385" s="81">
        <v>0</v>
      </c>
      <c r="BE385" s="81" t="s">
        <v>564</v>
      </c>
      <c r="BF385" s="82"/>
      <c r="BG385" s="81">
        <v>0</v>
      </c>
      <c r="BH385" s="81">
        <v>0</v>
      </c>
      <c r="BI385" s="81">
        <v>0</v>
      </c>
      <c r="BJ385" s="81">
        <v>7.516</v>
      </c>
      <c r="BK385" s="81">
        <v>5.2759999999999998</v>
      </c>
      <c r="BL385" s="81">
        <v>0</v>
      </c>
      <c r="BM385" s="82"/>
      <c r="BN385" s="81">
        <v>0</v>
      </c>
      <c r="BO385" s="81">
        <v>0</v>
      </c>
      <c r="BP385" s="81">
        <v>0</v>
      </c>
      <c r="BQ385" s="81">
        <v>1</v>
      </c>
      <c r="BR385" s="81">
        <v>1</v>
      </c>
      <c r="BS385" s="81">
        <v>0</v>
      </c>
      <c r="BT385"/>
      <c r="BU385" s="80">
        <v>12.792</v>
      </c>
      <c r="BV385" s="80">
        <v>0</v>
      </c>
      <c r="BW385" s="80">
        <v>0</v>
      </c>
      <c r="BX385" s="80">
        <v>0</v>
      </c>
      <c r="BY385" s="80">
        <v>0</v>
      </c>
      <c r="BZ385" s="80">
        <v>0</v>
      </c>
      <c r="CA385" s="80">
        <v>0</v>
      </c>
      <c r="CB385" s="80">
        <v>0</v>
      </c>
      <c r="CC385" s="80">
        <v>0</v>
      </c>
    </row>
    <row r="386" spans="1:81">
      <c r="A386" s="80" t="s">
        <v>2195</v>
      </c>
      <c r="B386" s="80">
        <v>170</v>
      </c>
      <c r="C386" s="80">
        <v>17</v>
      </c>
      <c r="D386" s="80">
        <v>10</v>
      </c>
      <c r="E386" s="80">
        <v>2020</v>
      </c>
      <c r="F386" s="80" t="s">
        <v>218</v>
      </c>
      <c r="G386" s="174" t="s">
        <v>2178</v>
      </c>
      <c r="H386" s="80" t="s">
        <v>2179</v>
      </c>
      <c r="I386" s="177"/>
      <c r="J386" s="81">
        <v>20.949479374567112</v>
      </c>
      <c r="K386" s="81">
        <v>4.989043728544222</v>
      </c>
      <c r="L386" s="81">
        <v>25.640577292270475</v>
      </c>
      <c r="M386" s="81">
        <v>104.91921516017777</v>
      </c>
      <c r="N386" s="81">
        <v>89.107307456724286</v>
      </c>
      <c r="O386" s="81">
        <v>47.689907783492878</v>
      </c>
      <c r="P386" s="81">
        <v>74.369928365327411</v>
      </c>
      <c r="Q386" s="81">
        <v>3.2769961575680107</v>
      </c>
      <c r="R386" s="81">
        <v>12.578227562546633</v>
      </c>
      <c r="S386" s="81">
        <v>12.39869369985</v>
      </c>
      <c r="T386" s="82"/>
      <c r="U386" s="81">
        <v>1341999</v>
      </c>
      <c r="V386" s="81">
        <v>2085</v>
      </c>
      <c r="W386" s="81">
        <v>646</v>
      </c>
      <c r="X386" s="81">
        <v>20499</v>
      </c>
      <c r="Y386" s="81">
        <v>28370</v>
      </c>
      <c r="Z386" s="81">
        <v>34078</v>
      </c>
      <c r="AA386" s="81">
        <v>16778</v>
      </c>
      <c r="AB386" s="81">
        <v>55577</v>
      </c>
      <c r="AC386" s="81">
        <v>2229591</v>
      </c>
      <c r="AD386" s="81">
        <v>12.39869369985</v>
      </c>
      <c r="AE386" s="82"/>
      <c r="AF386" s="81">
        <v>17872533.464329518</v>
      </c>
      <c r="AG386" s="81">
        <v>2855005.8270883071</v>
      </c>
      <c r="AH386" s="81">
        <v>6428155.6488052709</v>
      </c>
      <c r="AI386" s="81">
        <v>117840539.63388583</v>
      </c>
      <c r="AJ386" s="81">
        <v>105855704.50510377</v>
      </c>
      <c r="AK386" s="81"/>
      <c r="AL386" s="81"/>
      <c r="AM386" s="81">
        <v>7253415.9733486706</v>
      </c>
      <c r="AN386" s="81"/>
      <c r="AO386" s="81"/>
      <c r="AP386" s="82"/>
      <c r="AQ386" s="81">
        <v>1067</v>
      </c>
      <c r="AR386" s="81">
        <v>582</v>
      </c>
      <c r="AS386" s="81">
        <v>3</v>
      </c>
      <c r="AT386" s="81">
        <v>0</v>
      </c>
      <c r="AU386" s="81">
        <v>0</v>
      </c>
      <c r="AV386" s="81">
        <v>0</v>
      </c>
      <c r="AW386" s="81">
        <v>3</v>
      </c>
      <c r="AX386" s="82"/>
      <c r="AY386" s="81">
        <v>7499.5340000000124</v>
      </c>
      <c r="AZ386" s="81">
        <v>18623.520000000019</v>
      </c>
      <c r="BA386" s="81">
        <v>4200</v>
      </c>
      <c r="BB386" s="81">
        <v>0</v>
      </c>
      <c r="BC386" s="81">
        <v>0</v>
      </c>
      <c r="BD386" s="81">
        <v>0</v>
      </c>
      <c r="BE386" s="81">
        <v>4200</v>
      </c>
      <c r="BF386" s="82"/>
      <c r="BG386" s="81">
        <v>0</v>
      </c>
      <c r="BH386" s="81">
        <v>0</v>
      </c>
      <c r="BI386" s="81">
        <v>0</v>
      </c>
      <c r="BJ386" s="81">
        <v>7.6429999999999998</v>
      </c>
      <c r="BK386" s="81">
        <v>5.0949999999999998</v>
      </c>
      <c r="BL386" s="81">
        <v>0</v>
      </c>
      <c r="BM386" s="82"/>
      <c r="BN386" s="81">
        <v>0</v>
      </c>
      <c r="BO386" s="81">
        <v>0</v>
      </c>
      <c r="BP386" s="81">
        <v>0</v>
      </c>
      <c r="BQ386" s="81">
        <v>1</v>
      </c>
      <c r="BR386" s="81">
        <v>1</v>
      </c>
      <c r="BS386" s="81">
        <v>0</v>
      </c>
      <c r="BT386"/>
      <c r="BU386" s="80">
        <v>12.738</v>
      </c>
      <c r="BV386" s="80">
        <v>0</v>
      </c>
      <c r="BW386" s="80">
        <v>0</v>
      </c>
      <c r="BX386" s="80">
        <v>0</v>
      </c>
      <c r="BY386" s="80">
        <v>0</v>
      </c>
      <c r="BZ386" s="80">
        <v>0</v>
      </c>
      <c r="CA386" s="80">
        <v>0</v>
      </c>
      <c r="CB386" s="80">
        <v>0</v>
      </c>
      <c r="CC386" s="80">
        <v>0</v>
      </c>
    </row>
    <row r="387" spans="1:81">
      <c r="A387" s="80" t="s">
        <v>2196</v>
      </c>
      <c r="B387" s="80">
        <v>170</v>
      </c>
      <c r="C387" s="80">
        <v>18</v>
      </c>
      <c r="D387" s="80">
        <v>10</v>
      </c>
      <c r="E387" s="80">
        <v>2021</v>
      </c>
      <c r="F387" s="80" t="s">
        <v>75</v>
      </c>
      <c r="G387" s="174" t="s">
        <v>2178</v>
      </c>
      <c r="H387" s="80" t="s">
        <v>2179</v>
      </c>
      <c r="I387" s="177"/>
      <c r="J387" s="81">
        <v>23.098949878663362</v>
      </c>
      <c r="K387" s="81">
        <v>5.2832538723972382</v>
      </c>
      <c r="L387" s="81">
        <v>27.639834293188873</v>
      </c>
      <c r="M387" s="81">
        <v>112.94531123654191</v>
      </c>
      <c r="N387" s="81">
        <v>89.34720207749605</v>
      </c>
      <c r="O387" s="81">
        <v>47.107381135385339</v>
      </c>
      <c r="P387" s="81">
        <v>76.897248563504462</v>
      </c>
      <c r="Q387" s="81">
        <v>3.3096993125296486</v>
      </c>
      <c r="R387" s="81">
        <v>12.484089664455649</v>
      </c>
      <c r="S387" s="81">
        <v>7.9646334017999987</v>
      </c>
      <c r="T387" s="82"/>
      <c r="U387" s="81">
        <v>1567293</v>
      </c>
      <c r="V387" s="81">
        <v>2085</v>
      </c>
      <c r="W387" s="81">
        <v>646</v>
      </c>
      <c r="X387" s="81">
        <v>20499</v>
      </c>
      <c r="Y387" s="81">
        <v>28771</v>
      </c>
      <c r="Z387" s="81">
        <v>34661</v>
      </c>
      <c r="AA387" s="81">
        <v>16918</v>
      </c>
      <c r="AB387" s="81">
        <v>55466</v>
      </c>
      <c r="AC387" s="81">
        <v>2144887.9999999995</v>
      </c>
      <c r="AD387" s="81">
        <v>7.9646334017999987</v>
      </c>
      <c r="AE387" s="82"/>
      <c r="AF387" s="81">
        <v>19517466.364573114</v>
      </c>
      <c r="AG387" s="81">
        <v>3059589.7251786445</v>
      </c>
      <c r="AH387" s="81">
        <v>6796844.9697811538</v>
      </c>
      <c r="AI387" s="81">
        <v>129119521.86698218</v>
      </c>
      <c r="AJ387" s="81">
        <v>106471117.77833691</v>
      </c>
      <c r="AK387" s="81">
        <v>0</v>
      </c>
      <c r="AL387" s="81">
        <v>0</v>
      </c>
      <c r="AM387" s="81">
        <v>7280682.8011475969</v>
      </c>
      <c r="AN387" s="81">
        <v>0</v>
      </c>
      <c r="AO387" s="81">
        <v>0</v>
      </c>
      <c r="AP387" s="82"/>
      <c r="AQ387" s="81">
        <v>1210</v>
      </c>
      <c r="AR387" s="81">
        <v>591</v>
      </c>
      <c r="AS387" s="81">
        <v>3</v>
      </c>
      <c r="AT387" s="81">
        <v>0</v>
      </c>
      <c r="AU387" s="81">
        <v>0</v>
      </c>
      <c r="AV387" s="81">
        <v>0</v>
      </c>
      <c r="AW387" s="81"/>
      <c r="AX387" s="82"/>
      <c r="AY387" s="81">
        <v>8613.6839999999975</v>
      </c>
      <c r="AZ387" s="81">
        <v>18954.92000000002</v>
      </c>
      <c r="BA387" s="81">
        <v>4200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2197</v>
      </c>
      <c r="B388" s="80">
        <v>170</v>
      </c>
      <c r="C388" s="80">
        <v>19</v>
      </c>
      <c r="D388" s="80">
        <v>10</v>
      </c>
      <c r="E388" s="80">
        <v>2022</v>
      </c>
      <c r="F388" s="80" t="s">
        <v>568</v>
      </c>
      <c r="G388" s="80" t="s">
        <v>2178</v>
      </c>
      <c r="H388" s="80" t="s">
        <v>2179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1342</v>
      </c>
      <c r="AR388" s="81">
        <v>591</v>
      </c>
      <c r="AS388" s="81">
        <v>3</v>
      </c>
      <c r="AT388" s="81">
        <v>0</v>
      </c>
      <c r="AU388" s="81">
        <v>0</v>
      </c>
      <c r="AV388" s="81">
        <v>0</v>
      </c>
      <c r="AW388" s="81"/>
      <c r="AX388" s="82"/>
      <c r="AY388" s="81">
        <v>9613.4789999999884</v>
      </c>
      <c r="AZ388" s="81">
        <v>18954.92000000002</v>
      </c>
      <c r="BA388" s="81">
        <v>4200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2198</v>
      </c>
      <c r="B389" s="80">
        <v>307</v>
      </c>
      <c r="C389" s="80">
        <v>1</v>
      </c>
      <c r="D389" s="80">
        <v>19</v>
      </c>
      <c r="E389" s="80">
        <v>1990</v>
      </c>
      <c r="F389" s="80" t="s">
        <v>562</v>
      </c>
      <c r="G389" s="80" t="s">
        <v>2199</v>
      </c>
      <c r="H389" s="80" t="s">
        <v>2200</v>
      </c>
      <c r="I389" s="177"/>
      <c r="J389" s="81">
        <v>33.235022261885447</v>
      </c>
      <c r="K389" s="81">
        <v>3.2591246672910597</v>
      </c>
      <c r="L389" s="81">
        <v>0</v>
      </c>
      <c r="M389" s="81">
        <v>35.508367972360809</v>
      </c>
      <c r="N389" s="81">
        <v>47.068841661574986</v>
      </c>
      <c r="O389" s="81">
        <v>40.861955192903849</v>
      </c>
      <c r="P389" s="81">
        <v>46.896539362349785</v>
      </c>
      <c r="Q389" s="81">
        <v>3.7114905907488231</v>
      </c>
      <c r="R389" s="81">
        <v>0</v>
      </c>
      <c r="S389" s="81">
        <v>4.6533802568992222</v>
      </c>
      <c r="T389" s="82"/>
      <c r="U389" s="81">
        <v>9334218</v>
      </c>
      <c r="V389" s="81">
        <v>1376</v>
      </c>
      <c r="W389" s="81">
        <v>0</v>
      </c>
      <c r="X389" s="81">
        <v>13563</v>
      </c>
      <c r="Y389" s="81">
        <v>17197</v>
      </c>
      <c r="Z389" s="81">
        <v>16807</v>
      </c>
      <c r="AA389" s="81">
        <v>11387</v>
      </c>
      <c r="AB389" s="81">
        <v>60262</v>
      </c>
      <c r="AC389" s="81">
        <v>0</v>
      </c>
      <c r="AD389" s="81">
        <v>4.6533802568992222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2201</v>
      </c>
      <c r="B390" s="80">
        <v>308</v>
      </c>
      <c r="C390" s="80">
        <v>2</v>
      </c>
      <c r="D390" s="80">
        <v>19</v>
      </c>
      <c r="E390" s="80">
        <v>2005</v>
      </c>
      <c r="F390" s="80" t="s">
        <v>565</v>
      </c>
      <c r="G390" s="80" t="s">
        <v>2199</v>
      </c>
      <c r="H390" s="80" t="s">
        <v>2200</v>
      </c>
      <c r="I390" s="177"/>
      <c r="J390" s="81">
        <v>26.987209983889915</v>
      </c>
      <c r="K390" s="81">
        <v>2.6796024250078716</v>
      </c>
      <c r="L390" s="81">
        <v>0.62037852585525832</v>
      </c>
      <c r="M390" s="81">
        <v>60.607630492646706</v>
      </c>
      <c r="N390" s="81">
        <v>66.509833276382565</v>
      </c>
      <c r="O390" s="81">
        <v>62.094764359527403</v>
      </c>
      <c r="P390" s="81">
        <v>47.053204444676204</v>
      </c>
      <c r="Q390" s="81">
        <v>3.6350433385329901</v>
      </c>
      <c r="R390" s="81">
        <v>0</v>
      </c>
      <c r="S390" s="81">
        <v>5.7780367920000009</v>
      </c>
      <c r="T390" s="82"/>
      <c r="U390" s="81">
        <v>4876316</v>
      </c>
      <c r="V390" s="81">
        <v>1331</v>
      </c>
      <c r="W390" s="81">
        <v>8</v>
      </c>
      <c r="X390" s="81">
        <v>12577</v>
      </c>
      <c r="Y390" s="81">
        <v>22330</v>
      </c>
      <c r="Z390" s="81">
        <v>29555</v>
      </c>
      <c r="AA390" s="81">
        <v>9357</v>
      </c>
      <c r="AB390" s="81">
        <v>61700</v>
      </c>
      <c r="AC390" s="81">
        <v>0</v>
      </c>
      <c r="AD390" s="81">
        <v>5.7780367920000009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2202</v>
      </c>
      <c r="B391" s="80">
        <v>309</v>
      </c>
      <c r="C391" s="80">
        <v>3</v>
      </c>
      <c r="D391" s="80">
        <v>19</v>
      </c>
      <c r="E391" s="80">
        <v>2006</v>
      </c>
      <c r="F391" s="80" t="s">
        <v>566</v>
      </c>
      <c r="G391" s="80" t="s">
        <v>2199</v>
      </c>
      <c r="H391" s="80" t="s">
        <v>2200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2203</v>
      </c>
      <c r="B392" s="80">
        <v>310</v>
      </c>
      <c r="C392" s="80">
        <v>4</v>
      </c>
      <c r="D392" s="80">
        <v>19</v>
      </c>
      <c r="E392" s="80">
        <v>2007</v>
      </c>
      <c r="F392" s="80" t="s">
        <v>567</v>
      </c>
      <c r="G392" s="80" t="s">
        <v>2199</v>
      </c>
      <c r="H392" s="80" t="s">
        <v>2200</v>
      </c>
      <c r="I392" s="177"/>
      <c r="J392" s="81">
        <v>19.030201471823194</v>
      </c>
      <c r="K392" s="81">
        <v>2.5861384988852296</v>
      </c>
      <c r="L392" s="81">
        <v>1.3415855852745735</v>
      </c>
      <c r="M392" s="81">
        <v>58.96752034730391</v>
      </c>
      <c r="N392" s="81">
        <v>65.391005955622376</v>
      </c>
      <c r="O392" s="81">
        <v>59.97276266579545</v>
      </c>
      <c r="P392" s="81">
        <v>45.65212260886679</v>
      </c>
      <c r="Q392" s="81">
        <v>3.8123898034560328</v>
      </c>
      <c r="R392" s="81">
        <v>0</v>
      </c>
      <c r="S392" s="81">
        <v>3.6701991351999999</v>
      </c>
      <c r="T392" s="82"/>
      <c r="U392" s="81">
        <v>4942870</v>
      </c>
      <c r="V392" s="81">
        <v>1310</v>
      </c>
      <c r="W392" s="81">
        <v>17</v>
      </c>
      <c r="X392" s="81">
        <v>14656</v>
      </c>
      <c r="Y392" s="81">
        <v>22783</v>
      </c>
      <c r="Z392" s="81">
        <v>29674</v>
      </c>
      <c r="AA392" s="81">
        <v>8940</v>
      </c>
      <c r="AB392" s="81">
        <v>61288</v>
      </c>
      <c r="AC392" s="81">
        <v>0</v>
      </c>
      <c r="AD392" s="81">
        <v>3.6701991351999999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2204</v>
      </c>
      <c r="B393" s="80">
        <v>311</v>
      </c>
      <c r="C393" s="80">
        <v>5</v>
      </c>
      <c r="D393" s="80">
        <v>19</v>
      </c>
      <c r="E393" s="80">
        <v>2008</v>
      </c>
      <c r="F393" s="80" t="s">
        <v>84</v>
      </c>
      <c r="G393" s="80" t="s">
        <v>2199</v>
      </c>
      <c r="H393" s="80" t="s">
        <v>2200</v>
      </c>
      <c r="I393" s="177"/>
      <c r="J393" s="81">
        <v>18.719885751150752</v>
      </c>
      <c r="K393" s="81">
        <v>1.9090694984702938</v>
      </c>
      <c r="L393" s="81">
        <v>1.1875861623503856</v>
      </c>
      <c r="M393" s="81">
        <v>64.521487962790104</v>
      </c>
      <c r="N393" s="81">
        <v>69.024249657037458</v>
      </c>
      <c r="O393" s="81">
        <v>58.070017452073763</v>
      </c>
      <c r="P393" s="81">
        <v>43.559822539220022</v>
      </c>
      <c r="Q393" s="81">
        <v>3.7401081458384517</v>
      </c>
      <c r="R393" s="81">
        <v>0</v>
      </c>
      <c r="S393" s="81">
        <v>7.7991466134400014</v>
      </c>
      <c r="T393" s="82"/>
      <c r="U393" s="81">
        <v>5234892</v>
      </c>
      <c r="V393" s="81">
        <v>1310</v>
      </c>
      <c r="W393" s="81">
        <v>17</v>
      </c>
      <c r="X393" s="81">
        <v>14656</v>
      </c>
      <c r="Y393" s="81">
        <v>23041</v>
      </c>
      <c r="Z393" s="81">
        <v>29741</v>
      </c>
      <c r="AA393" s="81">
        <v>8540</v>
      </c>
      <c r="AB393" s="81">
        <v>61114</v>
      </c>
      <c r="AC393" s="81">
        <v>0</v>
      </c>
      <c r="AD393" s="81">
        <v>7.7991466134400014</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2205</v>
      </c>
      <c r="B394" s="80">
        <v>312</v>
      </c>
      <c r="C394" s="80">
        <v>6</v>
      </c>
      <c r="D394" s="80">
        <v>19</v>
      </c>
      <c r="E394" s="80">
        <v>2009</v>
      </c>
      <c r="F394" s="80" t="s">
        <v>85</v>
      </c>
      <c r="G394" s="80" t="s">
        <v>2199</v>
      </c>
      <c r="H394" s="80" t="s">
        <v>2200</v>
      </c>
      <c r="I394" s="177"/>
      <c r="J394" s="81">
        <v>17.002782200446106</v>
      </c>
      <c r="K394" s="81">
        <v>1.7200089217218559</v>
      </c>
      <c r="L394" s="81">
        <v>1.8673550788548414</v>
      </c>
      <c r="M394" s="81">
        <v>59.211912184351959</v>
      </c>
      <c r="N394" s="81">
        <v>63.118165441357192</v>
      </c>
      <c r="O394" s="81">
        <v>59.059460982260283</v>
      </c>
      <c r="P394" s="81">
        <v>41.431961908802258</v>
      </c>
      <c r="Q394" s="81">
        <v>3.5291992023468683</v>
      </c>
      <c r="R394" s="81">
        <v>0</v>
      </c>
      <c r="S394" s="81">
        <v>7.6000474711700008</v>
      </c>
      <c r="T394" s="82"/>
      <c r="U394" s="81">
        <v>4674882</v>
      </c>
      <c r="V394" s="81">
        <v>1231</v>
      </c>
      <c r="W394" s="81">
        <v>43</v>
      </c>
      <c r="X394" s="81">
        <v>16217</v>
      </c>
      <c r="Y394" s="81">
        <v>23137</v>
      </c>
      <c r="Z394" s="81">
        <v>29856</v>
      </c>
      <c r="AA394" s="81">
        <v>8339</v>
      </c>
      <c r="AB394" s="81">
        <v>60537</v>
      </c>
      <c r="AC394" s="81">
        <v>0</v>
      </c>
      <c r="AD394" s="81">
        <v>7.6000474711700008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14.713000000000001</v>
      </c>
      <c r="BL394" s="81">
        <v>0</v>
      </c>
      <c r="BM394" s="82"/>
      <c r="BN394" s="81">
        <v>0</v>
      </c>
      <c r="BO394" s="81">
        <v>0</v>
      </c>
      <c r="BP394" s="81">
        <v>0</v>
      </c>
      <c r="BQ394" s="81">
        <v>0</v>
      </c>
      <c r="BR394" s="81">
        <v>2</v>
      </c>
      <c r="BS394" s="81">
        <v>0</v>
      </c>
      <c r="BT394"/>
      <c r="BU394" s="80"/>
      <c r="BV394" s="80"/>
      <c r="BW394" s="80"/>
      <c r="BX394" s="80"/>
      <c r="BY394" s="80"/>
      <c r="BZ394" s="80"/>
      <c r="CA394" s="80"/>
      <c r="CB394" s="80"/>
      <c r="CC394" s="80"/>
    </row>
    <row r="395" spans="1:81">
      <c r="A395" s="80" t="s">
        <v>2206</v>
      </c>
      <c r="B395" s="80">
        <v>313</v>
      </c>
      <c r="C395" s="80">
        <v>7</v>
      </c>
      <c r="D395" s="80">
        <v>19</v>
      </c>
      <c r="E395" s="80">
        <v>2010</v>
      </c>
      <c r="F395" s="80" t="s">
        <v>86</v>
      </c>
      <c r="G395" s="80" t="s">
        <v>2199</v>
      </c>
      <c r="H395" s="80" t="s">
        <v>2200</v>
      </c>
      <c r="I395" s="177"/>
      <c r="J395" s="81">
        <v>17.149981492643921</v>
      </c>
      <c r="K395" s="81">
        <v>1.9203159246346886</v>
      </c>
      <c r="L395" s="81">
        <v>1.8031717681563655</v>
      </c>
      <c r="M395" s="81">
        <v>64.191220364484892</v>
      </c>
      <c r="N395" s="81">
        <v>62.740241453589917</v>
      </c>
      <c r="O395" s="81">
        <v>58.853238669146016</v>
      </c>
      <c r="P395" s="81">
        <v>41.800155887778061</v>
      </c>
      <c r="Q395" s="81">
        <v>3.6652000030366603</v>
      </c>
      <c r="R395" s="81">
        <v>0</v>
      </c>
      <c r="S395" s="81">
        <v>9.1259056659999995</v>
      </c>
      <c r="T395" s="82"/>
      <c r="U395" s="81">
        <v>4429445</v>
      </c>
      <c r="V395" s="81">
        <v>1231</v>
      </c>
      <c r="W395" s="81">
        <v>43</v>
      </c>
      <c r="X395" s="81">
        <v>16217</v>
      </c>
      <c r="Y395" s="81">
        <v>23383</v>
      </c>
      <c r="Z395" s="81">
        <v>29890</v>
      </c>
      <c r="AA395" s="81">
        <v>8203</v>
      </c>
      <c r="AB395" s="81">
        <v>60242</v>
      </c>
      <c r="AC395" s="81">
        <v>0</v>
      </c>
      <c r="AD395" s="81">
        <v>9.1259056659999995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13.878</v>
      </c>
      <c r="BL395" s="81">
        <v>0</v>
      </c>
      <c r="BM395" s="82"/>
      <c r="BN395" s="81">
        <v>0</v>
      </c>
      <c r="BO395" s="81">
        <v>0</v>
      </c>
      <c r="BP395" s="81">
        <v>0</v>
      </c>
      <c r="BQ395" s="81">
        <v>0</v>
      </c>
      <c r="BR395" s="81">
        <v>2</v>
      </c>
      <c r="BS395" s="81">
        <v>0</v>
      </c>
      <c r="BT395"/>
      <c r="BU395" s="80">
        <v>5.3159999999999998</v>
      </c>
      <c r="BV395" s="80">
        <v>8.5619999999999994</v>
      </c>
      <c r="BW395" s="80">
        <v>0</v>
      </c>
      <c r="BX395" s="80">
        <v>0</v>
      </c>
      <c r="BY395" s="80">
        <v>0</v>
      </c>
      <c r="BZ395" s="80">
        <v>0</v>
      </c>
      <c r="CA395" s="80">
        <v>0</v>
      </c>
      <c r="CB395" s="80">
        <v>0</v>
      </c>
      <c r="CC395" s="80">
        <v>0</v>
      </c>
    </row>
    <row r="396" spans="1:81">
      <c r="A396" s="80" t="s">
        <v>2207</v>
      </c>
      <c r="B396" s="80">
        <v>314</v>
      </c>
      <c r="C396" s="80">
        <v>8</v>
      </c>
      <c r="D396" s="80">
        <v>19</v>
      </c>
      <c r="E396" s="80">
        <v>2011</v>
      </c>
      <c r="F396" s="80" t="s">
        <v>87</v>
      </c>
      <c r="G396" s="80" t="s">
        <v>2199</v>
      </c>
      <c r="H396" s="80" t="s">
        <v>2200</v>
      </c>
      <c r="I396" s="177"/>
      <c r="J396" s="81">
        <v>19.130891092805776</v>
      </c>
      <c r="K396" s="81">
        <v>2.7447056138988821</v>
      </c>
      <c r="L396" s="81">
        <v>1.4505579909940352</v>
      </c>
      <c r="M396" s="81">
        <v>78.549909422200997</v>
      </c>
      <c r="N396" s="81">
        <v>79.966485939461251</v>
      </c>
      <c r="O396" s="81">
        <v>58.021952283048542</v>
      </c>
      <c r="P396" s="81">
        <v>40.359619235238178</v>
      </c>
      <c r="Q396" s="81">
        <v>4.2034705797411585</v>
      </c>
      <c r="R396" s="81">
        <v>0</v>
      </c>
      <c r="S396" s="81">
        <v>9.4869306058999996</v>
      </c>
      <c r="T396" s="82"/>
      <c r="U396" s="81">
        <v>3990633</v>
      </c>
      <c r="V396" s="81">
        <v>1231</v>
      </c>
      <c r="W396" s="81">
        <v>43</v>
      </c>
      <c r="X396" s="81">
        <v>16217</v>
      </c>
      <c r="Y396" s="81">
        <v>23551</v>
      </c>
      <c r="Z396" s="81">
        <v>30108</v>
      </c>
      <c r="AA396" s="81">
        <v>8156</v>
      </c>
      <c r="AB396" s="81">
        <v>59897</v>
      </c>
      <c r="AC396" s="81">
        <v>0</v>
      </c>
      <c r="AD396" s="81">
        <v>9.4869306058999996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14.065999999999999</v>
      </c>
      <c r="BL396" s="81">
        <v>0</v>
      </c>
      <c r="BM396" s="82"/>
      <c r="BN396" s="81">
        <v>0</v>
      </c>
      <c r="BO396" s="81">
        <v>0</v>
      </c>
      <c r="BP396" s="81">
        <v>0</v>
      </c>
      <c r="BQ396" s="81">
        <v>0</v>
      </c>
      <c r="BR396" s="81">
        <v>2</v>
      </c>
      <c r="BS396" s="81">
        <v>0</v>
      </c>
      <c r="BT396"/>
      <c r="BU396" s="80">
        <v>5.2679999999999998</v>
      </c>
      <c r="BV396" s="80">
        <v>8.798</v>
      </c>
      <c r="BW396" s="80">
        <v>0</v>
      </c>
      <c r="BX396" s="80">
        <v>0</v>
      </c>
      <c r="BY396" s="80">
        <v>0</v>
      </c>
      <c r="BZ396" s="80">
        <v>0</v>
      </c>
      <c r="CA396" s="80">
        <v>0</v>
      </c>
      <c r="CB396" s="80">
        <v>0</v>
      </c>
      <c r="CC396" s="80">
        <v>0</v>
      </c>
    </row>
    <row r="397" spans="1:81">
      <c r="A397" s="80" t="s">
        <v>2208</v>
      </c>
      <c r="B397" s="80">
        <v>315</v>
      </c>
      <c r="C397" s="80">
        <v>9</v>
      </c>
      <c r="D397" s="80">
        <v>19</v>
      </c>
      <c r="E397" s="80">
        <v>2012</v>
      </c>
      <c r="F397" s="80" t="s">
        <v>88</v>
      </c>
      <c r="G397" s="80" t="s">
        <v>2199</v>
      </c>
      <c r="H397" s="80" t="s">
        <v>2200</v>
      </c>
      <c r="I397" s="177"/>
      <c r="J397" s="81">
        <v>22.335939791306632</v>
      </c>
      <c r="K397" s="81">
        <v>2.6701799715033014</v>
      </c>
      <c r="L397" s="81">
        <v>1.4313418586459048</v>
      </c>
      <c r="M397" s="81">
        <v>80.574973042091003</v>
      </c>
      <c r="N397" s="81">
        <v>92.27240256411956</v>
      </c>
      <c r="O397" s="81">
        <v>57.924815339883644</v>
      </c>
      <c r="P397" s="81">
        <v>39.797968963661496</v>
      </c>
      <c r="Q397" s="81">
        <v>4.5760437144040829</v>
      </c>
      <c r="R397" s="81">
        <v>0</v>
      </c>
      <c r="S397" s="81">
        <v>6.5711724289799998</v>
      </c>
      <c r="T397" s="82"/>
      <c r="U397" s="81">
        <v>4666187</v>
      </c>
      <c r="V397" s="81">
        <v>1231</v>
      </c>
      <c r="W397" s="81">
        <v>43</v>
      </c>
      <c r="X397" s="81">
        <v>16217</v>
      </c>
      <c r="Y397" s="81">
        <v>23969</v>
      </c>
      <c r="Z397" s="81">
        <v>30296</v>
      </c>
      <c r="AA397" s="81">
        <v>7997</v>
      </c>
      <c r="AB397" s="81">
        <v>60016</v>
      </c>
      <c r="AC397" s="81">
        <v>0</v>
      </c>
      <c r="AD397" s="81">
        <v>6.5711724289799998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17.849</v>
      </c>
      <c r="BL397" s="81">
        <v>0</v>
      </c>
      <c r="BM397" s="82"/>
      <c r="BN397" s="81">
        <v>0</v>
      </c>
      <c r="BO397" s="81">
        <v>0</v>
      </c>
      <c r="BP397" s="81">
        <v>0</v>
      </c>
      <c r="BQ397" s="81">
        <v>0</v>
      </c>
      <c r="BR397" s="81">
        <v>3</v>
      </c>
      <c r="BS397" s="81">
        <v>0</v>
      </c>
      <c r="BT397"/>
      <c r="BU397" s="80">
        <v>8.8759999999999994</v>
      </c>
      <c r="BV397" s="80">
        <v>8.9730000000000008</v>
      </c>
      <c r="BW397" s="80">
        <v>0</v>
      </c>
      <c r="BX397" s="80">
        <v>0</v>
      </c>
      <c r="BY397" s="80">
        <v>0</v>
      </c>
      <c r="BZ397" s="80">
        <v>0</v>
      </c>
      <c r="CA397" s="80">
        <v>0</v>
      </c>
      <c r="CB397" s="80">
        <v>0</v>
      </c>
      <c r="CC397" s="80">
        <v>0</v>
      </c>
    </row>
    <row r="398" spans="1:81">
      <c r="A398" s="80" t="s">
        <v>2209</v>
      </c>
      <c r="B398" s="80">
        <v>316</v>
      </c>
      <c r="C398" s="80">
        <v>10</v>
      </c>
      <c r="D398" s="80">
        <v>19</v>
      </c>
      <c r="E398" s="80">
        <v>2013</v>
      </c>
      <c r="F398" s="80" t="s">
        <v>89</v>
      </c>
      <c r="G398" s="80" t="s">
        <v>2199</v>
      </c>
      <c r="H398" s="80" t="s">
        <v>2200</v>
      </c>
      <c r="I398" s="177"/>
      <c r="J398" s="81">
        <v>22.110453047641396</v>
      </c>
      <c r="K398" s="81">
        <v>2.2030962622840282</v>
      </c>
      <c r="L398" s="81">
        <v>1.3178239272491048</v>
      </c>
      <c r="M398" s="81">
        <v>82.588368710559408</v>
      </c>
      <c r="N398" s="81">
        <v>95.399731982201175</v>
      </c>
      <c r="O398" s="81">
        <v>55.915826933459869</v>
      </c>
      <c r="P398" s="81">
        <v>39.543298971247935</v>
      </c>
      <c r="Q398" s="81">
        <v>4.6276035314676403</v>
      </c>
      <c r="R398" s="81">
        <v>0</v>
      </c>
      <c r="S398" s="81">
        <v>7.5101221761999986</v>
      </c>
      <c r="T398" s="82"/>
      <c r="U398" s="81">
        <v>4595776</v>
      </c>
      <c r="V398" s="81">
        <v>1231</v>
      </c>
      <c r="W398" s="81">
        <v>43</v>
      </c>
      <c r="X398" s="81">
        <v>16217</v>
      </c>
      <c r="Y398" s="81">
        <v>24082</v>
      </c>
      <c r="Z398" s="81">
        <v>30551</v>
      </c>
      <c r="AA398" s="81">
        <v>7916</v>
      </c>
      <c r="AB398" s="81">
        <v>59822</v>
      </c>
      <c r="AC398" s="81">
        <v>0</v>
      </c>
      <c r="AD398" s="81">
        <v>7.5101221761999986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15.788</v>
      </c>
      <c r="BL398" s="81">
        <v>0</v>
      </c>
      <c r="BM398" s="82"/>
      <c r="BN398" s="81">
        <v>0</v>
      </c>
      <c r="BO398" s="81">
        <v>0</v>
      </c>
      <c r="BP398" s="81">
        <v>0</v>
      </c>
      <c r="BQ398" s="81">
        <v>0</v>
      </c>
      <c r="BR398" s="81">
        <v>2</v>
      </c>
      <c r="BS398" s="81">
        <v>0</v>
      </c>
      <c r="BT398"/>
      <c r="BU398" s="80">
        <v>6.2720000000000002</v>
      </c>
      <c r="BV398" s="80">
        <v>9.516</v>
      </c>
      <c r="BW398" s="80">
        <v>0</v>
      </c>
      <c r="BX398" s="80">
        <v>0</v>
      </c>
      <c r="BY398" s="80">
        <v>0</v>
      </c>
      <c r="BZ398" s="80">
        <v>0</v>
      </c>
      <c r="CA398" s="80">
        <v>0</v>
      </c>
      <c r="CB398" s="80">
        <v>0</v>
      </c>
      <c r="CC398" s="80">
        <v>0</v>
      </c>
    </row>
    <row r="399" spans="1:81">
      <c r="A399" s="80" t="s">
        <v>2210</v>
      </c>
      <c r="B399" s="80">
        <v>317</v>
      </c>
      <c r="C399" s="80">
        <v>11</v>
      </c>
      <c r="D399" s="80">
        <v>19</v>
      </c>
      <c r="E399" s="80">
        <v>2014</v>
      </c>
      <c r="F399" s="80" t="s">
        <v>90</v>
      </c>
      <c r="G399" s="80" t="s">
        <v>2199</v>
      </c>
      <c r="H399" s="80" t="s">
        <v>2200</v>
      </c>
      <c r="I399" s="177"/>
      <c r="J399" s="81">
        <v>20.154205435552434</v>
      </c>
      <c r="K399" s="81">
        <v>2.2413633761581142</v>
      </c>
      <c r="L399" s="81">
        <v>1.8297048009777566</v>
      </c>
      <c r="M399" s="81">
        <v>78.844483475954874</v>
      </c>
      <c r="N399" s="81">
        <v>94.125871496929093</v>
      </c>
      <c r="O399" s="81">
        <v>53.525244662006628</v>
      </c>
      <c r="P399" s="81">
        <v>39.432622290151777</v>
      </c>
      <c r="Q399" s="81">
        <v>4.4104371467194596</v>
      </c>
      <c r="R399" s="81">
        <v>0</v>
      </c>
      <c r="S399" s="81">
        <v>9.0140882831999996</v>
      </c>
      <c r="T399" s="82"/>
      <c r="U399" s="81">
        <v>4662716</v>
      </c>
      <c r="V399" s="81">
        <v>1054</v>
      </c>
      <c r="W399" s="81">
        <v>48</v>
      </c>
      <c r="X399" s="81">
        <v>15472</v>
      </c>
      <c r="Y399" s="81">
        <v>24244</v>
      </c>
      <c r="Z399" s="81">
        <v>30801</v>
      </c>
      <c r="AA399" s="81">
        <v>7853</v>
      </c>
      <c r="AB399" s="81">
        <v>59424</v>
      </c>
      <c r="AC399" s="81">
        <v>0</v>
      </c>
      <c r="AD399" s="81">
        <v>9.0140882831999996</v>
      </c>
      <c r="AE399" s="82"/>
      <c r="AF399" s="81">
        <v>27302461.41147273</v>
      </c>
      <c r="AG399" s="81">
        <v>1836574.6684771022</v>
      </c>
      <c r="AH399" s="81">
        <v>464782.4278030381</v>
      </c>
      <c r="AI399" s="81">
        <v>102307164.18228233</v>
      </c>
      <c r="AJ399" s="81">
        <v>134112874.72099662</v>
      </c>
      <c r="AK399" s="81">
        <v>0</v>
      </c>
      <c r="AL399" s="81">
        <v>0</v>
      </c>
      <c r="AM399" s="81">
        <v>8158027.2143937694</v>
      </c>
      <c r="AN399" s="81">
        <v>0</v>
      </c>
      <c r="AO399" s="81">
        <v>0</v>
      </c>
      <c r="AP399" s="82"/>
      <c r="AQ399" s="81">
        <v>988</v>
      </c>
      <c r="AR399" s="81">
        <v>175</v>
      </c>
      <c r="AS399" s="81">
        <v>0</v>
      </c>
      <c r="AT399" s="81">
        <v>0</v>
      </c>
      <c r="AU399" s="81">
        <v>0</v>
      </c>
      <c r="AV399" s="81">
        <v>0</v>
      </c>
      <c r="AW399" s="81" t="s">
        <v>564</v>
      </c>
      <c r="AX399" s="82"/>
      <c r="AY399" s="81">
        <v>4008.3</v>
      </c>
      <c r="AZ399" s="81">
        <v>8412</v>
      </c>
      <c r="BA399" s="81">
        <v>0</v>
      </c>
      <c r="BB399" s="81">
        <v>0</v>
      </c>
      <c r="BC399" s="81">
        <v>0</v>
      </c>
      <c r="BD399" s="81">
        <v>0</v>
      </c>
      <c r="BE399" s="81" t="s">
        <v>564</v>
      </c>
      <c r="BF399" s="82"/>
      <c r="BG399" s="81">
        <v>0</v>
      </c>
      <c r="BH399" s="81">
        <v>0</v>
      </c>
      <c r="BI399" s="81">
        <v>0</v>
      </c>
      <c r="BJ399" s="81">
        <v>0</v>
      </c>
      <c r="BK399" s="81">
        <v>14.631</v>
      </c>
      <c r="BL399" s="81">
        <v>0</v>
      </c>
      <c r="BM399" s="82"/>
      <c r="BN399" s="81">
        <v>0</v>
      </c>
      <c r="BO399" s="81">
        <v>0</v>
      </c>
      <c r="BP399" s="81">
        <v>0</v>
      </c>
      <c r="BQ399" s="81">
        <v>0</v>
      </c>
      <c r="BR399" s="81">
        <v>2</v>
      </c>
      <c r="BS399" s="81">
        <v>0</v>
      </c>
      <c r="BT399"/>
      <c r="BU399" s="80">
        <v>7.1429999999999998</v>
      </c>
      <c r="BV399" s="80">
        <v>7.4880000000000004</v>
      </c>
      <c r="BW399" s="80">
        <v>0</v>
      </c>
      <c r="BX399" s="80">
        <v>0</v>
      </c>
      <c r="BY399" s="80">
        <v>0</v>
      </c>
      <c r="BZ399" s="80">
        <v>0</v>
      </c>
      <c r="CA399" s="80">
        <v>0</v>
      </c>
      <c r="CB399" s="80">
        <v>0</v>
      </c>
      <c r="CC399" s="80">
        <v>0</v>
      </c>
    </row>
    <row r="400" spans="1:81">
      <c r="A400" s="80" t="s">
        <v>2211</v>
      </c>
      <c r="B400" s="80">
        <v>318</v>
      </c>
      <c r="C400" s="80">
        <v>12</v>
      </c>
      <c r="D400" s="80">
        <v>19</v>
      </c>
      <c r="E400" s="80">
        <v>2015</v>
      </c>
      <c r="F400" s="80" t="s">
        <v>91</v>
      </c>
      <c r="G400" s="80" t="s">
        <v>2199</v>
      </c>
      <c r="H400" s="80" t="s">
        <v>2200</v>
      </c>
      <c r="I400" s="177"/>
      <c r="J400" s="81">
        <v>17.032083518544017</v>
      </c>
      <c r="K400" s="81">
        <v>2.3403361307167692</v>
      </c>
      <c r="L400" s="81">
        <v>2.210453966573132</v>
      </c>
      <c r="M400" s="81">
        <v>81.645443202962184</v>
      </c>
      <c r="N400" s="81">
        <v>86.980206182632159</v>
      </c>
      <c r="O400" s="81">
        <v>53.389683051843271</v>
      </c>
      <c r="P400" s="81">
        <v>39.267661999837223</v>
      </c>
      <c r="Q400" s="81">
        <v>4.2900618264741635</v>
      </c>
      <c r="R400" s="81">
        <v>0</v>
      </c>
      <c r="S400" s="81">
        <v>6.6748879293600005</v>
      </c>
      <c r="T400" s="82"/>
      <c r="U400" s="81">
        <v>3640853</v>
      </c>
      <c r="V400" s="81">
        <v>1054</v>
      </c>
      <c r="W400" s="81">
        <v>48</v>
      </c>
      <c r="X400" s="81">
        <v>15472</v>
      </c>
      <c r="Y400" s="81">
        <v>24388</v>
      </c>
      <c r="Z400" s="81">
        <v>31019</v>
      </c>
      <c r="AA400" s="81">
        <v>7814</v>
      </c>
      <c r="AB400" s="81">
        <v>59045</v>
      </c>
      <c r="AC400" s="81">
        <v>0</v>
      </c>
      <c r="AD400" s="81">
        <v>6.6748879293600005</v>
      </c>
      <c r="AE400" s="82"/>
      <c r="AF400" s="81">
        <v>22587455.499544673</v>
      </c>
      <c r="AG400" s="81">
        <v>1731131.2365049196</v>
      </c>
      <c r="AH400" s="81">
        <v>469646.74687961704</v>
      </c>
      <c r="AI400" s="81">
        <v>99895112.273229316</v>
      </c>
      <c r="AJ400" s="81">
        <v>128813321.80150768</v>
      </c>
      <c r="AK400" s="81">
        <v>0</v>
      </c>
      <c r="AL400" s="81">
        <v>0</v>
      </c>
      <c r="AM400" s="81">
        <v>8091869.5655405913</v>
      </c>
      <c r="AN400" s="81">
        <v>0</v>
      </c>
      <c r="AO400" s="81">
        <v>0</v>
      </c>
      <c r="AP400" s="82"/>
      <c r="AQ400" s="81">
        <v>1078</v>
      </c>
      <c r="AR400" s="81">
        <v>228</v>
      </c>
      <c r="AS400" s="81">
        <v>0</v>
      </c>
      <c r="AT400" s="81">
        <v>0</v>
      </c>
      <c r="AU400" s="81">
        <v>0</v>
      </c>
      <c r="AV400" s="81">
        <v>0</v>
      </c>
      <c r="AW400" s="81" t="s">
        <v>564</v>
      </c>
      <c r="AX400" s="82"/>
      <c r="AY400" s="81">
        <v>4465</v>
      </c>
      <c r="AZ400" s="81">
        <v>10047.5</v>
      </c>
      <c r="BA400" s="81">
        <v>0</v>
      </c>
      <c r="BB400" s="81">
        <v>0</v>
      </c>
      <c r="BC400" s="81">
        <v>0</v>
      </c>
      <c r="BD400" s="81">
        <v>0</v>
      </c>
      <c r="BE400" s="81" t="s">
        <v>564</v>
      </c>
      <c r="BF400" s="82"/>
      <c r="BG400" s="81">
        <v>0</v>
      </c>
      <c r="BH400" s="81">
        <v>0</v>
      </c>
      <c r="BI400" s="81">
        <v>0</v>
      </c>
      <c r="BJ400" s="81">
        <v>0</v>
      </c>
      <c r="BK400" s="81">
        <v>15.852</v>
      </c>
      <c r="BL400" s="81">
        <v>0</v>
      </c>
      <c r="BM400" s="82"/>
      <c r="BN400" s="81">
        <v>0</v>
      </c>
      <c r="BO400" s="81">
        <v>0</v>
      </c>
      <c r="BP400" s="81">
        <v>0</v>
      </c>
      <c r="BQ400" s="81">
        <v>0</v>
      </c>
      <c r="BR400" s="81">
        <v>1</v>
      </c>
      <c r="BS400" s="81">
        <v>0</v>
      </c>
      <c r="BT400"/>
      <c r="BU400" s="80">
        <v>6.6580000000000004</v>
      </c>
      <c r="BV400" s="80">
        <v>9.1940000000000008</v>
      </c>
      <c r="BW400" s="80">
        <v>0</v>
      </c>
      <c r="BX400" s="80">
        <v>0</v>
      </c>
      <c r="BY400" s="80">
        <v>0</v>
      </c>
      <c r="BZ400" s="80">
        <v>0</v>
      </c>
      <c r="CA400" s="80">
        <v>0</v>
      </c>
      <c r="CB400" s="80">
        <v>0</v>
      </c>
      <c r="CC400" s="80">
        <v>0</v>
      </c>
    </row>
    <row r="401" spans="1:81">
      <c r="A401" s="80" t="s">
        <v>2212</v>
      </c>
      <c r="B401" s="80">
        <v>319</v>
      </c>
      <c r="C401" s="80">
        <v>13</v>
      </c>
      <c r="D401" s="80">
        <v>19</v>
      </c>
      <c r="E401" s="80">
        <v>2016</v>
      </c>
      <c r="F401" s="80" t="s">
        <v>92</v>
      </c>
      <c r="G401" s="80" t="s">
        <v>2199</v>
      </c>
      <c r="H401" s="80" t="s">
        <v>2200</v>
      </c>
      <c r="I401" s="177"/>
      <c r="J401" s="81">
        <v>16.554232599893417</v>
      </c>
      <c r="K401" s="81">
        <v>2.3186513854205648</v>
      </c>
      <c r="L401" s="81">
        <v>2.3535633309626922</v>
      </c>
      <c r="M401" s="81">
        <v>71.658963432309875</v>
      </c>
      <c r="N401" s="81">
        <v>90.331692903379221</v>
      </c>
      <c r="O401" s="81">
        <v>53.125614201434622</v>
      </c>
      <c r="P401" s="81">
        <v>38.068086353365729</v>
      </c>
      <c r="Q401" s="81">
        <v>4.140802632782818</v>
      </c>
      <c r="R401" s="81">
        <v>0</v>
      </c>
      <c r="S401" s="81">
        <v>7.1133545505000004</v>
      </c>
      <c r="T401" s="82"/>
      <c r="U401" s="81">
        <v>3747289</v>
      </c>
      <c r="V401" s="81">
        <v>1054</v>
      </c>
      <c r="W401" s="81">
        <v>48</v>
      </c>
      <c r="X401" s="81">
        <v>15472</v>
      </c>
      <c r="Y401" s="81">
        <v>24591</v>
      </c>
      <c r="Z401" s="81">
        <v>31245</v>
      </c>
      <c r="AA401" s="81">
        <v>7835</v>
      </c>
      <c r="AB401" s="81">
        <v>58625</v>
      </c>
      <c r="AC401" s="81">
        <v>0</v>
      </c>
      <c r="AD401" s="81">
        <v>7.1133545505000004</v>
      </c>
      <c r="AE401" s="82"/>
      <c r="AF401" s="81">
        <v>23037004.92287837</v>
      </c>
      <c r="AG401" s="81">
        <v>1649092.1242939921</v>
      </c>
      <c r="AH401" s="81">
        <v>391972.54328112327</v>
      </c>
      <c r="AI401" s="81">
        <v>106034703.2998773</v>
      </c>
      <c r="AJ401" s="81">
        <v>127647985.6434525</v>
      </c>
      <c r="AK401" s="81">
        <v>0</v>
      </c>
      <c r="AL401" s="81">
        <v>0</v>
      </c>
      <c r="AM401" s="81">
        <v>8040552.1981792348</v>
      </c>
      <c r="AN401" s="81">
        <v>0</v>
      </c>
      <c r="AO401" s="81">
        <v>0</v>
      </c>
      <c r="AP401" s="82"/>
      <c r="AQ401" s="81">
        <v>1144</v>
      </c>
      <c r="AR401" s="81">
        <v>269</v>
      </c>
      <c r="AS401" s="81">
        <v>0</v>
      </c>
      <c r="AT401" s="81">
        <v>0</v>
      </c>
      <c r="AU401" s="81">
        <v>0</v>
      </c>
      <c r="AV401" s="81">
        <v>0</v>
      </c>
      <c r="AW401" s="81" t="s">
        <v>564</v>
      </c>
      <c r="AX401" s="82"/>
      <c r="AY401" s="81">
        <v>4777.8999999999996</v>
      </c>
      <c r="AZ401" s="81">
        <v>11159.8</v>
      </c>
      <c r="BA401" s="81">
        <v>0</v>
      </c>
      <c r="BB401" s="81">
        <v>0</v>
      </c>
      <c r="BC401" s="81">
        <v>0</v>
      </c>
      <c r="BD401" s="81">
        <v>0</v>
      </c>
      <c r="BE401" s="81" t="s">
        <v>564</v>
      </c>
      <c r="BF401" s="82"/>
      <c r="BG401" s="81">
        <v>0</v>
      </c>
      <c r="BH401" s="81">
        <v>0</v>
      </c>
      <c r="BI401" s="81">
        <v>0</v>
      </c>
      <c r="BJ401" s="81">
        <v>0</v>
      </c>
      <c r="BK401" s="81">
        <v>13.132</v>
      </c>
      <c r="BL401" s="81">
        <v>0</v>
      </c>
      <c r="BM401" s="82"/>
      <c r="BN401" s="81">
        <v>0</v>
      </c>
      <c r="BO401" s="81">
        <v>0</v>
      </c>
      <c r="BP401" s="81">
        <v>0</v>
      </c>
      <c r="BQ401" s="81">
        <v>0</v>
      </c>
      <c r="BR401" s="81">
        <v>1</v>
      </c>
      <c r="BS401" s="81">
        <v>0</v>
      </c>
      <c r="BT401"/>
      <c r="BU401" s="80">
        <v>5.17</v>
      </c>
      <c r="BV401" s="80">
        <v>7.9619999999999997</v>
      </c>
      <c r="BW401" s="80">
        <v>0</v>
      </c>
      <c r="BX401" s="80">
        <v>0</v>
      </c>
      <c r="BY401" s="80">
        <v>0</v>
      </c>
      <c r="BZ401" s="80">
        <v>0</v>
      </c>
      <c r="CA401" s="80">
        <v>0</v>
      </c>
      <c r="CB401" s="80">
        <v>0</v>
      </c>
      <c r="CC401" s="80">
        <v>0</v>
      </c>
    </row>
    <row r="402" spans="1:81">
      <c r="A402" s="80" t="s">
        <v>2213</v>
      </c>
      <c r="B402" s="80">
        <v>320</v>
      </c>
      <c r="C402" s="80">
        <v>14</v>
      </c>
      <c r="D402" s="80">
        <v>19</v>
      </c>
      <c r="E402" s="80">
        <v>2017</v>
      </c>
      <c r="F402" s="80" t="s">
        <v>71</v>
      </c>
      <c r="G402" s="80" t="s">
        <v>2199</v>
      </c>
      <c r="H402" s="80" t="s">
        <v>2200</v>
      </c>
      <c r="I402" s="177"/>
      <c r="J402" s="81">
        <v>16.805355229889674</v>
      </c>
      <c r="K402" s="81">
        <v>2.2855667311059444</v>
      </c>
      <c r="L402" s="81">
        <v>2.0155270644951506</v>
      </c>
      <c r="M402" s="81">
        <v>64.491723968021446</v>
      </c>
      <c r="N402" s="81">
        <v>78.880268448907373</v>
      </c>
      <c r="O402" s="81">
        <v>52.576514690860208</v>
      </c>
      <c r="P402" s="81">
        <v>37.870390112929897</v>
      </c>
      <c r="Q402" s="81">
        <v>3.9576133772996172</v>
      </c>
      <c r="R402" s="81">
        <v>0</v>
      </c>
      <c r="S402" s="81">
        <v>9.1379816189200014</v>
      </c>
      <c r="T402" s="82"/>
      <c r="U402" s="81">
        <v>4852699</v>
      </c>
      <c r="V402" s="81">
        <v>1054</v>
      </c>
      <c r="W402" s="81">
        <v>48</v>
      </c>
      <c r="X402" s="81">
        <v>15472</v>
      </c>
      <c r="Y402" s="81">
        <v>24619</v>
      </c>
      <c r="Z402" s="81">
        <v>31435</v>
      </c>
      <c r="AA402" s="81">
        <v>7844</v>
      </c>
      <c r="AB402" s="81">
        <v>57944</v>
      </c>
      <c r="AC402" s="81">
        <v>0</v>
      </c>
      <c r="AD402" s="81">
        <v>9.1379816189200014</v>
      </c>
      <c r="AE402" s="82"/>
      <c r="AF402" s="81">
        <v>26094167.986497659</v>
      </c>
      <c r="AG402" s="81">
        <v>1696552.396175266</v>
      </c>
      <c r="AH402" s="81">
        <v>451497.67316078482</v>
      </c>
      <c r="AI402" s="81">
        <v>111300728.6402874</v>
      </c>
      <c r="AJ402" s="81">
        <v>129546453.38084529</v>
      </c>
      <c r="AK402" s="81">
        <v>0</v>
      </c>
      <c r="AL402" s="81">
        <v>0</v>
      </c>
      <c r="AM402" s="81">
        <v>7959586.620773063</v>
      </c>
      <c r="AN402" s="81">
        <v>0</v>
      </c>
      <c r="AO402" s="81">
        <v>0</v>
      </c>
      <c r="AP402" s="82"/>
      <c r="AQ402" s="81">
        <v>1219</v>
      </c>
      <c r="AR402" s="81">
        <v>295</v>
      </c>
      <c r="AS402" s="81">
        <v>0</v>
      </c>
      <c r="AT402" s="81">
        <v>0</v>
      </c>
      <c r="AU402" s="81">
        <v>0</v>
      </c>
      <c r="AV402" s="81">
        <v>0</v>
      </c>
      <c r="AW402" s="81" t="s">
        <v>564</v>
      </c>
      <c r="AX402" s="82"/>
      <c r="AY402" s="81">
        <v>5151.6000000000004</v>
      </c>
      <c r="AZ402" s="81">
        <v>12551.5</v>
      </c>
      <c r="BA402" s="81">
        <v>0</v>
      </c>
      <c r="BB402" s="81">
        <v>0</v>
      </c>
      <c r="BC402" s="81">
        <v>0</v>
      </c>
      <c r="BD402" s="81">
        <v>0</v>
      </c>
      <c r="BE402" s="81" t="s">
        <v>564</v>
      </c>
      <c r="BF402" s="82"/>
      <c r="BG402" s="81">
        <v>0</v>
      </c>
      <c r="BH402" s="81">
        <v>0</v>
      </c>
      <c r="BI402" s="81">
        <v>0</v>
      </c>
      <c r="BJ402" s="81">
        <v>0</v>
      </c>
      <c r="BK402" s="81">
        <v>12.926</v>
      </c>
      <c r="BL402" s="81">
        <v>0</v>
      </c>
      <c r="BM402" s="82"/>
      <c r="BN402" s="81">
        <v>0</v>
      </c>
      <c r="BO402" s="81">
        <v>0</v>
      </c>
      <c r="BP402" s="81">
        <v>0</v>
      </c>
      <c r="BQ402" s="81">
        <v>0</v>
      </c>
      <c r="BR402" s="81">
        <v>1</v>
      </c>
      <c r="BS402" s="81">
        <v>0</v>
      </c>
      <c r="BT402"/>
      <c r="BU402" s="80">
        <v>4.4870000000000001</v>
      </c>
      <c r="BV402" s="80">
        <v>8.4390000000000001</v>
      </c>
      <c r="BW402" s="80">
        <v>0</v>
      </c>
      <c r="BX402" s="80">
        <v>0</v>
      </c>
      <c r="BY402" s="80">
        <v>0</v>
      </c>
      <c r="BZ402" s="80">
        <v>0</v>
      </c>
      <c r="CA402" s="80">
        <v>0</v>
      </c>
      <c r="CB402" s="80">
        <v>0</v>
      </c>
      <c r="CC402" s="80">
        <v>0</v>
      </c>
    </row>
    <row r="403" spans="1:81">
      <c r="A403" s="80" t="s">
        <v>2214</v>
      </c>
      <c r="B403" s="80">
        <v>321</v>
      </c>
      <c r="C403" s="80">
        <v>15</v>
      </c>
      <c r="D403" s="80">
        <v>19</v>
      </c>
      <c r="E403" s="80">
        <v>2018</v>
      </c>
      <c r="F403" s="80" t="s">
        <v>93</v>
      </c>
      <c r="G403" s="80" t="s">
        <v>2199</v>
      </c>
      <c r="H403" s="80" t="s">
        <v>2200</v>
      </c>
      <c r="I403" s="177"/>
      <c r="J403" s="81">
        <v>14.825823425126785</v>
      </c>
      <c r="K403" s="81">
        <v>2.0393702088374912</v>
      </c>
      <c r="L403" s="81">
        <v>1.7849781391443393</v>
      </c>
      <c r="M403" s="81">
        <v>57.112970257275094</v>
      </c>
      <c r="N403" s="81">
        <v>61.006306886877724</v>
      </c>
      <c r="O403" s="81">
        <v>51.734776715181567</v>
      </c>
      <c r="P403" s="81">
        <v>37.646375586336369</v>
      </c>
      <c r="Q403" s="81">
        <v>3.6352616852845667</v>
      </c>
      <c r="R403" s="81">
        <v>0</v>
      </c>
      <c r="S403" s="81">
        <v>8.4848182047500007</v>
      </c>
      <c r="T403" s="82"/>
      <c r="U403" s="81">
        <v>4972127</v>
      </c>
      <c r="V403" s="81">
        <v>1054</v>
      </c>
      <c r="W403" s="81">
        <v>48</v>
      </c>
      <c r="X403" s="81">
        <v>15472</v>
      </c>
      <c r="Y403" s="81">
        <v>24673</v>
      </c>
      <c r="Z403" s="81">
        <v>31524</v>
      </c>
      <c r="AA403" s="81">
        <v>7876</v>
      </c>
      <c r="AB403" s="81">
        <v>57357</v>
      </c>
      <c r="AC403" s="81">
        <v>0</v>
      </c>
      <c r="AD403" s="81">
        <v>8.4848182047500007</v>
      </c>
      <c r="AE403" s="82"/>
      <c r="AF403" s="81">
        <v>26053719.61725067</v>
      </c>
      <c r="AG403" s="81">
        <v>1489797.5937346891</v>
      </c>
      <c r="AH403" s="81">
        <v>422010.94416173722</v>
      </c>
      <c r="AI403" s="81">
        <v>109391938.81381141</v>
      </c>
      <c r="AJ403" s="81">
        <v>115935969.00375681</v>
      </c>
      <c r="AK403" s="81">
        <v>0</v>
      </c>
      <c r="AL403" s="81">
        <v>0</v>
      </c>
      <c r="AM403" s="81">
        <v>7895254.7570880428</v>
      </c>
      <c r="AN403" s="81">
        <v>0</v>
      </c>
      <c r="AO403" s="81">
        <v>0</v>
      </c>
      <c r="AP403" s="82"/>
      <c r="AQ403" s="81">
        <v>1294</v>
      </c>
      <c r="AR403" s="81">
        <v>321</v>
      </c>
      <c r="AS403" s="81">
        <v>0</v>
      </c>
      <c r="AT403" s="81">
        <v>0</v>
      </c>
      <c r="AU403" s="81">
        <v>0</v>
      </c>
      <c r="AV403" s="81">
        <v>0</v>
      </c>
      <c r="AW403" s="81" t="s">
        <v>564</v>
      </c>
      <c r="AX403" s="82"/>
      <c r="AY403" s="81">
        <v>5529.4999999999991</v>
      </c>
      <c r="AZ403" s="81">
        <v>13405.4</v>
      </c>
      <c r="BA403" s="81">
        <v>0</v>
      </c>
      <c r="BB403" s="81">
        <v>0</v>
      </c>
      <c r="BC403" s="81">
        <v>0</v>
      </c>
      <c r="BD403" s="81">
        <v>0</v>
      </c>
      <c r="BE403" s="81" t="s">
        <v>564</v>
      </c>
      <c r="BF403" s="82"/>
      <c r="BG403" s="81">
        <v>0</v>
      </c>
      <c r="BH403" s="81">
        <v>0</v>
      </c>
      <c r="BI403" s="81">
        <v>0</v>
      </c>
      <c r="BJ403" s="81">
        <v>0</v>
      </c>
      <c r="BK403" s="81">
        <v>13.058</v>
      </c>
      <c r="BL403" s="81">
        <v>0</v>
      </c>
      <c r="BM403" s="82"/>
      <c r="BN403" s="81">
        <v>0</v>
      </c>
      <c r="BO403" s="81">
        <v>0</v>
      </c>
      <c r="BP403" s="81">
        <v>0</v>
      </c>
      <c r="BQ403" s="81">
        <v>0</v>
      </c>
      <c r="BR403" s="81">
        <v>1</v>
      </c>
      <c r="BS403" s="81">
        <v>0</v>
      </c>
      <c r="BT403"/>
      <c r="BU403" s="80">
        <v>5.1369999999999996</v>
      </c>
      <c r="BV403" s="80">
        <v>7.9210000000000003</v>
      </c>
      <c r="BW403" s="80">
        <v>0</v>
      </c>
      <c r="BX403" s="80">
        <v>0</v>
      </c>
      <c r="BY403" s="80">
        <v>0</v>
      </c>
      <c r="BZ403" s="80">
        <v>0</v>
      </c>
      <c r="CA403" s="80">
        <v>0</v>
      </c>
      <c r="CB403" s="80">
        <v>0</v>
      </c>
      <c r="CC403" s="80">
        <v>0</v>
      </c>
    </row>
    <row r="404" spans="1:81">
      <c r="A404" s="80" t="s">
        <v>2215</v>
      </c>
      <c r="B404" s="80">
        <v>322</v>
      </c>
      <c r="C404" s="80">
        <v>16</v>
      </c>
      <c r="D404" s="80">
        <v>19</v>
      </c>
      <c r="E404" s="80">
        <v>2019</v>
      </c>
      <c r="F404" s="80" t="s">
        <v>73</v>
      </c>
      <c r="G404" s="80" t="s">
        <v>2199</v>
      </c>
      <c r="H404" s="80" t="s">
        <v>2200</v>
      </c>
      <c r="I404" s="177"/>
      <c r="J404" s="81">
        <v>14.125058186618071</v>
      </c>
      <c r="K404" s="81">
        <v>1.8925282521645239</v>
      </c>
      <c r="L404" s="81">
        <v>1.7998253624166227</v>
      </c>
      <c r="M404" s="81">
        <v>50.898701590628313</v>
      </c>
      <c r="N404" s="81">
        <v>64.572963012331115</v>
      </c>
      <c r="O404" s="81">
        <v>50.678158821681748</v>
      </c>
      <c r="P404" s="81">
        <v>37.453485634982314</v>
      </c>
      <c r="Q404" s="81">
        <v>3.5040719268622329</v>
      </c>
      <c r="R404" s="81">
        <v>0</v>
      </c>
      <c r="S404" s="81">
        <v>8.8243711724000011</v>
      </c>
      <c r="T404" s="82"/>
      <c r="U404" s="81">
        <v>4980747</v>
      </c>
      <c r="V404" s="81">
        <v>1054</v>
      </c>
      <c r="W404" s="81">
        <v>48</v>
      </c>
      <c r="X404" s="81">
        <v>15472</v>
      </c>
      <c r="Y404" s="81">
        <v>24779</v>
      </c>
      <c r="Z404" s="81">
        <v>31728</v>
      </c>
      <c r="AA404" s="81">
        <v>7777</v>
      </c>
      <c r="AB404" s="81">
        <v>56784</v>
      </c>
      <c r="AC404" s="81">
        <v>0</v>
      </c>
      <c r="AD404" s="81">
        <v>8.8243711724000011</v>
      </c>
      <c r="AE404" s="82"/>
      <c r="AF404" s="81">
        <v>26081719.413396969</v>
      </c>
      <c r="AG404" s="81">
        <v>1453553.247431414</v>
      </c>
      <c r="AH404" s="81">
        <v>452940.93460667471</v>
      </c>
      <c r="AI404" s="81">
        <v>101761429.5985404</v>
      </c>
      <c r="AJ404" s="81">
        <v>125802089.49776229</v>
      </c>
      <c r="AK404" s="81">
        <v>0</v>
      </c>
      <c r="AL404" s="81">
        <v>0</v>
      </c>
      <c r="AM404" s="81">
        <v>7733553.3302768655</v>
      </c>
      <c r="AN404" s="81">
        <v>0</v>
      </c>
      <c r="AO404" s="81">
        <v>0</v>
      </c>
      <c r="AP404" s="82"/>
      <c r="AQ404" s="81">
        <v>1361</v>
      </c>
      <c r="AR404" s="81">
        <v>348</v>
      </c>
      <c r="AS404" s="81">
        <v>0</v>
      </c>
      <c r="AT404" s="81">
        <v>0</v>
      </c>
      <c r="AU404" s="81">
        <v>0</v>
      </c>
      <c r="AV404" s="81">
        <v>0</v>
      </c>
      <c r="AW404" s="81" t="s">
        <v>564</v>
      </c>
      <c r="AX404" s="82"/>
      <c r="AY404" s="81">
        <v>5924</v>
      </c>
      <c r="AZ404" s="81">
        <v>13925.599999999989</v>
      </c>
      <c r="BA404" s="81">
        <v>0</v>
      </c>
      <c r="BB404" s="81">
        <v>0</v>
      </c>
      <c r="BC404" s="81">
        <v>0</v>
      </c>
      <c r="BD404" s="81">
        <v>0</v>
      </c>
      <c r="BE404" s="81" t="s">
        <v>564</v>
      </c>
      <c r="BF404" s="82"/>
      <c r="BG404" s="81">
        <v>0</v>
      </c>
      <c r="BH404" s="81">
        <v>0</v>
      </c>
      <c r="BI404" s="81">
        <v>0</v>
      </c>
      <c r="BJ404" s="81">
        <v>0</v>
      </c>
      <c r="BK404" s="81">
        <v>14.308999999999999</v>
      </c>
      <c r="BL404" s="81">
        <v>0</v>
      </c>
      <c r="BM404" s="82"/>
      <c r="BN404" s="81">
        <v>0</v>
      </c>
      <c r="BO404" s="81">
        <v>0</v>
      </c>
      <c r="BP404" s="81">
        <v>0</v>
      </c>
      <c r="BQ404" s="81">
        <v>0</v>
      </c>
      <c r="BR404" s="81">
        <v>1</v>
      </c>
      <c r="BS404" s="81">
        <v>0</v>
      </c>
      <c r="BT404"/>
      <c r="BU404" s="80">
        <v>5.367</v>
      </c>
      <c r="BV404" s="80">
        <v>8.9420000000000002</v>
      </c>
      <c r="BW404" s="80">
        <v>0</v>
      </c>
      <c r="BX404" s="80">
        <v>0</v>
      </c>
      <c r="BY404" s="80">
        <v>0</v>
      </c>
      <c r="BZ404" s="80">
        <v>0</v>
      </c>
      <c r="CA404" s="80">
        <v>0</v>
      </c>
      <c r="CB404" s="80">
        <v>0</v>
      </c>
      <c r="CC404" s="80">
        <v>0</v>
      </c>
    </row>
    <row r="405" spans="1:81">
      <c r="A405" s="80" t="s">
        <v>2216</v>
      </c>
      <c r="B405" s="80">
        <v>323</v>
      </c>
      <c r="C405" s="80">
        <v>17</v>
      </c>
      <c r="D405" s="80">
        <v>19</v>
      </c>
      <c r="E405" s="80">
        <v>2020</v>
      </c>
      <c r="F405" s="80" t="s">
        <v>218</v>
      </c>
      <c r="G405" s="80" t="s">
        <v>2199</v>
      </c>
      <c r="H405" s="80" t="s">
        <v>2200</v>
      </c>
      <c r="I405" s="177"/>
      <c r="J405" s="81">
        <v>17.106702824077551</v>
      </c>
      <c r="K405" s="81">
        <v>2.1697483210648936</v>
      </c>
      <c r="L405" s="81">
        <v>1.5740147500599531</v>
      </c>
      <c r="M405" s="81">
        <v>43.899693835895853</v>
      </c>
      <c r="N405" s="81">
        <v>59.0562563668297</v>
      </c>
      <c r="O405" s="81">
        <v>44.664331733609913</v>
      </c>
      <c r="P405" s="81">
        <v>35.292249949024729</v>
      </c>
      <c r="Q405" s="81">
        <v>3.321985057080838</v>
      </c>
      <c r="R405" s="81">
        <v>0</v>
      </c>
      <c r="S405" s="81">
        <v>9.1459795209999992</v>
      </c>
      <c r="T405" s="82"/>
      <c r="U405" s="81">
        <v>4711423</v>
      </c>
      <c r="V405" s="81">
        <v>1039</v>
      </c>
      <c r="W405" s="81">
        <v>61</v>
      </c>
      <c r="X405" s="81">
        <v>15025</v>
      </c>
      <c r="Y405" s="81">
        <v>24941</v>
      </c>
      <c r="Z405" s="81">
        <v>31916</v>
      </c>
      <c r="AA405" s="81">
        <v>7962</v>
      </c>
      <c r="AB405" s="81">
        <v>56340</v>
      </c>
      <c r="AC405" s="81">
        <v>0</v>
      </c>
      <c r="AD405" s="81">
        <v>9.1459795209999992</v>
      </c>
      <c r="AE405" s="82"/>
      <c r="AF405" s="81">
        <v>29317481.24411387</v>
      </c>
      <c r="AG405" s="81">
        <v>1531872.9567469633</v>
      </c>
      <c r="AH405" s="81">
        <v>437346.69930342841</v>
      </c>
      <c r="AI405" s="81">
        <v>84629670.365113109</v>
      </c>
      <c r="AJ405" s="81">
        <v>108267978.25402917</v>
      </c>
      <c r="AK405" s="81"/>
      <c r="AL405" s="81"/>
      <c r="AM405" s="81">
        <v>7352995.9504554775</v>
      </c>
      <c r="AN405" s="81"/>
      <c r="AO405" s="81"/>
      <c r="AP405" s="82"/>
      <c r="AQ405" s="81">
        <v>1440</v>
      </c>
      <c r="AR405" s="81">
        <v>365</v>
      </c>
      <c r="AS405" s="81">
        <v>0</v>
      </c>
      <c r="AT405" s="81">
        <v>0</v>
      </c>
      <c r="AU405" s="81">
        <v>0</v>
      </c>
      <c r="AV405" s="81">
        <v>0</v>
      </c>
      <c r="AW405" s="81">
        <v>0</v>
      </c>
      <c r="AX405" s="82"/>
      <c r="AY405" s="81">
        <v>6412.1000000000031</v>
      </c>
      <c r="AZ405" s="81">
        <v>15485.8</v>
      </c>
      <c r="BA405" s="81">
        <v>0</v>
      </c>
      <c r="BB405" s="81">
        <v>0</v>
      </c>
      <c r="BC405" s="81">
        <v>0</v>
      </c>
      <c r="BD405" s="81">
        <v>0</v>
      </c>
      <c r="BE405" s="81">
        <v>0</v>
      </c>
      <c r="BF405" s="82"/>
      <c r="BG405" s="81">
        <v>0</v>
      </c>
      <c r="BH405" s="81">
        <v>0</v>
      </c>
      <c r="BI405" s="81">
        <v>0</v>
      </c>
      <c r="BJ405" s="81">
        <v>0</v>
      </c>
      <c r="BK405" s="81">
        <v>12.428000000000001</v>
      </c>
      <c r="BL405" s="81">
        <v>0</v>
      </c>
      <c r="BM405" s="82"/>
      <c r="BN405" s="81">
        <v>0</v>
      </c>
      <c r="BO405" s="81">
        <v>0</v>
      </c>
      <c r="BP405" s="81">
        <v>0</v>
      </c>
      <c r="BQ405" s="81">
        <v>0</v>
      </c>
      <c r="BR405" s="81">
        <v>1</v>
      </c>
      <c r="BS405" s="81">
        <v>0</v>
      </c>
      <c r="BT405"/>
      <c r="BU405" s="80">
        <v>4.2210000000000001</v>
      </c>
      <c r="BV405" s="80">
        <v>8.2070000000000007</v>
      </c>
      <c r="BW405" s="80">
        <v>0</v>
      </c>
      <c r="BX405" s="80">
        <v>0</v>
      </c>
      <c r="BY405" s="80">
        <v>0</v>
      </c>
      <c r="BZ405" s="80">
        <v>0</v>
      </c>
      <c r="CA405" s="80">
        <v>0</v>
      </c>
      <c r="CB405" s="80">
        <v>0</v>
      </c>
      <c r="CC405" s="80">
        <v>0</v>
      </c>
    </row>
    <row r="406" spans="1:81">
      <c r="A406" s="80" t="s">
        <v>2217</v>
      </c>
      <c r="B406" s="80">
        <v>323</v>
      </c>
      <c r="C406" s="80">
        <v>18</v>
      </c>
      <c r="D406" s="80">
        <v>19</v>
      </c>
      <c r="E406" s="80">
        <v>2021</v>
      </c>
      <c r="F406" s="80" t="s">
        <v>75</v>
      </c>
      <c r="G406" s="174" t="s">
        <v>2199</v>
      </c>
      <c r="H406" s="80" t="s">
        <v>2200</v>
      </c>
      <c r="I406" s="177"/>
      <c r="J406" s="81">
        <v>12.969009612290396</v>
      </c>
      <c r="K406" s="81">
        <v>2.2763409133038408</v>
      </c>
      <c r="L406" s="81">
        <v>1.7578985082198959</v>
      </c>
      <c r="M406" s="81">
        <v>43.964392751402173</v>
      </c>
      <c r="N406" s="81">
        <v>57.638530035387163</v>
      </c>
      <c r="O406" s="81">
        <v>43.456868290122799</v>
      </c>
      <c r="P406" s="81">
        <v>35.966894897920014</v>
      </c>
      <c r="Q406" s="81">
        <v>3.3272425209435186</v>
      </c>
      <c r="R406" s="81">
        <v>0</v>
      </c>
      <c r="S406" s="81">
        <v>9.5862014850000001</v>
      </c>
      <c r="T406" s="82"/>
      <c r="U406" s="81">
        <v>4694997</v>
      </c>
      <c r="V406" s="81">
        <v>1039</v>
      </c>
      <c r="W406" s="81">
        <v>61</v>
      </c>
      <c r="X406" s="81">
        <v>15025</v>
      </c>
      <c r="Y406" s="81">
        <v>25095</v>
      </c>
      <c r="Z406" s="81">
        <v>31975</v>
      </c>
      <c r="AA406" s="81">
        <v>7913</v>
      </c>
      <c r="AB406" s="81">
        <v>55760</v>
      </c>
      <c r="AC406" s="81">
        <v>0</v>
      </c>
      <c r="AD406" s="81">
        <v>9.5862014850000001</v>
      </c>
      <c r="AE406" s="82"/>
      <c r="AF406" s="81">
        <v>27255765.551815208</v>
      </c>
      <c r="AG406" s="81">
        <v>1666730.1429135599</v>
      </c>
      <c r="AH406" s="81">
        <v>471696.62557169661</v>
      </c>
      <c r="AI406" s="81">
        <v>97442238.19186601</v>
      </c>
      <c r="AJ406" s="81">
        <v>115004010.49793994</v>
      </c>
      <c r="AK406" s="81">
        <v>0</v>
      </c>
      <c r="AL406" s="81">
        <v>0</v>
      </c>
      <c r="AM406" s="81">
        <v>7319274.384163091</v>
      </c>
      <c r="AN406" s="81">
        <v>0</v>
      </c>
      <c r="AO406" s="81">
        <v>0</v>
      </c>
      <c r="AP406" s="82"/>
      <c r="AQ406" s="81">
        <v>1515</v>
      </c>
      <c r="AR406" s="81">
        <v>369</v>
      </c>
      <c r="AS406" s="81">
        <v>0</v>
      </c>
      <c r="AT406" s="81">
        <v>0</v>
      </c>
      <c r="AU406" s="81">
        <v>0</v>
      </c>
      <c r="AV406" s="81">
        <v>0</v>
      </c>
      <c r="AW406" s="81"/>
      <c r="AX406" s="82"/>
      <c r="AY406" s="81">
        <v>6890.300000000002</v>
      </c>
      <c r="AZ406" s="81">
        <v>15850.8</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2218</v>
      </c>
      <c r="B407" s="80">
        <v>323</v>
      </c>
      <c r="C407" s="80">
        <v>19</v>
      </c>
      <c r="D407" s="80">
        <v>19</v>
      </c>
      <c r="E407" s="80">
        <v>2022</v>
      </c>
      <c r="F407" s="80" t="s">
        <v>568</v>
      </c>
      <c r="G407" s="174" t="s">
        <v>2199</v>
      </c>
      <c r="H407" s="80" t="s">
        <v>2200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1623</v>
      </c>
      <c r="AR407" s="81">
        <v>370</v>
      </c>
      <c r="AS407" s="81">
        <v>0</v>
      </c>
      <c r="AT407" s="81">
        <v>0</v>
      </c>
      <c r="AU407" s="81">
        <v>0</v>
      </c>
      <c r="AV407" s="81">
        <v>0</v>
      </c>
      <c r="AW407" s="81"/>
      <c r="AX407" s="82"/>
      <c r="AY407" s="81">
        <v>7564.6999999999953</v>
      </c>
      <c r="AZ407" s="81">
        <v>15889.300000000001</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2219</v>
      </c>
      <c r="B408" s="80">
        <v>1</v>
      </c>
      <c r="C408" s="80">
        <v>1</v>
      </c>
      <c r="D408" s="80">
        <v>1</v>
      </c>
      <c r="E408" s="80">
        <v>1990</v>
      </c>
      <c r="F408" s="80" t="s">
        <v>562</v>
      </c>
      <c r="G408" s="80" t="s">
        <v>2220</v>
      </c>
      <c r="H408" s="80" t="s">
        <v>2221</v>
      </c>
      <c r="I408" s="177" t="s">
        <v>563</v>
      </c>
      <c r="J408" s="81">
        <v>44.286482859823096</v>
      </c>
      <c r="K408" s="81">
        <v>7.5763494871735366</v>
      </c>
      <c r="L408" s="81">
        <v>15.846833084170072</v>
      </c>
      <c r="M408" s="81">
        <v>23.069731838944048</v>
      </c>
      <c r="N408" s="81">
        <v>44.363700713635467</v>
      </c>
      <c r="O408" s="81">
        <v>27.511982207586126</v>
      </c>
      <c r="P408" s="81">
        <v>31.847803538162022</v>
      </c>
      <c r="Q408" s="81">
        <v>2.3470426376863718</v>
      </c>
      <c r="R408" s="81">
        <v>0</v>
      </c>
      <c r="S408" s="81">
        <v>2.1420726562817589</v>
      </c>
      <c r="T408" s="82"/>
      <c r="U408" s="81">
        <v>3296825</v>
      </c>
      <c r="V408" s="81">
        <v>2211</v>
      </c>
      <c r="W408" s="81">
        <v>171</v>
      </c>
      <c r="X408" s="81">
        <v>8677</v>
      </c>
      <c r="Y408" s="81">
        <v>11511</v>
      </c>
      <c r="Z408" s="81">
        <v>11316</v>
      </c>
      <c r="AA408" s="81">
        <v>7733</v>
      </c>
      <c r="AB408" s="81">
        <v>38108</v>
      </c>
      <c r="AC408" s="81">
        <v>0</v>
      </c>
      <c r="AD408" s="81">
        <v>2.1420726562817589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2222</v>
      </c>
      <c r="B409" s="80">
        <v>2</v>
      </c>
      <c r="C409" s="80">
        <v>2</v>
      </c>
      <c r="D409" s="80">
        <v>1</v>
      </c>
      <c r="E409" s="80">
        <v>2005</v>
      </c>
      <c r="F409" s="80" t="s">
        <v>565</v>
      </c>
      <c r="G409" s="80" t="s">
        <v>2220</v>
      </c>
      <c r="H409" s="80" t="s">
        <v>2221</v>
      </c>
      <c r="I409" s="177"/>
      <c r="J409" s="81">
        <v>50.977901857296985</v>
      </c>
      <c r="K409" s="81">
        <v>7.960277304619245</v>
      </c>
      <c r="L409" s="81">
        <v>10.530960941712443</v>
      </c>
      <c r="M409" s="81">
        <v>55.22596014289563</v>
      </c>
      <c r="N409" s="81">
        <v>111.07332693634467</v>
      </c>
      <c r="O409" s="81">
        <v>59.666019727498522</v>
      </c>
      <c r="P409" s="81">
        <v>39.79181433907479</v>
      </c>
      <c r="Q409" s="81">
        <v>3.111290740809193</v>
      </c>
      <c r="R409" s="81">
        <v>0</v>
      </c>
      <c r="S409" s="81">
        <v>9.1078418699999997</v>
      </c>
      <c r="T409" s="82"/>
      <c r="U409" s="81">
        <v>4116750</v>
      </c>
      <c r="V409" s="81">
        <v>2471</v>
      </c>
      <c r="W409" s="81">
        <v>105</v>
      </c>
      <c r="X409" s="81">
        <v>8741</v>
      </c>
      <c r="Y409" s="81">
        <v>19288</v>
      </c>
      <c r="Z409" s="81">
        <v>28399</v>
      </c>
      <c r="AA409" s="81">
        <v>7913</v>
      </c>
      <c r="AB409" s="81">
        <v>52810</v>
      </c>
      <c r="AC409" s="81">
        <v>0</v>
      </c>
      <c r="AD409" s="81">
        <v>9.1078418699999997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2223</v>
      </c>
      <c r="B410" s="80">
        <v>3</v>
      </c>
      <c r="C410" s="80">
        <v>3</v>
      </c>
      <c r="D410" s="80">
        <v>1</v>
      </c>
      <c r="E410" s="80">
        <v>2006</v>
      </c>
      <c r="F410" s="80" t="s">
        <v>566</v>
      </c>
      <c r="G410" s="80" t="s">
        <v>2220</v>
      </c>
      <c r="H410" s="80" t="s">
        <v>2221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2224</v>
      </c>
      <c r="B411" s="80">
        <v>4</v>
      </c>
      <c r="C411" s="80">
        <v>4</v>
      </c>
      <c r="D411" s="80">
        <v>1</v>
      </c>
      <c r="E411" s="80">
        <v>2007</v>
      </c>
      <c r="F411" s="80" t="s">
        <v>567</v>
      </c>
      <c r="G411" s="80" t="s">
        <v>2220</v>
      </c>
      <c r="H411" s="80" t="s">
        <v>2221</v>
      </c>
      <c r="I411" s="177"/>
      <c r="J411" s="81">
        <v>47.743271167246007</v>
      </c>
      <c r="K411" s="81">
        <v>6.11616387059569</v>
      </c>
      <c r="L411" s="81">
        <v>30.185424841202099</v>
      </c>
      <c r="M411" s="81">
        <v>58.954350341249246</v>
      </c>
      <c r="N411" s="81">
        <v>112.50387364861102</v>
      </c>
      <c r="O411" s="81">
        <v>58.663119536880053</v>
      </c>
      <c r="P411" s="81">
        <v>38.768558707664063</v>
      </c>
      <c r="Q411" s="81">
        <v>3.2967766478489473</v>
      </c>
      <c r="R411" s="81">
        <v>0</v>
      </c>
      <c r="S411" s="81">
        <v>7.8479951669000005</v>
      </c>
      <c r="T411" s="82"/>
      <c r="U411" s="81">
        <v>4328478</v>
      </c>
      <c r="V411" s="81">
        <v>2021</v>
      </c>
      <c r="W411" s="81">
        <v>395</v>
      </c>
      <c r="X411" s="81">
        <v>12528</v>
      </c>
      <c r="Y411" s="81">
        <v>19601</v>
      </c>
      <c r="Z411" s="81">
        <v>29026</v>
      </c>
      <c r="AA411" s="81">
        <v>7592</v>
      </c>
      <c r="AB411" s="81">
        <v>52999</v>
      </c>
      <c r="AC411" s="81">
        <v>0</v>
      </c>
      <c r="AD411" s="81">
        <v>7.8479951669000005</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2225</v>
      </c>
      <c r="B412" s="80">
        <v>5</v>
      </c>
      <c r="C412" s="80">
        <v>5</v>
      </c>
      <c r="D412" s="80">
        <v>1</v>
      </c>
      <c r="E412" s="80">
        <v>2008</v>
      </c>
      <c r="F412" s="80" t="s">
        <v>84</v>
      </c>
      <c r="G412" s="80" t="s">
        <v>2220</v>
      </c>
      <c r="H412" s="80" t="s">
        <v>2221</v>
      </c>
      <c r="I412" s="177"/>
      <c r="J412" s="81">
        <v>42.84306860209076</v>
      </c>
      <c r="K412" s="81">
        <v>4.4454899864106512</v>
      </c>
      <c r="L412" s="81">
        <v>7.6054774438001038</v>
      </c>
      <c r="M412" s="81">
        <v>61.831042009624085</v>
      </c>
      <c r="N412" s="81">
        <v>93.733493340470829</v>
      </c>
      <c r="O412" s="81">
        <v>57.365156273895543</v>
      </c>
      <c r="P412" s="81">
        <v>38.229610062231153</v>
      </c>
      <c r="Q412" s="81">
        <v>3.2464780070104755</v>
      </c>
      <c r="R412" s="81">
        <v>0</v>
      </c>
      <c r="S412" s="81">
        <v>12.138638162640001</v>
      </c>
      <c r="T412" s="82"/>
      <c r="U412" s="81">
        <v>4193333</v>
      </c>
      <c r="V412" s="81">
        <v>2021</v>
      </c>
      <c r="W412" s="81">
        <v>113</v>
      </c>
      <c r="X412" s="81">
        <v>12528</v>
      </c>
      <c r="Y412" s="81">
        <v>19835</v>
      </c>
      <c r="Z412" s="81">
        <v>29380</v>
      </c>
      <c r="AA412" s="81">
        <v>7495</v>
      </c>
      <c r="AB412" s="81">
        <v>53048</v>
      </c>
      <c r="AC412" s="81">
        <v>0</v>
      </c>
      <c r="AD412" s="81">
        <v>12.138638162640001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2226</v>
      </c>
      <c r="B413" s="80">
        <v>6</v>
      </c>
      <c r="C413" s="80">
        <v>6</v>
      </c>
      <c r="D413" s="80">
        <v>1</v>
      </c>
      <c r="E413" s="80">
        <v>2009</v>
      </c>
      <c r="F413" s="80" t="s">
        <v>85</v>
      </c>
      <c r="G413" s="80" t="s">
        <v>2220</v>
      </c>
      <c r="H413" s="80" t="s">
        <v>2221</v>
      </c>
      <c r="I413" s="177"/>
      <c r="J413" s="81">
        <v>46.491258370703221</v>
      </c>
      <c r="K413" s="81">
        <v>5.0242131125046292</v>
      </c>
      <c r="L413" s="81">
        <v>10.66559395930858</v>
      </c>
      <c r="M413" s="81">
        <v>64.36711525066255</v>
      </c>
      <c r="N413" s="81">
        <v>91.224922012892819</v>
      </c>
      <c r="O413" s="81">
        <v>58.737023544555697</v>
      </c>
      <c r="P413" s="81">
        <v>37.094499053977408</v>
      </c>
      <c r="Q413" s="81">
        <v>3.1178469785538239</v>
      </c>
      <c r="R413" s="81">
        <v>0</v>
      </c>
      <c r="S413" s="81">
        <v>11.745299279999999</v>
      </c>
      <c r="T413" s="82"/>
      <c r="U413" s="81">
        <v>3475657</v>
      </c>
      <c r="V413" s="81">
        <v>1849</v>
      </c>
      <c r="W413" s="81">
        <v>217</v>
      </c>
      <c r="X413" s="81">
        <v>13099</v>
      </c>
      <c r="Y413" s="81">
        <v>20266</v>
      </c>
      <c r="Z413" s="81">
        <v>29693</v>
      </c>
      <c r="AA413" s="81">
        <v>7466</v>
      </c>
      <c r="AB413" s="81">
        <v>53481</v>
      </c>
      <c r="AC413" s="81">
        <v>0</v>
      </c>
      <c r="AD413" s="81">
        <v>11.745299279999999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4.0599999999999996</v>
      </c>
      <c r="BJ413" s="81">
        <v>0</v>
      </c>
      <c r="BK413" s="81">
        <v>15.526999999999999</v>
      </c>
      <c r="BL413" s="81">
        <v>0</v>
      </c>
      <c r="BM413" s="82"/>
      <c r="BN413" s="81">
        <v>0</v>
      </c>
      <c r="BO413" s="81">
        <v>0</v>
      </c>
      <c r="BP413" s="81">
        <v>1</v>
      </c>
      <c r="BQ413" s="81">
        <v>0</v>
      </c>
      <c r="BR413" s="81">
        <v>3</v>
      </c>
      <c r="BS413" s="81">
        <v>0</v>
      </c>
      <c r="BT413"/>
      <c r="BU413" s="80"/>
      <c r="BV413" s="80"/>
      <c r="BW413" s="80"/>
      <c r="BX413" s="80"/>
      <c r="BY413" s="80"/>
      <c r="BZ413" s="80"/>
      <c r="CA413" s="80"/>
      <c r="CB413" s="80"/>
      <c r="CC413" s="80"/>
    </row>
    <row r="414" spans="1:81">
      <c r="A414" s="80" t="s">
        <v>2227</v>
      </c>
      <c r="B414" s="80">
        <v>7</v>
      </c>
      <c r="C414" s="80">
        <v>7</v>
      </c>
      <c r="D414" s="80">
        <v>1</v>
      </c>
      <c r="E414" s="80">
        <v>2010</v>
      </c>
      <c r="F414" s="80" t="s">
        <v>86</v>
      </c>
      <c r="G414" s="80" t="s">
        <v>2220</v>
      </c>
      <c r="H414" s="80" t="s">
        <v>2221</v>
      </c>
      <c r="I414" s="177"/>
      <c r="J414" s="81">
        <v>35.875298926178203</v>
      </c>
      <c r="K414" s="81">
        <v>4.7908028782815597</v>
      </c>
      <c r="L414" s="81">
        <v>9.8921845738707521</v>
      </c>
      <c r="M414" s="81">
        <v>61.469501216742344</v>
      </c>
      <c r="N414" s="81">
        <v>96.501604201917942</v>
      </c>
      <c r="O414" s="81">
        <v>59.158432780678901</v>
      </c>
      <c r="P414" s="81">
        <v>37.59619043520987</v>
      </c>
      <c r="Q414" s="81">
        <v>3.2716178042443866</v>
      </c>
      <c r="R414" s="81">
        <v>0</v>
      </c>
      <c r="S414" s="81">
        <v>12.215998237520001</v>
      </c>
      <c r="T414" s="82"/>
      <c r="U414" s="81">
        <v>3151958</v>
      </c>
      <c r="V414" s="81">
        <v>1849</v>
      </c>
      <c r="W414" s="81">
        <v>217</v>
      </c>
      <c r="X414" s="81">
        <v>13099</v>
      </c>
      <c r="Y414" s="81">
        <v>20629</v>
      </c>
      <c r="Z414" s="81">
        <v>30045</v>
      </c>
      <c r="AA414" s="81">
        <v>7378</v>
      </c>
      <c r="AB414" s="81">
        <v>53773</v>
      </c>
      <c r="AC414" s="81">
        <v>0</v>
      </c>
      <c r="AD414" s="81">
        <v>12.215998237520001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4.5199999999999996</v>
      </c>
      <c r="BJ414" s="81">
        <v>0</v>
      </c>
      <c r="BK414" s="81">
        <v>10.747</v>
      </c>
      <c r="BL414" s="81">
        <v>0</v>
      </c>
      <c r="BM414" s="82"/>
      <c r="BN414" s="81">
        <v>0</v>
      </c>
      <c r="BO414" s="81">
        <v>0</v>
      </c>
      <c r="BP414" s="81">
        <v>1</v>
      </c>
      <c r="BQ414" s="81">
        <v>0</v>
      </c>
      <c r="BR414" s="81">
        <v>2</v>
      </c>
      <c r="BS414" s="81">
        <v>0</v>
      </c>
      <c r="BT414"/>
      <c r="BU414" s="80">
        <v>15.266999999999999</v>
      </c>
      <c r="BV414" s="80">
        <v>0</v>
      </c>
      <c r="BW414" s="80">
        <v>0</v>
      </c>
      <c r="BX414" s="80">
        <v>0</v>
      </c>
      <c r="BY414" s="80">
        <v>0</v>
      </c>
      <c r="BZ414" s="80">
        <v>0</v>
      </c>
      <c r="CA414" s="80">
        <v>0</v>
      </c>
      <c r="CB414" s="80">
        <v>0</v>
      </c>
      <c r="CC414" s="80">
        <v>0</v>
      </c>
    </row>
    <row r="415" spans="1:81">
      <c r="A415" s="80" t="s">
        <v>2228</v>
      </c>
      <c r="B415" s="80">
        <v>8</v>
      </c>
      <c r="C415" s="80">
        <v>8</v>
      </c>
      <c r="D415" s="80">
        <v>1</v>
      </c>
      <c r="E415" s="80">
        <v>2011</v>
      </c>
      <c r="F415" s="80" t="s">
        <v>87</v>
      </c>
      <c r="G415" s="80" t="s">
        <v>2220</v>
      </c>
      <c r="H415" s="80" t="s">
        <v>2221</v>
      </c>
      <c r="I415" s="177"/>
      <c r="J415" s="81">
        <v>39.932053484088676</v>
      </c>
      <c r="K415" s="81">
        <v>5.846612528765835</v>
      </c>
      <c r="L415" s="81">
        <v>10.835047363410283</v>
      </c>
      <c r="M415" s="81">
        <v>75.710792077144021</v>
      </c>
      <c r="N415" s="81">
        <v>119.87876362698356</v>
      </c>
      <c r="O415" s="81">
        <v>59.074163852948388</v>
      </c>
      <c r="P415" s="81">
        <v>36.851162879453</v>
      </c>
      <c r="Q415" s="81">
        <v>3.8025418617409033</v>
      </c>
      <c r="R415" s="81">
        <v>0</v>
      </c>
      <c r="S415" s="81">
        <v>7.160607726725333</v>
      </c>
      <c r="T415" s="82"/>
      <c r="U415" s="81">
        <v>3885385</v>
      </c>
      <c r="V415" s="81">
        <v>1849</v>
      </c>
      <c r="W415" s="81">
        <v>217</v>
      </c>
      <c r="X415" s="81">
        <v>13099</v>
      </c>
      <c r="Y415" s="81">
        <v>21079</v>
      </c>
      <c r="Z415" s="81">
        <v>30654</v>
      </c>
      <c r="AA415" s="81">
        <v>7447</v>
      </c>
      <c r="AB415" s="81">
        <v>54184</v>
      </c>
      <c r="AC415" s="81">
        <v>0</v>
      </c>
      <c r="AD415" s="81">
        <v>7.160607726725333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3.351</v>
      </c>
      <c r="BJ415" s="81">
        <v>0</v>
      </c>
      <c r="BK415" s="81">
        <v>16.391000000000002</v>
      </c>
      <c r="BL415" s="81">
        <v>0</v>
      </c>
      <c r="BM415" s="82"/>
      <c r="BN415" s="81">
        <v>0</v>
      </c>
      <c r="BO415" s="81">
        <v>0</v>
      </c>
      <c r="BP415" s="81">
        <v>1</v>
      </c>
      <c r="BQ415" s="81">
        <v>0</v>
      </c>
      <c r="BR415" s="81">
        <v>3</v>
      </c>
      <c r="BS415" s="81">
        <v>0</v>
      </c>
      <c r="BT415"/>
      <c r="BU415" s="80">
        <v>19.742000000000001</v>
      </c>
      <c r="BV415" s="80">
        <v>0</v>
      </c>
      <c r="BW415" s="80">
        <v>0</v>
      </c>
      <c r="BX415" s="80">
        <v>0</v>
      </c>
      <c r="BY415" s="80">
        <v>0</v>
      </c>
      <c r="BZ415" s="80">
        <v>0</v>
      </c>
      <c r="CA415" s="80">
        <v>0</v>
      </c>
      <c r="CB415" s="80">
        <v>0</v>
      </c>
      <c r="CC415" s="80">
        <v>0</v>
      </c>
    </row>
    <row r="416" spans="1:81">
      <c r="A416" s="80" t="s">
        <v>2229</v>
      </c>
      <c r="B416" s="80">
        <v>9</v>
      </c>
      <c r="C416" s="80">
        <v>9</v>
      </c>
      <c r="D416" s="80">
        <v>1</v>
      </c>
      <c r="E416" s="80">
        <v>2012</v>
      </c>
      <c r="F416" s="80" t="s">
        <v>88</v>
      </c>
      <c r="G416" s="80" t="s">
        <v>2220</v>
      </c>
      <c r="H416" s="80" t="s">
        <v>2221</v>
      </c>
      <c r="I416" s="177"/>
      <c r="J416" s="81">
        <v>37.016895443960635</v>
      </c>
      <c r="K416" s="81">
        <v>5.5911873590853443</v>
      </c>
      <c r="L416" s="81">
        <v>10.595495813746084</v>
      </c>
      <c r="M416" s="81">
        <v>75.486567571334803</v>
      </c>
      <c r="N416" s="81">
        <v>130.76208597134882</v>
      </c>
      <c r="O416" s="81">
        <v>60.049005656843327</v>
      </c>
      <c r="P416" s="81">
        <v>37.006089435261586</v>
      </c>
      <c r="Q416" s="81">
        <v>4.1714767997708506</v>
      </c>
      <c r="R416" s="81">
        <v>0</v>
      </c>
      <c r="S416" s="81">
        <v>9.0344107098318176</v>
      </c>
      <c r="T416" s="82"/>
      <c r="U416" s="81">
        <v>3142614</v>
      </c>
      <c r="V416" s="81">
        <v>1849</v>
      </c>
      <c r="W416" s="81">
        <v>217</v>
      </c>
      <c r="X416" s="81">
        <v>13099</v>
      </c>
      <c r="Y416" s="81">
        <v>21486</v>
      </c>
      <c r="Z416" s="81">
        <v>31407</v>
      </c>
      <c r="AA416" s="81">
        <v>7436</v>
      </c>
      <c r="AB416" s="81">
        <v>54710</v>
      </c>
      <c r="AC416" s="81">
        <v>0</v>
      </c>
      <c r="AD416" s="81">
        <v>9.0344107098318176</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8.3339999999999996</v>
      </c>
      <c r="BJ416" s="81">
        <v>0</v>
      </c>
      <c r="BK416" s="81">
        <v>19.108000000000001</v>
      </c>
      <c r="BL416" s="81">
        <v>0</v>
      </c>
      <c r="BM416" s="82"/>
      <c r="BN416" s="81">
        <v>0</v>
      </c>
      <c r="BO416" s="81">
        <v>0</v>
      </c>
      <c r="BP416" s="81">
        <v>2</v>
      </c>
      <c r="BQ416" s="81">
        <v>0</v>
      </c>
      <c r="BR416" s="81">
        <v>3</v>
      </c>
      <c r="BS416" s="81">
        <v>0</v>
      </c>
      <c r="BT416"/>
      <c r="BU416" s="80">
        <v>27.442</v>
      </c>
      <c r="BV416" s="80">
        <v>0</v>
      </c>
      <c r="BW416" s="80">
        <v>0</v>
      </c>
      <c r="BX416" s="80">
        <v>0</v>
      </c>
      <c r="BY416" s="80">
        <v>0</v>
      </c>
      <c r="BZ416" s="80">
        <v>0</v>
      </c>
      <c r="CA416" s="80">
        <v>0</v>
      </c>
      <c r="CB416" s="80">
        <v>0</v>
      </c>
      <c r="CC416" s="80">
        <v>0</v>
      </c>
    </row>
    <row r="417" spans="1:81">
      <c r="A417" s="80" t="s">
        <v>2230</v>
      </c>
      <c r="B417" s="80">
        <v>10</v>
      </c>
      <c r="C417" s="80">
        <v>10</v>
      </c>
      <c r="D417" s="80">
        <v>1</v>
      </c>
      <c r="E417" s="80">
        <v>2013</v>
      </c>
      <c r="F417" s="80" t="s">
        <v>89</v>
      </c>
      <c r="G417" s="80" t="s">
        <v>2220</v>
      </c>
      <c r="H417" s="80" t="s">
        <v>2221</v>
      </c>
      <c r="I417" s="177"/>
      <c r="J417" s="81">
        <v>38.867880091514166</v>
      </c>
      <c r="K417" s="81">
        <v>5.4341223608779723</v>
      </c>
      <c r="L417" s="81">
        <v>8.6129481065041862</v>
      </c>
      <c r="M417" s="81">
        <v>72.423961621602956</v>
      </c>
      <c r="N417" s="81">
        <v>114.49318294776182</v>
      </c>
      <c r="O417" s="81">
        <v>58.878994221118909</v>
      </c>
      <c r="P417" s="81">
        <v>37.420269402933087</v>
      </c>
      <c r="Q417" s="81">
        <v>4.2624821936901132</v>
      </c>
      <c r="R417" s="81">
        <v>0</v>
      </c>
      <c r="S417" s="81">
        <v>7.179649839364993</v>
      </c>
      <c r="T417" s="82"/>
      <c r="U417" s="81">
        <v>3093598</v>
      </c>
      <c r="V417" s="81">
        <v>1849</v>
      </c>
      <c r="W417" s="81">
        <v>217</v>
      </c>
      <c r="X417" s="81">
        <v>13099</v>
      </c>
      <c r="Y417" s="81">
        <v>21831</v>
      </c>
      <c r="Z417" s="81">
        <v>32170</v>
      </c>
      <c r="AA417" s="81">
        <v>7491</v>
      </c>
      <c r="AB417" s="81">
        <v>55102</v>
      </c>
      <c r="AC417" s="81">
        <v>0</v>
      </c>
      <c r="AD417" s="81">
        <v>7.179649839364993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8.8829999999999991</v>
      </c>
      <c r="BJ417" s="81">
        <v>0</v>
      </c>
      <c r="BK417" s="81">
        <v>19.260000000000002</v>
      </c>
      <c r="BL417" s="81">
        <v>0</v>
      </c>
      <c r="BM417" s="82"/>
      <c r="BN417" s="81">
        <v>0</v>
      </c>
      <c r="BO417" s="81">
        <v>0</v>
      </c>
      <c r="BP417" s="81">
        <v>2</v>
      </c>
      <c r="BQ417" s="81">
        <v>0</v>
      </c>
      <c r="BR417" s="81">
        <v>3</v>
      </c>
      <c r="BS417" s="81">
        <v>0</v>
      </c>
      <c r="BT417"/>
      <c r="BU417" s="80">
        <v>28.143000000000001</v>
      </c>
      <c r="BV417" s="80">
        <v>0</v>
      </c>
      <c r="BW417" s="80">
        <v>0</v>
      </c>
      <c r="BX417" s="80">
        <v>0</v>
      </c>
      <c r="BY417" s="80">
        <v>0</v>
      </c>
      <c r="BZ417" s="80">
        <v>0</v>
      </c>
      <c r="CA417" s="80">
        <v>0</v>
      </c>
      <c r="CB417" s="80">
        <v>0</v>
      </c>
      <c r="CC417" s="80">
        <v>0</v>
      </c>
    </row>
    <row r="418" spans="1:81">
      <c r="A418" s="80" t="s">
        <v>2231</v>
      </c>
      <c r="B418" s="80">
        <v>11</v>
      </c>
      <c r="C418" s="80">
        <v>11</v>
      </c>
      <c r="D418" s="80">
        <v>1</v>
      </c>
      <c r="E418" s="80">
        <v>2014</v>
      </c>
      <c r="F418" s="80" t="s">
        <v>90</v>
      </c>
      <c r="G418" s="80" t="s">
        <v>2220</v>
      </c>
      <c r="H418" s="80" t="s">
        <v>2221</v>
      </c>
      <c r="I418" s="177"/>
      <c r="J418" s="81">
        <v>39.706685685395485</v>
      </c>
      <c r="K418" s="81">
        <v>5.094392567233565</v>
      </c>
      <c r="L418" s="81">
        <v>8.0432862106340437</v>
      </c>
      <c r="M418" s="81">
        <v>71.253010598584524</v>
      </c>
      <c r="N418" s="81">
        <v>101.33534559984257</v>
      </c>
      <c r="O418" s="81">
        <v>56.587206322162324</v>
      </c>
      <c r="P418" s="81">
        <v>37.338721424878216</v>
      </c>
      <c r="Q418" s="81">
        <v>4.095299893674043</v>
      </c>
      <c r="R418" s="81">
        <v>0</v>
      </c>
      <c r="S418" s="81">
        <v>10.475434632197416</v>
      </c>
      <c r="T418" s="82"/>
      <c r="U418" s="81">
        <v>3151688</v>
      </c>
      <c r="V418" s="81">
        <v>1762</v>
      </c>
      <c r="W418" s="81">
        <v>174</v>
      </c>
      <c r="X418" s="81">
        <v>13177</v>
      </c>
      <c r="Y418" s="81">
        <v>22003</v>
      </c>
      <c r="Z418" s="81">
        <v>32563</v>
      </c>
      <c r="AA418" s="81">
        <v>7436</v>
      </c>
      <c r="AB418" s="81">
        <v>55178</v>
      </c>
      <c r="AC418" s="81">
        <v>0</v>
      </c>
      <c r="AD418" s="81">
        <v>10.475434632197416</v>
      </c>
      <c r="AE418" s="82"/>
      <c r="AF418" s="81">
        <v>35562457.285453498</v>
      </c>
      <c r="AG418" s="81">
        <v>3629206.1031035287</v>
      </c>
      <c r="AH418" s="81">
        <v>1518280.4128591856</v>
      </c>
      <c r="AI418" s="81">
        <v>83583873.676259473</v>
      </c>
      <c r="AJ418" s="81">
        <v>114222834.33736743</v>
      </c>
      <c r="AK418" s="81">
        <v>0</v>
      </c>
      <c r="AL418" s="81">
        <v>0</v>
      </c>
      <c r="AM418" s="81">
        <v>7575114.8632845217</v>
      </c>
      <c r="AN418" s="81">
        <v>0</v>
      </c>
      <c r="AO418" s="81">
        <v>0</v>
      </c>
      <c r="AP418" s="82"/>
      <c r="AQ418" s="81">
        <v>356</v>
      </c>
      <c r="AR418" s="81">
        <v>65</v>
      </c>
      <c r="AS418" s="81">
        <v>0</v>
      </c>
      <c r="AT418" s="81">
        <v>0</v>
      </c>
      <c r="AU418" s="81">
        <v>0</v>
      </c>
      <c r="AV418" s="81">
        <v>0</v>
      </c>
      <c r="AW418" s="81" t="s">
        <v>564</v>
      </c>
      <c r="AX418" s="82"/>
      <c r="AY418" s="81">
        <v>1514.7</v>
      </c>
      <c r="AZ418" s="81">
        <v>5726.1</v>
      </c>
      <c r="BA418" s="81">
        <v>0</v>
      </c>
      <c r="BB418" s="81">
        <v>0</v>
      </c>
      <c r="BC418" s="81">
        <v>0</v>
      </c>
      <c r="BD418" s="81">
        <v>0</v>
      </c>
      <c r="BE418" s="81" t="s">
        <v>564</v>
      </c>
      <c r="BF418" s="82"/>
      <c r="BG418" s="81">
        <v>0</v>
      </c>
      <c r="BH418" s="81">
        <v>0</v>
      </c>
      <c r="BI418" s="81">
        <v>8.6020000000000003</v>
      </c>
      <c r="BJ418" s="81">
        <v>0</v>
      </c>
      <c r="BK418" s="81">
        <v>18.966999999999999</v>
      </c>
      <c r="BL418" s="81">
        <v>0</v>
      </c>
      <c r="BM418" s="82"/>
      <c r="BN418" s="81">
        <v>0</v>
      </c>
      <c r="BO418" s="81">
        <v>0</v>
      </c>
      <c r="BP418" s="81">
        <v>2</v>
      </c>
      <c r="BQ418" s="81">
        <v>0</v>
      </c>
      <c r="BR418" s="81">
        <v>3</v>
      </c>
      <c r="BS418" s="81">
        <v>0</v>
      </c>
      <c r="BT418"/>
      <c r="BU418" s="80">
        <v>27.568999999999999</v>
      </c>
      <c r="BV418" s="80">
        <v>0</v>
      </c>
      <c r="BW418" s="80">
        <v>0</v>
      </c>
      <c r="BX418" s="80">
        <v>0</v>
      </c>
      <c r="BY418" s="80">
        <v>0</v>
      </c>
      <c r="BZ418" s="80">
        <v>0</v>
      </c>
      <c r="CA418" s="80">
        <v>0</v>
      </c>
      <c r="CB418" s="80">
        <v>0</v>
      </c>
      <c r="CC418" s="80">
        <v>0</v>
      </c>
    </row>
    <row r="419" spans="1:81">
      <c r="A419" s="80" t="s">
        <v>2232</v>
      </c>
      <c r="B419" s="80">
        <v>12</v>
      </c>
      <c r="C419" s="80">
        <v>12</v>
      </c>
      <c r="D419" s="80">
        <v>1</v>
      </c>
      <c r="E419" s="80">
        <v>2015</v>
      </c>
      <c r="F419" s="80" t="s">
        <v>91</v>
      </c>
      <c r="G419" s="80" t="s">
        <v>2220</v>
      </c>
      <c r="H419" s="80" t="s">
        <v>2221</v>
      </c>
      <c r="I419" s="177"/>
      <c r="J419" s="81">
        <v>32.625330891162591</v>
      </c>
      <c r="K419" s="81">
        <v>5.2436339155329632</v>
      </c>
      <c r="L419" s="81">
        <v>7.0421596856656477</v>
      </c>
      <c r="M419" s="81">
        <v>75.196821781919539</v>
      </c>
      <c r="N419" s="81">
        <v>115.32750693309549</v>
      </c>
      <c r="O419" s="81">
        <v>56.623804540428118</v>
      </c>
      <c r="P419" s="81">
        <v>36.940950007781346</v>
      </c>
      <c r="Q419" s="81">
        <v>4.0074968261666353</v>
      </c>
      <c r="R419" s="81">
        <v>0</v>
      </c>
      <c r="S419" s="81">
        <v>8.4812465172016189</v>
      </c>
      <c r="T419" s="82"/>
      <c r="U419" s="81">
        <v>2957019</v>
      </c>
      <c r="V419" s="81">
        <v>1762</v>
      </c>
      <c r="W419" s="81">
        <v>174</v>
      </c>
      <c r="X419" s="81">
        <v>13177</v>
      </c>
      <c r="Y419" s="81">
        <v>22216</v>
      </c>
      <c r="Z419" s="81">
        <v>32898</v>
      </c>
      <c r="AA419" s="81">
        <v>7351</v>
      </c>
      <c r="AB419" s="81">
        <v>55156</v>
      </c>
      <c r="AC419" s="81">
        <v>0</v>
      </c>
      <c r="AD419" s="81">
        <v>8.4812465172016189</v>
      </c>
      <c r="AE419" s="82"/>
      <c r="AF419" s="81">
        <v>27917202.7742287</v>
      </c>
      <c r="AG419" s="81">
        <v>3475870.4632420279</v>
      </c>
      <c r="AH419" s="81">
        <v>1048839.5604387161</v>
      </c>
      <c r="AI419" s="81">
        <v>88559055.621202886</v>
      </c>
      <c r="AJ419" s="81">
        <v>132324893.50681022</v>
      </c>
      <c r="AK419" s="81">
        <v>0</v>
      </c>
      <c r="AL419" s="81">
        <v>0</v>
      </c>
      <c r="AM419" s="81">
        <v>7558898.4292820189</v>
      </c>
      <c r="AN419" s="81">
        <v>0</v>
      </c>
      <c r="AO419" s="81">
        <v>0</v>
      </c>
      <c r="AP419" s="82"/>
      <c r="AQ419" s="81">
        <v>449</v>
      </c>
      <c r="AR419" s="81">
        <v>87</v>
      </c>
      <c r="AS419" s="81">
        <v>1</v>
      </c>
      <c r="AT419" s="81">
        <v>0</v>
      </c>
      <c r="AU419" s="81">
        <v>0</v>
      </c>
      <c r="AV419" s="81">
        <v>0</v>
      </c>
      <c r="AW419" s="81" t="s">
        <v>564</v>
      </c>
      <c r="AX419" s="82"/>
      <c r="AY419" s="81">
        <v>2004</v>
      </c>
      <c r="AZ419" s="81">
        <v>22165.5</v>
      </c>
      <c r="BA419" s="81">
        <v>3.2</v>
      </c>
      <c r="BB419" s="81">
        <v>0</v>
      </c>
      <c r="BC419" s="81">
        <v>0</v>
      </c>
      <c r="BD419" s="81">
        <v>0</v>
      </c>
      <c r="BE419" s="81" t="s">
        <v>564</v>
      </c>
      <c r="BF419" s="82"/>
      <c r="BG419" s="81">
        <v>0</v>
      </c>
      <c r="BH419" s="81">
        <v>0</v>
      </c>
      <c r="BI419" s="81">
        <v>8.0589999999999993</v>
      </c>
      <c r="BJ419" s="81">
        <v>0</v>
      </c>
      <c r="BK419" s="81">
        <v>18.478999999999999</v>
      </c>
      <c r="BL419" s="81">
        <v>0</v>
      </c>
      <c r="BM419" s="82"/>
      <c r="BN419" s="81">
        <v>0</v>
      </c>
      <c r="BO419" s="81">
        <v>0</v>
      </c>
      <c r="BP419" s="81">
        <v>2</v>
      </c>
      <c r="BQ419" s="81">
        <v>0</v>
      </c>
      <c r="BR419" s="81">
        <v>3</v>
      </c>
      <c r="BS419" s="81">
        <v>0</v>
      </c>
      <c r="BT419"/>
      <c r="BU419" s="80">
        <v>26.538</v>
      </c>
      <c r="BV419" s="80">
        <v>0</v>
      </c>
      <c r="BW419" s="80">
        <v>0</v>
      </c>
      <c r="BX419" s="80">
        <v>0</v>
      </c>
      <c r="BY419" s="80">
        <v>0</v>
      </c>
      <c r="BZ419" s="80">
        <v>0</v>
      </c>
      <c r="CA419" s="80">
        <v>0</v>
      </c>
      <c r="CB419" s="80">
        <v>0</v>
      </c>
      <c r="CC419" s="80">
        <v>0</v>
      </c>
    </row>
    <row r="420" spans="1:81">
      <c r="A420" s="80" t="s">
        <v>2233</v>
      </c>
      <c r="B420" s="80">
        <v>13</v>
      </c>
      <c r="C420" s="80">
        <v>13</v>
      </c>
      <c r="D420" s="80">
        <v>1</v>
      </c>
      <c r="E420" s="80">
        <v>2016</v>
      </c>
      <c r="F420" s="80" t="s">
        <v>92</v>
      </c>
      <c r="G420" s="80" t="s">
        <v>2220</v>
      </c>
      <c r="H420" s="80" t="s">
        <v>2221</v>
      </c>
      <c r="I420" s="177"/>
      <c r="J420" s="81">
        <v>45.778495251351735</v>
      </c>
      <c r="K420" s="81">
        <v>5.1256007854126002</v>
      </c>
      <c r="L420" s="81">
        <v>8.5255944715115906</v>
      </c>
      <c r="M420" s="81">
        <v>60.028147085979271</v>
      </c>
      <c r="N420" s="81">
        <v>105.86093178867853</v>
      </c>
      <c r="O420" s="81">
        <v>56.789742817344106</v>
      </c>
      <c r="P420" s="81">
        <v>36.450131949323506</v>
      </c>
      <c r="Q420" s="81">
        <v>3.9021370106732558</v>
      </c>
      <c r="R420" s="81">
        <v>0</v>
      </c>
      <c r="S420" s="81">
        <v>9.598354886706117</v>
      </c>
      <c r="T420" s="82"/>
      <c r="U420" s="81">
        <v>4184860</v>
      </c>
      <c r="V420" s="81">
        <v>1762</v>
      </c>
      <c r="W420" s="81">
        <v>174</v>
      </c>
      <c r="X420" s="81">
        <v>13177</v>
      </c>
      <c r="Y420" s="81">
        <v>22495</v>
      </c>
      <c r="Z420" s="81">
        <v>33400</v>
      </c>
      <c r="AA420" s="81">
        <v>7502</v>
      </c>
      <c r="AB420" s="81">
        <v>55246</v>
      </c>
      <c r="AC420" s="81">
        <v>0</v>
      </c>
      <c r="AD420" s="81">
        <v>9.598354886706117</v>
      </c>
      <c r="AE420" s="82"/>
      <c r="AF420" s="81">
        <v>39100691.211153299</v>
      </c>
      <c r="AG420" s="81">
        <v>3416682.20950743</v>
      </c>
      <c r="AH420" s="81">
        <v>1010986.202182165</v>
      </c>
      <c r="AI420" s="81">
        <v>81330623.021269217</v>
      </c>
      <c r="AJ420" s="81">
        <v>110686402.536266</v>
      </c>
      <c r="AK420" s="81">
        <v>0</v>
      </c>
      <c r="AL420" s="81">
        <v>0</v>
      </c>
      <c r="AM420" s="81">
        <v>7577114.6565562477</v>
      </c>
      <c r="AN420" s="81">
        <v>0</v>
      </c>
      <c r="AO420" s="81">
        <v>0</v>
      </c>
      <c r="AP420" s="82"/>
      <c r="AQ420" s="81">
        <v>521</v>
      </c>
      <c r="AR420" s="81">
        <v>116</v>
      </c>
      <c r="AS420" s="81">
        <v>1</v>
      </c>
      <c r="AT420" s="81">
        <v>0</v>
      </c>
      <c r="AU420" s="81">
        <v>0</v>
      </c>
      <c r="AV420" s="81">
        <v>0</v>
      </c>
      <c r="AW420" s="81" t="s">
        <v>564</v>
      </c>
      <c r="AX420" s="82"/>
      <c r="AY420" s="81">
        <v>2353.5</v>
      </c>
      <c r="AZ420" s="81">
        <v>24438.799999999999</v>
      </c>
      <c r="BA420" s="81">
        <v>3.2</v>
      </c>
      <c r="BB420" s="81">
        <v>0</v>
      </c>
      <c r="BC420" s="81">
        <v>0</v>
      </c>
      <c r="BD420" s="81">
        <v>0</v>
      </c>
      <c r="BE420" s="81" t="s">
        <v>564</v>
      </c>
      <c r="BF420" s="82"/>
      <c r="BG420" s="81">
        <v>0</v>
      </c>
      <c r="BH420" s="81">
        <v>0</v>
      </c>
      <c r="BI420" s="81">
        <v>8.1679999999999993</v>
      </c>
      <c r="BJ420" s="81">
        <v>0</v>
      </c>
      <c r="BK420" s="81">
        <v>18.414999999999999</v>
      </c>
      <c r="BL420" s="81">
        <v>0</v>
      </c>
      <c r="BM420" s="82"/>
      <c r="BN420" s="81">
        <v>0</v>
      </c>
      <c r="BO420" s="81">
        <v>0</v>
      </c>
      <c r="BP420" s="81">
        <v>2</v>
      </c>
      <c r="BQ420" s="81">
        <v>0</v>
      </c>
      <c r="BR420" s="81">
        <v>3</v>
      </c>
      <c r="BS420" s="81">
        <v>0</v>
      </c>
      <c r="BT420"/>
      <c r="BU420" s="80">
        <v>26.582999999999998</v>
      </c>
      <c r="BV420" s="80">
        <v>0</v>
      </c>
      <c r="BW420" s="80">
        <v>0</v>
      </c>
      <c r="BX420" s="80">
        <v>0</v>
      </c>
      <c r="BY420" s="80">
        <v>0</v>
      </c>
      <c r="BZ420" s="80">
        <v>0</v>
      </c>
      <c r="CA420" s="80">
        <v>0</v>
      </c>
      <c r="CB420" s="80">
        <v>0</v>
      </c>
      <c r="CC420" s="80">
        <v>0</v>
      </c>
    </row>
    <row r="421" spans="1:81">
      <c r="A421" s="80" t="s">
        <v>2234</v>
      </c>
      <c r="B421" s="80">
        <v>14</v>
      </c>
      <c r="C421" s="80">
        <v>14</v>
      </c>
      <c r="D421" s="80">
        <v>1</v>
      </c>
      <c r="E421" s="80">
        <v>2017</v>
      </c>
      <c r="F421" s="80" t="s">
        <v>71</v>
      </c>
      <c r="G421" s="80" t="s">
        <v>2220</v>
      </c>
      <c r="H421" s="80" t="s">
        <v>2221</v>
      </c>
      <c r="I421" s="177"/>
      <c r="J421" s="81">
        <v>34.576150583753702</v>
      </c>
      <c r="K421" s="81">
        <v>5.1975943415152219</v>
      </c>
      <c r="L421" s="81">
        <v>7.5837883785492171</v>
      </c>
      <c r="M421" s="81">
        <v>53.880299852291856</v>
      </c>
      <c r="N421" s="81">
        <v>105.62272995846867</v>
      </c>
      <c r="O421" s="81">
        <v>56.329710140718333</v>
      </c>
      <c r="P421" s="81">
        <v>36.088878900325213</v>
      </c>
      <c r="Q421" s="81">
        <v>3.7669179377472819</v>
      </c>
      <c r="R421" s="81">
        <v>0</v>
      </c>
      <c r="S421" s="81">
        <v>13.909027774249324</v>
      </c>
      <c r="T421" s="82"/>
      <c r="U421" s="81">
        <v>3612962</v>
      </c>
      <c r="V421" s="81">
        <v>1762</v>
      </c>
      <c r="W421" s="81">
        <v>174</v>
      </c>
      <c r="X421" s="81">
        <v>13177</v>
      </c>
      <c r="Y421" s="81">
        <v>22670</v>
      </c>
      <c r="Z421" s="81">
        <v>33679</v>
      </c>
      <c r="AA421" s="81">
        <v>7475</v>
      </c>
      <c r="AB421" s="81">
        <v>55152</v>
      </c>
      <c r="AC421" s="81">
        <v>0</v>
      </c>
      <c r="AD421" s="81">
        <v>13.909027774249321</v>
      </c>
      <c r="AE421" s="82"/>
      <c r="AF421" s="81">
        <v>30286582.79215334</v>
      </c>
      <c r="AG421" s="81">
        <v>3474979.0718832752</v>
      </c>
      <c r="AH421" s="81">
        <v>1202174.74850894</v>
      </c>
      <c r="AI421" s="81">
        <v>77662660.398484379</v>
      </c>
      <c r="AJ421" s="81">
        <v>127020890.328293</v>
      </c>
      <c r="AK421" s="81">
        <v>0</v>
      </c>
      <c r="AL421" s="81">
        <v>0</v>
      </c>
      <c r="AM421" s="81">
        <v>7576058.2857392645</v>
      </c>
      <c r="AN421" s="81">
        <v>0</v>
      </c>
      <c r="AO421" s="81">
        <v>0</v>
      </c>
      <c r="AP421" s="82"/>
      <c r="AQ421" s="81">
        <v>601</v>
      </c>
      <c r="AR421" s="81">
        <v>127</v>
      </c>
      <c r="AS421" s="81">
        <v>1</v>
      </c>
      <c r="AT421" s="81">
        <v>0</v>
      </c>
      <c r="AU421" s="81">
        <v>0</v>
      </c>
      <c r="AV421" s="81">
        <v>0</v>
      </c>
      <c r="AW421" s="81" t="s">
        <v>564</v>
      </c>
      <c r="AX421" s="82"/>
      <c r="AY421" s="81">
        <v>2769.6</v>
      </c>
      <c r="AZ421" s="81">
        <v>32223.1</v>
      </c>
      <c r="BA421" s="81">
        <v>3.2</v>
      </c>
      <c r="BB421" s="81">
        <v>0</v>
      </c>
      <c r="BC421" s="81">
        <v>0</v>
      </c>
      <c r="BD421" s="81">
        <v>0</v>
      </c>
      <c r="BE421" s="81" t="s">
        <v>564</v>
      </c>
      <c r="BF421" s="82"/>
      <c r="BG421" s="81">
        <v>0</v>
      </c>
      <c r="BH421" s="81">
        <v>0</v>
      </c>
      <c r="BI421" s="81">
        <v>8.2170000000000005</v>
      </c>
      <c r="BJ421" s="81">
        <v>0</v>
      </c>
      <c r="BK421" s="81">
        <v>17.559999999999999</v>
      </c>
      <c r="BL421" s="81">
        <v>0</v>
      </c>
      <c r="BM421" s="82"/>
      <c r="BN421" s="81">
        <v>0</v>
      </c>
      <c r="BO421" s="81">
        <v>0</v>
      </c>
      <c r="BP421" s="81">
        <v>2</v>
      </c>
      <c r="BQ421" s="81">
        <v>0</v>
      </c>
      <c r="BR421" s="81">
        <v>3</v>
      </c>
      <c r="BS421" s="81">
        <v>0</v>
      </c>
      <c r="BT421"/>
      <c r="BU421" s="80">
        <v>25.777000000000001</v>
      </c>
      <c r="BV421" s="80">
        <v>0</v>
      </c>
      <c r="BW421" s="80">
        <v>0</v>
      </c>
      <c r="BX421" s="80">
        <v>0</v>
      </c>
      <c r="BY421" s="80">
        <v>0</v>
      </c>
      <c r="BZ421" s="80">
        <v>0</v>
      </c>
      <c r="CA421" s="80">
        <v>0</v>
      </c>
      <c r="CB421" s="80">
        <v>0</v>
      </c>
      <c r="CC421" s="80">
        <v>0</v>
      </c>
    </row>
    <row r="422" spans="1:81">
      <c r="A422" s="80" t="s">
        <v>2235</v>
      </c>
      <c r="B422" s="80">
        <v>15</v>
      </c>
      <c r="C422" s="80">
        <v>15</v>
      </c>
      <c r="D422" s="80">
        <v>1</v>
      </c>
      <c r="E422" s="80">
        <v>2018</v>
      </c>
      <c r="F422" s="80" t="s">
        <v>93</v>
      </c>
      <c r="G422" s="80" t="s">
        <v>2220</v>
      </c>
      <c r="H422" s="80" t="s">
        <v>2221</v>
      </c>
      <c r="I422" s="177"/>
      <c r="J422" s="81">
        <v>37.427066342862894</v>
      </c>
      <c r="K422" s="81">
        <v>4.9436109556378023</v>
      </c>
      <c r="L422" s="81">
        <v>6.9444463445297977</v>
      </c>
      <c r="M422" s="81">
        <v>57.620587640446011</v>
      </c>
      <c r="N422" s="81">
        <v>98.914413358441152</v>
      </c>
      <c r="O422" s="81">
        <v>55.955746316483648</v>
      </c>
      <c r="P422" s="81">
        <v>35.705742207965038</v>
      </c>
      <c r="Q422" s="81">
        <v>3.5041293661804689</v>
      </c>
      <c r="R422" s="81">
        <v>0</v>
      </c>
      <c r="S422" s="81">
        <v>13.07815056587509</v>
      </c>
      <c r="T422" s="82"/>
      <c r="U422" s="81">
        <v>4010042</v>
      </c>
      <c r="V422" s="81">
        <v>1762</v>
      </c>
      <c r="W422" s="81">
        <v>174</v>
      </c>
      <c r="X422" s="81">
        <v>13177</v>
      </c>
      <c r="Y422" s="81">
        <v>22991</v>
      </c>
      <c r="Z422" s="81">
        <v>34096</v>
      </c>
      <c r="AA422" s="81">
        <v>7470</v>
      </c>
      <c r="AB422" s="81">
        <v>55288</v>
      </c>
      <c r="AC422" s="81">
        <v>0</v>
      </c>
      <c r="AD422" s="81">
        <v>13.07815056587509</v>
      </c>
      <c r="AE422" s="82"/>
      <c r="AF422" s="81">
        <v>34751496.855902039</v>
      </c>
      <c r="AG422" s="81">
        <v>3153311.309508211</v>
      </c>
      <c r="AH422" s="81">
        <v>1136316.3260167199</v>
      </c>
      <c r="AI422" s="81">
        <v>79714719.47269173</v>
      </c>
      <c r="AJ422" s="81">
        <v>116663470.6494597</v>
      </c>
      <c r="AK422" s="81">
        <v>0</v>
      </c>
      <c r="AL422" s="81">
        <v>0</v>
      </c>
      <c r="AM422" s="81">
        <v>7610454.6090256432</v>
      </c>
      <c r="AN422" s="81">
        <v>0</v>
      </c>
      <c r="AO422" s="81">
        <v>0</v>
      </c>
      <c r="AP422" s="82"/>
      <c r="AQ422" s="81">
        <v>705</v>
      </c>
      <c r="AR422" s="81">
        <v>175</v>
      </c>
      <c r="AS422" s="81">
        <v>1</v>
      </c>
      <c r="AT422" s="81">
        <v>0</v>
      </c>
      <c r="AU422" s="81">
        <v>0</v>
      </c>
      <c r="AV422" s="81">
        <v>0</v>
      </c>
      <c r="AW422" s="81" t="s">
        <v>564</v>
      </c>
      <c r="AX422" s="82"/>
      <c r="AY422" s="81">
        <v>3272</v>
      </c>
      <c r="AZ422" s="81">
        <v>37362</v>
      </c>
      <c r="BA422" s="81">
        <v>3</v>
      </c>
      <c r="BB422" s="81">
        <v>0</v>
      </c>
      <c r="BC422" s="81">
        <v>0</v>
      </c>
      <c r="BD422" s="81">
        <v>0</v>
      </c>
      <c r="BE422" s="81" t="s">
        <v>564</v>
      </c>
      <c r="BF422" s="82"/>
      <c r="BG422" s="81">
        <v>0</v>
      </c>
      <c r="BH422" s="81">
        <v>0</v>
      </c>
      <c r="BI422" s="81">
        <v>8.0640000000000001</v>
      </c>
      <c r="BJ422" s="81">
        <v>0</v>
      </c>
      <c r="BK422" s="81">
        <v>16.195999999999998</v>
      </c>
      <c r="BL422" s="81">
        <v>0</v>
      </c>
      <c r="BM422" s="82"/>
      <c r="BN422" s="81">
        <v>0</v>
      </c>
      <c r="BO422" s="81">
        <v>0</v>
      </c>
      <c r="BP422" s="81">
        <v>2</v>
      </c>
      <c r="BQ422" s="81">
        <v>0</v>
      </c>
      <c r="BR422" s="81">
        <v>3</v>
      </c>
      <c r="BS422" s="81">
        <v>0</v>
      </c>
      <c r="BT422"/>
      <c r="BU422" s="80">
        <v>24.26</v>
      </c>
      <c r="BV422" s="80">
        <v>0</v>
      </c>
      <c r="BW422" s="80">
        <v>0</v>
      </c>
      <c r="BX422" s="80">
        <v>0</v>
      </c>
      <c r="BY422" s="80">
        <v>0</v>
      </c>
      <c r="BZ422" s="80">
        <v>0</v>
      </c>
      <c r="CA422" s="80">
        <v>0</v>
      </c>
      <c r="CB422" s="80">
        <v>0</v>
      </c>
      <c r="CC422" s="80">
        <v>0</v>
      </c>
    </row>
    <row r="423" spans="1:81">
      <c r="A423" s="80" t="s">
        <v>2236</v>
      </c>
      <c r="B423" s="80">
        <v>16</v>
      </c>
      <c r="C423" s="80">
        <v>16</v>
      </c>
      <c r="D423" s="80">
        <v>1</v>
      </c>
      <c r="E423" s="80">
        <v>2019</v>
      </c>
      <c r="F423" s="80" t="s">
        <v>73</v>
      </c>
      <c r="G423" s="80" t="s">
        <v>2220</v>
      </c>
      <c r="H423" s="80" t="s">
        <v>2221</v>
      </c>
      <c r="I423" s="177"/>
      <c r="J423" s="81">
        <v>33.872149054128201</v>
      </c>
      <c r="K423" s="81">
        <v>4.6483961997295076</v>
      </c>
      <c r="L423" s="81">
        <v>7.0111209021328484</v>
      </c>
      <c r="M423" s="81">
        <v>53.687315698835803</v>
      </c>
      <c r="N423" s="81">
        <v>93.171800632634032</v>
      </c>
      <c r="O423" s="81">
        <v>54.663345604967681</v>
      </c>
      <c r="P423" s="81">
        <v>35.368188054945364</v>
      </c>
      <c r="Q423" s="81">
        <v>3.4216289835280551</v>
      </c>
      <c r="R423" s="81">
        <v>0</v>
      </c>
      <c r="S423" s="81">
        <v>9.3020525895442567</v>
      </c>
      <c r="T423" s="82"/>
      <c r="U423" s="81">
        <v>3854630</v>
      </c>
      <c r="V423" s="81">
        <v>1762</v>
      </c>
      <c r="W423" s="81">
        <v>174</v>
      </c>
      <c r="X423" s="81">
        <v>13177</v>
      </c>
      <c r="Y423" s="81">
        <v>23264</v>
      </c>
      <c r="Z423" s="81">
        <v>34223</v>
      </c>
      <c r="AA423" s="81">
        <v>7344</v>
      </c>
      <c r="AB423" s="81">
        <v>55448</v>
      </c>
      <c r="AC423" s="81">
        <v>0</v>
      </c>
      <c r="AD423" s="81">
        <v>9.3020525895442567</v>
      </c>
      <c r="AE423" s="82"/>
      <c r="AF423" s="81">
        <v>33433482.915456329</v>
      </c>
      <c r="AG423" s="81">
        <v>3055776.9403854869</v>
      </c>
      <c r="AH423" s="81">
        <v>1210120.4188549391</v>
      </c>
      <c r="AI423" s="81">
        <v>76447971.190759331</v>
      </c>
      <c r="AJ423" s="81">
        <v>107937096.19779617</v>
      </c>
      <c r="AK423" s="81">
        <v>0</v>
      </c>
      <c r="AL423" s="81">
        <v>0</v>
      </c>
      <c r="AM423" s="81">
        <v>7551600.1876794817</v>
      </c>
      <c r="AN423" s="81">
        <v>0</v>
      </c>
      <c r="AO423" s="81">
        <v>0</v>
      </c>
      <c r="AP423" s="82"/>
      <c r="AQ423" s="81">
        <v>838</v>
      </c>
      <c r="AR423" s="81">
        <v>186</v>
      </c>
      <c r="AS423" s="81">
        <v>1</v>
      </c>
      <c r="AT423" s="81">
        <v>0</v>
      </c>
      <c r="AU423" s="81">
        <v>0</v>
      </c>
      <c r="AV423" s="81">
        <v>0</v>
      </c>
      <c r="AW423" s="81" t="s">
        <v>564</v>
      </c>
      <c r="AX423" s="82"/>
      <c r="AY423" s="81">
        <v>3918.599999999999</v>
      </c>
      <c r="AZ423" s="81">
        <v>37802.399999999987</v>
      </c>
      <c r="BA423" s="81">
        <v>3.2</v>
      </c>
      <c r="BB423" s="81">
        <v>0</v>
      </c>
      <c r="BC423" s="81">
        <v>0</v>
      </c>
      <c r="BD423" s="81">
        <v>0</v>
      </c>
      <c r="BE423" s="81" t="s">
        <v>564</v>
      </c>
      <c r="BF423" s="82"/>
      <c r="BG423" s="81">
        <v>0</v>
      </c>
      <c r="BH423" s="81">
        <v>0</v>
      </c>
      <c r="BI423" s="81">
        <v>7.88</v>
      </c>
      <c r="BJ423" s="81">
        <v>0</v>
      </c>
      <c r="BK423" s="81">
        <v>16.191000000000003</v>
      </c>
      <c r="BL423" s="81">
        <v>0</v>
      </c>
      <c r="BM423" s="82"/>
      <c r="BN423" s="81">
        <v>0</v>
      </c>
      <c r="BO423" s="81">
        <v>0</v>
      </c>
      <c r="BP423" s="81">
        <v>2</v>
      </c>
      <c r="BQ423" s="81">
        <v>0</v>
      </c>
      <c r="BR423" s="81">
        <v>3</v>
      </c>
      <c r="BS423" s="81">
        <v>0</v>
      </c>
      <c r="BT423"/>
      <c r="BU423" s="80">
        <v>24.071000000000002</v>
      </c>
      <c r="BV423" s="80">
        <v>0</v>
      </c>
      <c r="BW423" s="80">
        <v>0</v>
      </c>
      <c r="BX423" s="80">
        <v>0</v>
      </c>
      <c r="BY423" s="80">
        <v>0</v>
      </c>
      <c r="BZ423" s="80">
        <v>0</v>
      </c>
      <c r="CA423" s="80">
        <v>0</v>
      </c>
      <c r="CB423" s="80">
        <v>0</v>
      </c>
      <c r="CC423" s="80">
        <v>0</v>
      </c>
    </row>
    <row r="424" spans="1:81">
      <c r="A424" s="80" t="s">
        <v>2237</v>
      </c>
      <c r="B424" s="80">
        <v>17</v>
      </c>
      <c r="C424" s="80">
        <v>17</v>
      </c>
      <c r="D424" s="80">
        <v>1</v>
      </c>
      <c r="E424" s="80">
        <v>2020</v>
      </c>
      <c r="F424" s="80" t="s">
        <v>218</v>
      </c>
      <c r="G424" s="80" t="s">
        <v>2220</v>
      </c>
      <c r="H424" s="80" t="s">
        <v>2221</v>
      </c>
      <c r="I424" s="177"/>
      <c r="J424" s="81">
        <v>44.432626094972512</v>
      </c>
      <c r="K424" s="81">
        <v>5.9192453696880589</v>
      </c>
      <c r="L424" s="81">
        <v>5.2921703194601895</v>
      </c>
      <c r="M424" s="81">
        <v>48.520204565122647</v>
      </c>
      <c r="N424" s="81">
        <v>90.889222246006426</v>
      </c>
      <c r="O424" s="81">
        <v>48.749279231116105</v>
      </c>
      <c r="P424" s="81">
        <v>33.293153650731561</v>
      </c>
      <c r="Q424" s="81">
        <v>3.2786471263574724</v>
      </c>
      <c r="R424" s="81">
        <v>0</v>
      </c>
      <c r="S424" s="81">
        <v>12.442455019501651</v>
      </c>
      <c r="T424" s="82"/>
      <c r="U424" s="81">
        <v>3899858</v>
      </c>
      <c r="V424" s="81">
        <v>1973</v>
      </c>
      <c r="W424" s="81">
        <v>135</v>
      </c>
      <c r="X424" s="81">
        <v>13209</v>
      </c>
      <c r="Y424" s="81">
        <v>23629</v>
      </c>
      <c r="Z424" s="81">
        <v>34835</v>
      </c>
      <c r="AA424" s="81">
        <v>7511</v>
      </c>
      <c r="AB424" s="81">
        <v>55605</v>
      </c>
      <c r="AC424" s="81">
        <v>0</v>
      </c>
      <c r="AD424" s="81">
        <v>12.442455019501651</v>
      </c>
      <c r="AE424" s="82"/>
      <c r="AF424" s="81">
        <v>32470794.82655384</v>
      </c>
      <c r="AG424" s="81">
        <v>3867206.76186853</v>
      </c>
      <c r="AH424" s="81">
        <v>925662.39757114835</v>
      </c>
      <c r="AI424" s="81">
        <v>73221702.806548908</v>
      </c>
      <c r="AJ424" s="81">
        <v>108501285.71650904</v>
      </c>
      <c r="AK424" s="81"/>
      <c r="AL424" s="81"/>
      <c r="AM424" s="81">
        <v>7257070.2844351586</v>
      </c>
      <c r="AN424" s="81"/>
      <c r="AO424" s="81"/>
      <c r="AP424" s="82"/>
      <c r="AQ424" s="81">
        <v>936</v>
      </c>
      <c r="AR424" s="81">
        <v>194</v>
      </c>
      <c r="AS424" s="81">
        <v>1</v>
      </c>
      <c r="AT424" s="81">
        <v>0</v>
      </c>
      <c r="AU424" s="81">
        <v>0</v>
      </c>
      <c r="AV424" s="81">
        <v>0</v>
      </c>
      <c r="AW424" s="81">
        <v>1</v>
      </c>
      <c r="AX424" s="82"/>
      <c r="AY424" s="81">
        <v>4467.8999999999969</v>
      </c>
      <c r="AZ424" s="81">
        <v>40106.099999999962</v>
      </c>
      <c r="BA424" s="81">
        <v>3.2</v>
      </c>
      <c r="BB424" s="81">
        <v>0</v>
      </c>
      <c r="BC424" s="81">
        <v>0</v>
      </c>
      <c r="BD424" s="81">
        <v>0</v>
      </c>
      <c r="BE424" s="81">
        <v>3.2</v>
      </c>
      <c r="BF424" s="82"/>
      <c r="BG424" s="81">
        <v>0</v>
      </c>
      <c r="BH424" s="81">
        <v>0</v>
      </c>
      <c r="BI424" s="81">
        <v>7.57</v>
      </c>
      <c r="BJ424" s="81">
        <v>0</v>
      </c>
      <c r="BK424" s="81">
        <v>16.930999999999997</v>
      </c>
      <c r="BL424" s="81">
        <v>0</v>
      </c>
      <c r="BM424" s="82"/>
      <c r="BN424" s="81">
        <v>0</v>
      </c>
      <c r="BO424" s="81">
        <v>0</v>
      </c>
      <c r="BP424" s="81">
        <v>2</v>
      </c>
      <c r="BQ424" s="81">
        <v>0</v>
      </c>
      <c r="BR424" s="81">
        <v>3</v>
      </c>
      <c r="BS424" s="81">
        <v>0</v>
      </c>
      <c r="BT424"/>
      <c r="BU424" s="80">
        <v>24.501000000000001</v>
      </c>
      <c r="BV424" s="80">
        <v>0</v>
      </c>
      <c r="BW424" s="80">
        <v>0</v>
      </c>
      <c r="BX424" s="80">
        <v>0</v>
      </c>
      <c r="BY424" s="80">
        <v>0</v>
      </c>
      <c r="BZ424" s="80">
        <v>0</v>
      </c>
      <c r="CA424" s="80">
        <v>0</v>
      </c>
      <c r="CB424" s="80">
        <v>0</v>
      </c>
      <c r="CC424" s="80">
        <v>0</v>
      </c>
    </row>
    <row r="425" spans="1:81">
      <c r="A425" s="80" t="s">
        <v>2238</v>
      </c>
      <c r="B425" s="80">
        <v>17</v>
      </c>
      <c r="C425" s="80">
        <v>18</v>
      </c>
      <c r="D425" s="80">
        <v>1</v>
      </c>
      <c r="E425" s="80">
        <v>2021</v>
      </c>
      <c r="F425" s="80" t="s">
        <v>75</v>
      </c>
      <c r="G425" s="174" t="s">
        <v>2220</v>
      </c>
      <c r="H425" s="80" t="s">
        <v>2221</v>
      </c>
      <c r="I425" s="177"/>
      <c r="J425" s="81">
        <v>44.244857440941615</v>
      </c>
      <c r="K425" s="81">
        <v>6.4564667118801058</v>
      </c>
      <c r="L425" s="81">
        <v>4.8193268575376313</v>
      </c>
      <c r="M425" s="81">
        <v>54.280432817978735</v>
      </c>
      <c r="N425" s="81">
        <v>92.301240214876813</v>
      </c>
      <c r="O425" s="81">
        <v>47.671403038134393</v>
      </c>
      <c r="P425" s="81">
        <v>34.762392541298148</v>
      </c>
      <c r="Q425" s="81">
        <v>3.320201369267203</v>
      </c>
      <c r="R425" s="81">
        <v>0</v>
      </c>
      <c r="S425" s="81">
        <v>10.001533006207641</v>
      </c>
      <c r="T425" s="82"/>
      <c r="U425" s="81">
        <v>4190370</v>
      </c>
      <c r="V425" s="81">
        <v>1973</v>
      </c>
      <c r="W425" s="81">
        <v>135</v>
      </c>
      <c r="X425" s="81">
        <v>13209</v>
      </c>
      <c r="Y425" s="81">
        <v>23912</v>
      </c>
      <c r="Z425" s="81">
        <v>35076</v>
      </c>
      <c r="AA425" s="81">
        <v>7648</v>
      </c>
      <c r="AB425" s="81">
        <v>55642</v>
      </c>
      <c r="AC425" s="81">
        <v>0</v>
      </c>
      <c r="AD425" s="81">
        <v>10.001533006207641</v>
      </c>
      <c r="AE425" s="82"/>
      <c r="AF425" s="81">
        <v>31921288.657715268</v>
      </c>
      <c r="AG425" s="81">
        <v>4065582.7252403609</v>
      </c>
      <c r="AH425" s="81">
        <v>846756.62169951119</v>
      </c>
      <c r="AI425" s="81">
        <v>79993232.503780574</v>
      </c>
      <c r="AJ425" s="81">
        <v>107595157.75128086</v>
      </c>
      <c r="AK425" s="81">
        <v>0</v>
      </c>
      <c r="AL425" s="81">
        <v>0</v>
      </c>
      <c r="AM425" s="81">
        <v>7303785.2454017708</v>
      </c>
      <c r="AN425" s="81">
        <v>0</v>
      </c>
      <c r="AO425" s="81">
        <v>0</v>
      </c>
      <c r="AP425" s="82"/>
      <c r="AQ425" s="81">
        <v>1030</v>
      </c>
      <c r="AR425" s="81">
        <v>200</v>
      </c>
      <c r="AS425" s="81">
        <v>1</v>
      </c>
      <c r="AT425" s="81">
        <v>0</v>
      </c>
      <c r="AU425" s="81">
        <v>0</v>
      </c>
      <c r="AV425" s="81">
        <v>0</v>
      </c>
      <c r="AW425" s="81"/>
      <c r="AX425" s="82"/>
      <c r="AY425" s="81">
        <v>4991.8999999999924</v>
      </c>
      <c r="AZ425" s="81">
        <v>40287.299999999967</v>
      </c>
      <c r="BA425" s="81">
        <v>3.2</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2239</v>
      </c>
      <c r="B426" s="80">
        <v>17</v>
      </c>
      <c r="C426" s="80">
        <v>19</v>
      </c>
      <c r="D426" s="80">
        <v>1</v>
      </c>
      <c r="E426" s="80">
        <v>2022</v>
      </c>
      <c r="F426" s="80" t="s">
        <v>568</v>
      </c>
      <c r="G426" s="174" t="s">
        <v>2220</v>
      </c>
      <c r="H426" s="80" t="s">
        <v>2221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1142</v>
      </c>
      <c r="AR426" s="81">
        <v>204</v>
      </c>
      <c r="AS426" s="81">
        <v>1</v>
      </c>
      <c r="AT426" s="81">
        <v>0</v>
      </c>
      <c r="AU426" s="81">
        <v>0</v>
      </c>
      <c r="AV426" s="81">
        <v>0</v>
      </c>
      <c r="AW426" s="81"/>
      <c r="AX426" s="82"/>
      <c r="AY426" s="81">
        <v>5668.0999999999876</v>
      </c>
      <c r="AZ426" s="81">
        <v>42068.799999999974</v>
      </c>
      <c r="BA426" s="81">
        <v>3.2</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2240</v>
      </c>
      <c r="B427" s="80">
        <v>222</v>
      </c>
      <c r="C427" s="80">
        <v>1</v>
      </c>
      <c r="D427" s="80">
        <v>14</v>
      </c>
      <c r="E427" s="80">
        <v>1990</v>
      </c>
      <c r="F427" s="80" t="s">
        <v>562</v>
      </c>
      <c r="G427" s="80" t="s">
        <v>2241</v>
      </c>
      <c r="H427" s="80" t="s">
        <v>2242</v>
      </c>
      <c r="I427" s="177"/>
      <c r="J427" s="81">
        <v>123.42398594997672</v>
      </c>
      <c r="K427" s="81">
        <v>7.4653621962095098</v>
      </c>
      <c r="L427" s="81">
        <v>8.6854109663217631</v>
      </c>
      <c r="M427" s="81">
        <v>32.380641007477465</v>
      </c>
      <c r="N427" s="81">
        <v>55.410088044503382</v>
      </c>
      <c r="O427" s="81">
        <v>59.879163113347353</v>
      </c>
      <c r="P427" s="81">
        <v>68.402970252855681</v>
      </c>
      <c r="Q427" s="81">
        <v>3.9617892492865949</v>
      </c>
      <c r="R427" s="81">
        <v>0</v>
      </c>
      <c r="S427" s="81">
        <v>4.208101372185336</v>
      </c>
      <c r="T427" s="82"/>
      <c r="U427" s="81">
        <v>23903063</v>
      </c>
      <c r="V427" s="81">
        <v>2632</v>
      </c>
      <c r="W427" s="81">
        <v>119</v>
      </c>
      <c r="X427" s="81">
        <v>12874</v>
      </c>
      <c r="Y427" s="81">
        <v>19380</v>
      </c>
      <c r="Z427" s="81">
        <v>24629</v>
      </c>
      <c r="AA427" s="81">
        <v>16609</v>
      </c>
      <c r="AB427" s="81">
        <v>64326</v>
      </c>
      <c r="AC427" s="81">
        <v>0</v>
      </c>
      <c r="AD427" s="81">
        <v>4.208101372185336</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2243</v>
      </c>
      <c r="B428" s="80">
        <v>223</v>
      </c>
      <c r="C428" s="80">
        <v>2</v>
      </c>
      <c r="D428" s="80">
        <v>14</v>
      </c>
      <c r="E428" s="80">
        <v>2005</v>
      </c>
      <c r="F428" s="80" t="s">
        <v>565</v>
      </c>
      <c r="G428" s="80" t="s">
        <v>2241</v>
      </c>
      <c r="H428" s="80" t="s">
        <v>2242</v>
      </c>
      <c r="I428" s="177"/>
      <c r="J428" s="81">
        <v>155.59804866331399</v>
      </c>
      <c r="K428" s="81">
        <v>4.3245361754348384</v>
      </c>
      <c r="L428" s="81">
        <v>10.01136844601659</v>
      </c>
      <c r="M428" s="81">
        <v>55.214048881285379</v>
      </c>
      <c r="N428" s="81">
        <v>79.244815214991732</v>
      </c>
      <c r="O428" s="81">
        <v>85.363230449250494</v>
      </c>
      <c r="P428" s="81">
        <v>66.926482628427451</v>
      </c>
      <c r="Q428" s="81">
        <v>3.8201536492245731</v>
      </c>
      <c r="R428" s="81">
        <v>0</v>
      </c>
      <c r="S428" s="81">
        <v>6.3512897599999993</v>
      </c>
      <c r="T428" s="82"/>
      <c r="U428" s="81">
        <v>27633205</v>
      </c>
      <c r="V428" s="81">
        <v>1920</v>
      </c>
      <c r="W428" s="81">
        <v>128</v>
      </c>
      <c r="X428" s="81">
        <v>12015</v>
      </c>
      <c r="Y428" s="81">
        <v>23171</v>
      </c>
      <c r="Z428" s="81">
        <v>40630</v>
      </c>
      <c r="AA428" s="81">
        <v>13309</v>
      </c>
      <c r="AB428" s="81">
        <v>64842</v>
      </c>
      <c r="AC428" s="81">
        <v>0</v>
      </c>
      <c r="AD428" s="81">
        <v>6.3512897599999993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2244</v>
      </c>
      <c r="B429" s="80">
        <v>224</v>
      </c>
      <c r="C429" s="80">
        <v>3</v>
      </c>
      <c r="D429" s="80">
        <v>14</v>
      </c>
      <c r="E429" s="80">
        <v>2006</v>
      </c>
      <c r="F429" s="80" t="s">
        <v>566</v>
      </c>
      <c r="G429" s="80" t="s">
        <v>2241</v>
      </c>
      <c r="H429" s="80" t="s">
        <v>2242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2245</v>
      </c>
      <c r="B430" s="80">
        <v>225</v>
      </c>
      <c r="C430" s="80">
        <v>4</v>
      </c>
      <c r="D430" s="80">
        <v>14</v>
      </c>
      <c r="E430" s="80">
        <v>2007</v>
      </c>
      <c r="F430" s="80" t="s">
        <v>567</v>
      </c>
      <c r="G430" s="80" t="s">
        <v>2241</v>
      </c>
      <c r="H430" s="80" t="s">
        <v>2242</v>
      </c>
      <c r="I430" s="177"/>
      <c r="J430" s="81">
        <v>187.79101840253679</v>
      </c>
      <c r="K430" s="81">
        <v>3.8801222115826119</v>
      </c>
      <c r="L430" s="81">
        <v>7.4110386654094205</v>
      </c>
      <c r="M430" s="81">
        <v>62.084407114558395</v>
      </c>
      <c r="N430" s="81">
        <v>78.972481924331078</v>
      </c>
      <c r="O430" s="81">
        <v>82.137664201004</v>
      </c>
      <c r="P430" s="81">
        <v>66.195577782856844</v>
      </c>
      <c r="Q430" s="81">
        <v>3.98115062999265</v>
      </c>
      <c r="R430" s="81">
        <v>0</v>
      </c>
      <c r="S430" s="81">
        <v>8.2430001072000003</v>
      </c>
      <c r="T430" s="82"/>
      <c r="U430" s="81">
        <v>33637991</v>
      </c>
      <c r="V430" s="81">
        <v>1657</v>
      </c>
      <c r="W430" s="81">
        <v>176</v>
      </c>
      <c r="X430" s="81">
        <v>14478</v>
      </c>
      <c r="Y430" s="81">
        <v>23479</v>
      </c>
      <c r="Z430" s="81">
        <v>40641</v>
      </c>
      <c r="AA430" s="81">
        <v>12963</v>
      </c>
      <c r="AB430" s="81">
        <v>64001</v>
      </c>
      <c r="AC430" s="81">
        <v>0</v>
      </c>
      <c r="AD430" s="81">
        <v>8.2430001072000003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2246</v>
      </c>
      <c r="B431" s="80">
        <v>226</v>
      </c>
      <c r="C431" s="80">
        <v>5</v>
      </c>
      <c r="D431" s="80">
        <v>14</v>
      </c>
      <c r="E431" s="80">
        <v>2008</v>
      </c>
      <c r="F431" s="80" t="s">
        <v>84</v>
      </c>
      <c r="G431" s="80" t="s">
        <v>2241</v>
      </c>
      <c r="H431" s="80" t="s">
        <v>2242</v>
      </c>
      <c r="I431" s="177"/>
      <c r="J431" s="81">
        <v>171.55129017479322</v>
      </c>
      <c r="K431" s="81">
        <v>2.8987341302255367</v>
      </c>
      <c r="L431" s="81">
        <v>6.5314848615068213</v>
      </c>
      <c r="M431" s="81">
        <v>65.819232220163599</v>
      </c>
      <c r="N431" s="81">
        <v>81.94146374491352</v>
      </c>
      <c r="O431" s="81">
        <v>79.276381042638064</v>
      </c>
      <c r="P431" s="81">
        <v>64.528725403240344</v>
      </c>
      <c r="Q431" s="81">
        <v>3.8884542227686545</v>
      </c>
      <c r="R431" s="81">
        <v>0</v>
      </c>
      <c r="S431" s="81">
        <v>9.2230252951199994</v>
      </c>
      <c r="T431" s="82"/>
      <c r="U431" s="81">
        <v>32224351</v>
      </c>
      <c r="V431" s="81">
        <v>1657</v>
      </c>
      <c r="W431" s="81">
        <v>176</v>
      </c>
      <c r="X431" s="81">
        <v>14478</v>
      </c>
      <c r="Y431" s="81">
        <v>23575</v>
      </c>
      <c r="Z431" s="81">
        <v>40602</v>
      </c>
      <c r="AA431" s="81">
        <v>12651</v>
      </c>
      <c r="AB431" s="81">
        <v>63538</v>
      </c>
      <c r="AC431" s="81">
        <v>0</v>
      </c>
      <c r="AD431" s="81">
        <v>9.2230252951199994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2247</v>
      </c>
      <c r="B432" s="80">
        <v>227</v>
      </c>
      <c r="C432" s="80">
        <v>6</v>
      </c>
      <c r="D432" s="80">
        <v>14</v>
      </c>
      <c r="E432" s="80">
        <v>2009</v>
      </c>
      <c r="F432" s="80" t="s">
        <v>85</v>
      </c>
      <c r="G432" s="80" t="s">
        <v>2241</v>
      </c>
      <c r="H432" s="80" t="s">
        <v>2242</v>
      </c>
      <c r="I432" s="177"/>
      <c r="J432" s="81">
        <v>134.08113225240839</v>
      </c>
      <c r="K432" s="81">
        <v>2.826622679835769</v>
      </c>
      <c r="L432" s="81">
        <v>7.1516379745190681</v>
      </c>
      <c r="M432" s="81">
        <v>70.901739589535069</v>
      </c>
      <c r="N432" s="81">
        <v>73.181698138940831</v>
      </c>
      <c r="O432" s="81">
        <v>80.702332184260229</v>
      </c>
      <c r="P432" s="81">
        <v>62.130553264129055</v>
      </c>
      <c r="Q432" s="81">
        <v>3.683164795180971</v>
      </c>
      <c r="R432" s="81">
        <v>0</v>
      </c>
      <c r="S432" s="81">
        <v>11.100724799999998</v>
      </c>
      <c r="T432" s="82"/>
      <c r="U432" s="81">
        <v>22683133</v>
      </c>
      <c r="V432" s="81">
        <v>1708</v>
      </c>
      <c r="W432" s="81">
        <v>279</v>
      </c>
      <c r="X432" s="81">
        <v>16687</v>
      </c>
      <c r="Y432" s="81">
        <v>23743</v>
      </c>
      <c r="Z432" s="81">
        <v>40797</v>
      </c>
      <c r="AA432" s="81">
        <v>12505</v>
      </c>
      <c r="AB432" s="81">
        <v>63178</v>
      </c>
      <c r="AC432" s="81">
        <v>0</v>
      </c>
      <c r="AD432" s="81">
        <v>11.100724799999998</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490.66</v>
      </c>
      <c r="BJ432" s="81">
        <v>0</v>
      </c>
      <c r="BK432" s="81">
        <v>7.9429999999999996</v>
      </c>
      <c r="BL432" s="81">
        <v>0</v>
      </c>
      <c r="BM432" s="82"/>
      <c r="BN432" s="81">
        <v>0</v>
      </c>
      <c r="BO432" s="81">
        <v>0</v>
      </c>
      <c r="BP432" s="81">
        <v>9</v>
      </c>
      <c r="BQ432" s="81">
        <v>0</v>
      </c>
      <c r="BR432" s="81">
        <v>1</v>
      </c>
      <c r="BS432" s="81">
        <v>0</v>
      </c>
      <c r="BT432"/>
      <c r="BU432" s="80"/>
      <c r="BV432" s="80"/>
      <c r="BW432" s="80"/>
      <c r="BX432" s="80"/>
      <c r="BY432" s="80"/>
      <c r="BZ432" s="80"/>
      <c r="CA432" s="80"/>
      <c r="CB432" s="80"/>
      <c r="CC432" s="80"/>
    </row>
    <row r="433" spans="1:81">
      <c r="A433" s="80" t="s">
        <v>2248</v>
      </c>
      <c r="B433" s="80">
        <v>228</v>
      </c>
      <c r="C433" s="80">
        <v>7</v>
      </c>
      <c r="D433" s="80">
        <v>14</v>
      </c>
      <c r="E433" s="80">
        <v>2010</v>
      </c>
      <c r="F433" s="80" t="s">
        <v>86</v>
      </c>
      <c r="G433" s="80" t="s">
        <v>2241</v>
      </c>
      <c r="H433" s="80" t="s">
        <v>2242</v>
      </c>
      <c r="I433" s="177"/>
      <c r="J433" s="81">
        <v>164.65400295229546</v>
      </c>
      <c r="K433" s="81">
        <v>3.014177868100147</v>
      </c>
      <c r="L433" s="81">
        <v>6.8730502003026333</v>
      </c>
      <c r="M433" s="81">
        <v>73.399118588412108</v>
      </c>
      <c r="N433" s="81">
        <v>78.413167095020441</v>
      </c>
      <c r="O433" s="81">
        <v>80.909912458767096</v>
      </c>
      <c r="P433" s="81">
        <v>62.697685973817059</v>
      </c>
      <c r="Q433" s="81">
        <v>3.8124967263750582</v>
      </c>
      <c r="R433" s="81">
        <v>0</v>
      </c>
      <c r="S433" s="81">
        <v>7.8205266745499999</v>
      </c>
      <c r="T433" s="82"/>
      <c r="U433" s="81">
        <v>29954636</v>
      </c>
      <c r="V433" s="81">
        <v>1708</v>
      </c>
      <c r="W433" s="81">
        <v>279</v>
      </c>
      <c r="X433" s="81">
        <v>16687</v>
      </c>
      <c r="Y433" s="81">
        <v>23906</v>
      </c>
      <c r="Z433" s="81">
        <v>41092</v>
      </c>
      <c r="AA433" s="81">
        <v>12304</v>
      </c>
      <c r="AB433" s="81">
        <v>62663</v>
      </c>
      <c r="AC433" s="81">
        <v>0</v>
      </c>
      <c r="AD433" s="81">
        <v>7.8205266745499999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499.38900000000001</v>
      </c>
      <c r="BJ433" s="81">
        <v>0</v>
      </c>
      <c r="BK433" s="81">
        <v>8.32</v>
      </c>
      <c r="BL433" s="81">
        <v>0</v>
      </c>
      <c r="BM433" s="82"/>
      <c r="BN433" s="81">
        <v>0</v>
      </c>
      <c r="BO433" s="81">
        <v>0</v>
      </c>
      <c r="BP433" s="81">
        <v>9</v>
      </c>
      <c r="BQ433" s="81">
        <v>0</v>
      </c>
      <c r="BR433" s="81">
        <v>1</v>
      </c>
      <c r="BS433" s="81">
        <v>0</v>
      </c>
      <c r="BT433"/>
      <c r="BU433" s="80">
        <v>482.46100000000001</v>
      </c>
      <c r="BV433" s="80">
        <v>8.7040000000000006</v>
      </c>
      <c r="BW433" s="80">
        <v>16.544</v>
      </c>
      <c r="BX433" s="80">
        <v>0</v>
      </c>
      <c r="BY433" s="80">
        <v>0</v>
      </c>
      <c r="BZ433" s="80">
        <v>0</v>
      </c>
      <c r="CA433" s="80">
        <v>0</v>
      </c>
      <c r="CB433" s="80">
        <v>0</v>
      </c>
      <c r="CC433" s="80">
        <v>0</v>
      </c>
    </row>
    <row r="434" spans="1:81">
      <c r="A434" s="80" t="s">
        <v>2249</v>
      </c>
      <c r="B434" s="80">
        <v>229</v>
      </c>
      <c r="C434" s="80">
        <v>8</v>
      </c>
      <c r="D434" s="80">
        <v>14</v>
      </c>
      <c r="E434" s="80">
        <v>2011</v>
      </c>
      <c r="F434" s="80" t="s">
        <v>87</v>
      </c>
      <c r="G434" s="80" t="s">
        <v>2241</v>
      </c>
      <c r="H434" s="80" t="s">
        <v>2242</v>
      </c>
      <c r="I434" s="177"/>
      <c r="J434" s="81">
        <v>174.67545959258038</v>
      </c>
      <c r="K434" s="81">
        <v>3.939562776714308</v>
      </c>
      <c r="L434" s="81">
        <v>10.822628640857918</v>
      </c>
      <c r="M434" s="81">
        <v>86.630464325350886</v>
      </c>
      <c r="N434" s="81">
        <v>83.862126193725885</v>
      </c>
      <c r="O434" s="81">
        <v>79.765730933561244</v>
      </c>
      <c r="P434" s="81">
        <v>60.138603796695634</v>
      </c>
      <c r="Q434" s="81">
        <v>4.3699335447501904</v>
      </c>
      <c r="R434" s="81">
        <v>0</v>
      </c>
      <c r="S434" s="81">
        <v>9.7707393641199989</v>
      </c>
      <c r="T434" s="82"/>
      <c r="U434" s="81">
        <v>28212961</v>
      </c>
      <c r="V434" s="81">
        <v>1708</v>
      </c>
      <c r="W434" s="81">
        <v>279</v>
      </c>
      <c r="X434" s="81">
        <v>16687</v>
      </c>
      <c r="Y434" s="81">
        <v>24092</v>
      </c>
      <c r="Z434" s="81">
        <v>41391</v>
      </c>
      <c r="AA434" s="81">
        <v>12153</v>
      </c>
      <c r="AB434" s="81">
        <v>62269</v>
      </c>
      <c r="AC434" s="81">
        <v>0</v>
      </c>
      <c r="AD434" s="81">
        <v>9.7707393641199989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475.14299999999997</v>
      </c>
      <c r="BJ434" s="81">
        <v>0</v>
      </c>
      <c r="BK434" s="81">
        <v>8.3149999999999995</v>
      </c>
      <c r="BL434" s="81">
        <v>0</v>
      </c>
      <c r="BM434" s="82"/>
      <c r="BN434" s="81">
        <v>0</v>
      </c>
      <c r="BO434" s="81">
        <v>0</v>
      </c>
      <c r="BP434" s="81">
        <v>10</v>
      </c>
      <c r="BQ434" s="81">
        <v>0</v>
      </c>
      <c r="BR434" s="81">
        <v>1</v>
      </c>
      <c r="BS434" s="81">
        <v>0</v>
      </c>
      <c r="BT434"/>
      <c r="BU434" s="80">
        <v>459.53899999999999</v>
      </c>
      <c r="BV434" s="80">
        <v>8.6639999999999997</v>
      </c>
      <c r="BW434" s="80">
        <v>15.255000000000001</v>
      </c>
      <c r="BX434" s="80">
        <v>0</v>
      </c>
      <c r="BY434" s="80">
        <v>0</v>
      </c>
      <c r="BZ434" s="80">
        <v>0</v>
      </c>
      <c r="CA434" s="80">
        <v>0</v>
      </c>
      <c r="CB434" s="80">
        <v>0</v>
      </c>
      <c r="CC434" s="80">
        <v>0</v>
      </c>
    </row>
    <row r="435" spans="1:81">
      <c r="A435" s="80" t="s">
        <v>2250</v>
      </c>
      <c r="B435" s="80">
        <v>230</v>
      </c>
      <c r="C435" s="80">
        <v>9</v>
      </c>
      <c r="D435" s="80">
        <v>14</v>
      </c>
      <c r="E435" s="80">
        <v>2012</v>
      </c>
      <c r="F435" s="80" t="s">
        <v>88</v>
      </c>
      <c r="G435" s="80" t="s">
        <v>2241</v>
      </c>
      <c r="H435" s="80" t="s">
        <v>2242</v>
      </c>
      <c r="I435" s="177"/>
      <c r="J435" s="81">
        <v>161.07524451306946</v>
      </c>
      <c r="K435" s="81">
        <v>3.7483731834602776</v>
      </c>
      <c r="L435" s="81">
        <v>10.714600166983026</v>
      </c>
      <c r="M435" s="81">
        <v>88.306794320971292</v>
      </c>
      <c r="N435" s="81">
        <v>99.322535084289981</v>
      </c>
      <c r="O435" s="81">
        <v>80.055781063383549</v>
      </c>
      <c r="P435" s="81">
        <v>59.654652240516498</v>
      </c>
      <c r="Q435" s="81">
        <v>4.7352475813008388</v>
      </c>
      <c r="R435" s="81">
        <v>0</v>
      </c>
      <c r="S435" s="81">
        <v>9.2280472879999991</v>
      </c>
      <c r="T435" s="82"/>
      <c r="U435" s="81">
        <v>24609102</v>
      </c>
      <c r="V435" s="81">
        <v>1708</v>
      </c>
      <c r="W435" s="81">
        <v>279</v>
      </c>
      <c r="X435" s="81">
        <v>16687</v>
      </c>
      <c r="Y435" s="81">
        <v>24311</v>
      </c>
      <c r="Z435" s="81">
        <v>41871</v>
      </c>
      <c r="AA435" s="81">
        <v>11987</v>
      </c>
      <c r="AB435" s="81">
        <v>62104</v>
      </c>
      <c r="AC435" s="81">
        <v>0</v>
      </c>
      <c r="AD435" s="81">
        <v>9.2280472879999991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461.08600000000001</v>
      </c>
      <c r="BJ435" s="81">
        <v>0</v>
      </c>
      <c r="BK435" s="81">
        <v>8.3770000000000007</v>
      </c>
      <c r="BL435" s="81">
        <v>0</v>
      </c>
      <c r="BM435" s="82"/>
      <c r="BN435" s="81">
        <v>0</v>
      </c>
      <c r="BO435" s="81">
        <v>0</v>
      </c>
      <c r="BP435" s="81">
        <v>10</v>
      </c>
      <c r="BQ435" s="81">
        <v>0</v>
      </c>
      <c r="BR435" s="81">
        <v>1</v>
      </c>
      <c r="BS435" s="81">
        <v>0</v>
      </c>
      <c r="BT435"/>
      <c r="BU435" s="80">
        <v>446.392</v>
      </c>
      <c r="BV435" s="80">
        <v>8.718</v>
      </c>
      <c r="BW435" s="80">
        <v>14.353</v>
      </c>
      <c r="BX435" s="80">
        <v>0</v>
      </c>
      <c r="BY435" s="80">
        <v>0</v>
      </c>
      <c r="BZ435" s="80">
        <v>0</v>
      </c>
      <c r="CA435" s="80">
        <v>0</v>
      </c>
      <c r="CB435" s="80">
        <v>0</v>
      </c>
      <c r="CC435" s="80">
        <v>0</v>
      </c>
    </row>
    <row r="436" spans="1:81">
      <c r="A436" s="80" t="s">
        <v>2251</v>
      </c>
      <c r="B436" s="80">
        <v>231</v>
      </c>
      <c r="C436" s="80">
        <v>10</v>
      </c>
      <c r="D436" s="80">
        <v>14</v>
      </c>
      <c r="E436" s="80">
        <v>2013</v>
      </c>
      <c r="F436" s="80" t="s">
        <v>89</v>
      </c>
      <c r="G436" s="80" t="s">
        <v>2241</v>
      </c>
      <c r="H436" s="80" t="s">
        <v>2242</v>
      </c>
      <c r="I436" s="177"/>
      <c r="J436" s="81">
        <v>167.73178942319598</v>
      </c>
      <c r="K436" s="81">
        <v>3.2281517053347581</v>
      </c>
      <c r="L436" s="81">
        <v>10.355830930761535</v>
      </c>
      <c r="M436" s="81">
        <v>83.943633496762288</v>
      </c>
      <c r="N436" s="81">
        <v>82.365716977047541</v>
      </c>
      <c r="O436" s="81">
        <v>77.194259846569238</v>
      </c>
      <c r="P436" s="81">
        <v>59.354911366393132</v>
      </c>
      <c r="Q436" s="81">
        <v>4.7745029849505904</v>
      </c>
      <c r="R436" s="81">
        <v>0</v>
      </c>
      <c r="S436" s="81">
        <v>9.8297375757000012</v>
      </c>
      <c r="T436" s="82"/>
      <c r="U436" s="81">
        <v>24672232</v>
      </c>
      <c r="V436" s="81">
        <v>1708</v>
      </c>
      <c r="W436" s="81">
        <v>279</v>
      </c>
      <c r="X436" s="81">
        <v>16687</v>
      </c>
      <c r="Y436" s="81">
        <v>24418</v>
      </c>
      <c r="Z436" s="81">
        <v>42177</v>
      </c>
      <c r="AA436" s="81">
        <v>11882</v>
      </c>
      <c r="AB436" s="81">
        <v>61721</v>
      </c>
      <c r="AC436" s="81">
        <v>0</v>
      </c>
      <c r="AD436" s="81">
        <v>9.8297375757000012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558.99800000000005</v>
      </c>
      <c r="BJ436" s="81">
        <v>0</v>
      </c>
      <c r="BK436" s="81">
        <v>8.3729999999999993</v>
      </c>
      <c r="BL436" s="81">
        <v>0</v>
      </c>
      <c r="BM436" s="82"/>
      <c r="BN436" s="81">
        <v>0</v>
      </c>
      <c r="BO436" s="81">
        <v>0</v>
      </c>
      <c r="BP436" s="81">
        <v>11</v>
      </c>
      <c r="BQ436" s="81">
        <v>0</v>
      </c>
      <c r="BR436" s="81">
        <v>1</v>
      </c>
      <c r="BS436" s="81">
        <v>0</v>
      </c>
      <c r="BT436"/>
      <c r="BU436" s="80">
        <v>544.68600000000004</v>
      </c>
      <c r="BV436" s="80">
        <v>8.3729999999999993</v>
      </c>
      <c r="BW436" s="80">
        <v>14.311999999999999</v>
      </c>
      <c r="BX436" s="80">
        <v>0</v>
      </c>
      <c r="BY436" s="80">
        <v>0</v>
      </c>
      <c r="BZ436" s="80">
        <v>0</v>
      </c>
      <c r="CA436" s="80">
        <v>0</v>
      </c>
      <c r="CB436" s="80">
        <v>0</v>
      </c>
      <c r="CC436" s="80">
        <v>0</v>
      </c>
    </row>
    <row r="437" spans="1:81">
      <c r="A437" s="80" t="s">
        <v>2252</v>
      </c>
      <c r="B437" s="80">
        <v>232</v>
      </c>
      <c r="C437" s="80">
        <v>11</v>
      </c>
      <c r="D437" s="80">
        <v>14</v>
      </c>
      <c r="E437" s="80">
        <v>2014</v>
      </c>
      <c r="F437" s="80" t="s">
        <v>90</v>
      </c>
      <c r="G437" s="80" t="s">
        <v>2241</v>
      </c>
      <c r="H437" s="80" t="s">
        <v>2242</v>
      </c>
      <c r="I437" s="177"/>
      <c r="J437" s="81">
        <v>156.31958574569362</v>
      </c>
      <c r="K437" s="81">
        <v>3.2080805860891219</v>
      </c>
      <c r="L437" s="81">
        <v>6.4280349585571885</v>
      </c>
      <c r="M437" s="81">
        <v>78.409877174958552</v>
      </c>
      <c r="N437" s="81">
        <v>85.36526264927825</v>
      </c>
      <c r="O437" s="81">
        <v>73.511408710503048</v>
      </c>
      <c r="P437" s="81">
        <v>58.990761067707005</v>
      </c>
      <c r="Q437" s="81">
        <v>4.5297083585998141</v>
      </c>
      <c r="R437" s="81">
        <v>0</v>
      </c>
      <c r="S437" s="81">
        <v>9.6242337324000005</v>
      </c>
      <c r="T437" s="82"/>
      <c r="U437" s="81">
        <v>27527562</v>
      </c>
      <c r="V437" s="81">
        <v>1510</v>
      </c>
      <c r="W437" s="81">
        <v>273</v>
      </c>
      <c r="X437" s="81">
        <v>16075</v>
      </c>
      <c r="Y437" s="81">
        <v>24477</v>
      </c>
      <c r="Z437" s="81">
        <v>42302</v>
      </c>
      <c r="AA437" s="81">
        <v>11748</v>
      </c>
      <c r="AB437" s="81">
        <v>61031</v>
      </c>
      <c r="AC437" s="81">
        <v>0</v>
      </c>
      <c r="AD437" s="81">
        <v>9.6242337324000005</v>
      </c>
      <c r="AE437" s="82"/>
      <c r="AF437" s="81">
        <v>207893262.90138137</v>
      </c>
      <c r="AG437" s="81">
        <v>2752302.6157677546</v>
      </c>
      <c r="AH437" s="81">
        <v>1611883.2594799227</v>
      </c>
      <c r="AI437" s="81">
        <v>103982476.25540665</v>
      </c>
      <c r="AJ437" s="81">
        <v>110209848.38654995</v>
      </c>
      <c r="AK437" s="81">
        <v>0</v>
      </c>
      <c r="AL437" s="81">
        <v>0</v>
      </c>
      <c r="AM437" s="81">
        <v>8378644.3006473156</v>
      </c>
      <c r="AN437" s="81">
        <v>0</v>
      </c>
      <c r="AO437" s="81">
        <v>0</v>
      </c>
      <c r="AP437" s="82"/>
      <c r="AQ437" s="81">
        <v>1274</v>
      </c>
      <c r="AR437" s="81">
        <v>267</v>
      </c>
      <c r="AS437" s="81">
        <v>0</v>
      </c>
      <c r="AT437" s="81">
        <v>0</v>
      </c>
      <c r="AU437" s="81">
        <v>0</v>
      </c>
      <c r="AV437" s="81">
        <v>0</v>
      </c>
      <c r="AW437" s="81" t="s">
        <v>564</v>
      </c>
      <c r="AX437" s="82"/>
      <c r="AY437" s="81">
        <v>5312.6</v>
      </c>
      <c r="AZ437" s="81">
        <v>25055.4</v>
      </c>
      <c r="BA437" s="81">
        <v>0</v>
      </c>
      <c r="BB437" s="81">
        <v>0</v>
      </c>
      <c r="BC437" s="81">
        <v>0</v>
      </c>
      <c r="BD437" s="81">
        <v>0</v>
      </c>
      <c r="BE437" s="81" t="s">
        <v>564</v>
      </c>
      <c r="BF437" s="82"/>
      <c r="BG437" s="81">
        <v>0</v>
      </c>
      <c r="BH437" s="81">
        <v>0</v>
      </c>
      <c r="BI437" s="81">
        <v>554.68399999999997</v>
      </c>
      <c r="BJ437" s="81">
        <v>0</v>
      </c>
      <c r="BK437" s="81">
        <v>0</v>
      </c>
      <c r="BL437" s="81">
        <v>0</v>
      </c>
      <c r="BM437" s="82"/>
      <c r="BN437" s="81">
        <v>0</v>
      </c>
      <c r="BO437" s="81">
        <v>0</v>
      </c>
      <c r="BP437" s="81">
        <v>11</v>
      </c>
      <c r="BQ437" s="81">
        <v>0</v>
      </c>
      <c r="BR437" s="81">
        <v>0</v>
      </c>
      <c r="BS437" s="81">
        <v>0</v>
      </c>
      <c r="BT437"/>
      <c r="BU437" s="80">
        <v>538.42499999999995</v>
      </c>
      <c r="BV437" s="80">
        <v>0.38900000000000001</v>
      </c>
      <c r="BW437" s="80">
        <v>15.87</v>
      </c>
      <c r="BX437" s="80">
        <v>0</v>
      </c>
      <c r="BY437" s="80">
        <v>0</v>
      </c>
      <c r="BZ437" s="80">
        <v>0</v>
      </c>
      <c r="CA437" s="80">
        <v>0</v>
      </c>
      <c r="CB437" s="80">
        <v>0</v>
      </c>
      <c r="CC437" s="80">
        <v>0</v>
      </c>
    </row>
    <row r="438" spans="1:81">
      <c r="A438" s="80" t="s">
        <v>2253</v>
      </c>
      <c r="B438" s="80">
        <v>233</v>
      </c>
      <c r="C438" s="80">
        <v>12</v>
      </c>
      <c r="D438" s="80">
        <v>14</v>
      </c>
      <c r="E438" s="80">
        <v>2015</v>
      </c>
      <c r="F438" s="80" t="s">
        <v>91</v>
      </c>
      <c r="G438" s="80" t="s">
        <v>2241</v>
      </c>
      <c r="H438" s="80" t="s">
        <v>2242</v>
      </c>
      <c r="I438" s="177"/>
      <c r="J438" s="81">
        <v>253.4066145146862</v>
      </c>
      <c r="K438" s="81">
        <v>3.2209692701356123</v>
      </c>
      <c r="L438" s="81">
        <v>6.9116738403547009</v>
      </c>
      <c r="M438" s="81">
        <v>77.95297457559262</v>
      </c>
      <c r="N438" s="81">
        <v>78.73210780351522</v>
      </c>
      <c r="O438" s="81">
        <v>72.77375766836407</v>
      </c>
      <c r="P438" s="81">
        <v>58.645202909918154</v>
      </c>
      <c r="Q438" s="81">
        <v>4.3824821608509126</v>
      </c>
      <c r="R438" s="81">
        <v>0</v>
      </c>
      <c r="S438" s="81">
        <v>10.3511602305</v>
      </c>
      <c r="T438" s="82"/>
      <c r="U438" s="81">
        <v>51277394</v>
      </c>
      <c r="V438" s="81">
        <v>1510</v>
      </c>
      <c r="W438" s="81">
        <v>273</v>
      </c>
      <c r="X438" s="81">
        <v>16075</v>
      </c>
      <c r="Y438" s="81">
        <v>24501</v>
      </c>
      <c r="Z438" s="81">
        <v>42281</v>
      </c>
      <c r="AA438" s="81">
        <v>11670</v>
      </c>
      <c r="AB438" s="81">
        <v>60317</v>
      </c>
      <c r="AC438" s="81">
        <v>0</v>
      </c>
      <c r="AD438" s="81">
        <v>10.3511602305</v>
      </c>
      <c r="AE438" s="82"/>
      <c r="AF438" s="81">
        <v>349778180.58702528</v>
      </c>
      <c r="AG438" s="81">
        <v>2513685.2563746097</v>
      </c>
      <c r="AH438" s="81">
        <v>1459398.2906804662</v>
      </c>
      <c r="AI438" s="81">
        <v>102445584.47705667</v>
      </c>
      <c r="AJ438" s="81">
        <v>109559132.1555682</v>
      </c>
      <c r="AK438" s="81">
        <v>0</v>
      </c>
      <c r="AL438" s="81">
        <v>0</v>
      </c>
      <c r="AM438" s="81">
        <v>8266191.8297012746</v>
      </c>
      <c r="AN438" s="81">
        <v>0</v>
      </c>
      <c r="AO438" s="81">
        <v>0</v>
      </c>
      <c r="AP438" s="82"/>
      <c r="AQ438" s="81">
        <v>1393</v>
      </c>
      <c r="AR438" s="81">
        <v>448</v>
      </c>
      <c r="AS438" s="81">
        <v>0</v>
      </c>
      <c r="AT438" s="81">
        <v>0</v>
      </c>
      <c r="AU438" s="81">
        <v>0</v>
      </c>
      <c r="AV438" s="81">
        <v>0</v>
      </c>
      <c r="AW438" s="81" t="s">
        <v>564</v>
      </c>
      <c r="AX438" s="82"/>
      <c r="AY438" s="81">
        <v>5888.4</v>
      </c>
      <c r="AZ438" s="81">
        <v>35737.300000000003</v>
      </c>
      <c r="BA438" s="81">
        <v>0</v>
      </c>
      <c r="BB438" s="81">
        <v>0</v>
      </c>
      <c r="BC438" s="81">
        <v>0</v>
      </c>
      <c r="BD438" s="81">
        <v>0</v>
      </c>
      <c r="BE438" s="81" t="s">
        <v>564</v>
      </c>
      <c r="BF438" s="82"/>
      <c r="BG438" s="81">
        <v>0</v>
      </c>
      <c r="BH438" s="81">
        <v>0</v>
      </c>
      <c r="BI438" s="81">
        <v>502.07400000000001</v>
      </c>
      <c r="BJ438" s="81">
        <v>0</v>
      </c>
      <c r="BK438" s="81">
        <v>8.4149999999999991</v>
      </c>
      <c r="BL438" s="81">
        <v>0</v>
      </c>
      <c r="BM438" s="82"/>
      <c r="BN438" s="81">
        <v>0</v>
      </c>
      <c r="BO438" s="81">
        <v>0</v>
      </c>
      <c r="BP438" s="81">
        <v>12</v>
      </c>
      <c r="BQ438" s="81">
        <v>0</v>
      </c>
      <c r="BR438" s="81">
        <v>1</v>
      </c>
      <c r="BS438" s="81">
        <v>0</v>
      </c>
      <c r="BT438"/>
      <c r="BU438" s="80">
        <v>486.577</v>
      </c>
      <c r="BV438" s="80">
        <v>8.8059999999999992</v>
      </c>
      <c r="BW438" s="80">
        <v>15.106</v>
      </c>
      <c r="BX438" s="80">
        <v>0</v>
      </c>
      <c r="BY438" s="80">
        <v>0</v>
      </c>
      <c r="BZ438" s="80">
        <v>0</v>
      </c>
      <c r="CA438" s="80">
        <v>0</v>
      </c>
      <c r="CB438" s="80">
        <v>0</v>
      </c>
      <c r="CC438" s="80">
        <v>0</v>
      </c>
    </row>
    <row r="439" spans="1:81">
      <c r="A439" s="80" t="s">
        <v>2254</v>
      </c>
      <c r="B439" s="80">
        <v>234</v>
      </c>
      <c r="C439" s="80">
        <v>13</v>
      </c>
      <c r="D439" s="80">
        <v>14</v>
      </c>
      <c r="E439" s="80">
        <v>2016</v>
      </c>
      <c r="F439" s="80" t="s">
        <v>92</v>
      </c>
      <c r="G439" s="80" t="s">
        <v>2241</v>
      </c>
      <c r="H439" s="80" t="s">
        <v>2242</v>
      </c>
      <c r="I439" s="177"/>
      <c r="J439" s="81">
        <v>149.04646946060166</v>
      </c>
      <c r="K439" s="81">
        <v>3.2165081546459962</v>
      </c>
      <c r="L439" s="81">
        <v>7.4660818463567606</v>
      </c>
      <c r="M439" s="81">
        <v>65.284265868649882</v>
      </c>
      <c r="N439" s="81">
        <v>77.774060957741384</v>
      </c>
      <c r="O439" s="81">
        <v>72.027757042764406</v>
      </c>
      <c r="P439" s="81">
        <v>56.52151225892834</v>
      </c>
      <c r="Q439" s="81">
        <v>4.209739491965693</v>
      </c>
      <c r="R439" s="81">
        <v>0</v>
      </c>
      <c r="S439" s="81">
        <v>8.9762006320000012</v>
      </c>
      <c r="T439" s="82"/>
      <c r="U439" s="81">
        <v>29361828</v>
      </c>
      <c r="V439" s="81">
        <v>1510</v>
      </c>
      <c r="W439" s="81">
        <v>273</v>
      </c>
      <c r="X439" s="81">
        <v>16075</v>
      </c>
      <c r="Y439" s="81">
        <v>24518</v>
      </c>
      <c r="Z439" s="81">
        <v>42362</v>
      </c>
      <c r="AA439" s="81">
        <v>11633</v>
      </c>
      <c r="AB439" s="81">
        <v>59601</v>
      </c>
      <c r="AC439" s="81">
        <v>0</v>
      </c>
      <c r="AD439" s="81">
        <v>8.9762006320000012</v>
      </c>
      <c r="AE439" s="82"/>
      <c r="AF439" s="81">
        <v>204517097.9699766</v>
      </c>
      <c r="AG439" s="81">
        <v>2417106.9080866119</v>
      </c>
      <c r="AH439" s="81">
        <v>1211911.6793689639</v>
      </c>
      <c r="AI439" s="81">
        <v>101152460.8249736</v>
      </c>
      <c r="AJ439" s="81">
        <v>109950576.4199518</v>
      </c>
      <c r="AK439" s="81">
        <v>0</v>
      </c>
      <c r="AL439" s="81">
        <v>0</v>
      </c>
      <c r="AM439" s="81">
        <v>8174412.8198495619</v>
      </c>
      <c r="AN439" s="81">
        <v>0</v>
      </c>
      <c r="AO439" s="81">
        <v>0</v>
      </c>
      <c r="AP439" s="82"/>
      <c r="AQ439" s="81">
        <v>1478</v>
      </c>
      <c r="AR439" s="81">
        <v>663</v>
      </c>
      <c r="AS439" s="81">
        <v>0</v>
      </c>
      <c r="AT439" s="81">
        <v>0</v>
      </c>
      <c r="AU439" s="81">
        <v>0</v>
      </c>
      <c r="AV439" s="81">
        <v>0</v>
      </c>
      <c r="AW439" s="81" t="s">
        <v>564</v>
      </c>
      <c r="AX439" s="82"/>
      <c r="AY439" s="81">
        <v>6355.3</v>
      </c>
      <c r="AZ439" s="81">
        <v>53818.5</v>
      </c>
      <c r="BA439" s="81">
        <v>0</v>
      </c>
      <c r="BB439" s="81">
        <v>0</v>
      </c>
      <c r="BC439" s="81">
        <v>0</v>
      </c>
      <c r="BD439" s="81">
        <v>0</v>
      </c>
      <c r="BE439" s="81" t="s">
        <v>564</v>
      </c>
      <c r="BF439" s="82"/>
      <c r="BG439" s="81">
        <v>0</v>
      </c>
      <c r="BH439" s="81">
        <v>0</v>
      </c>
      <c r="BI439" s="81">
        <v>501.916</v>
      </c>
      <c r="BJ439" s="81">
        <v>0</v>
      </c>
      <c r="BK439" s="81">
        <v>8.0619999999999994</v>
      </c>
      <c r="BL439" s="81">
        <v>0</v>
      </c>
      <c r="BM439" s="82"/>
      <c r="BN439" s="81">
        <v>0</v>
      </c>
      <c r="BO439" s="81">
        <v>0</v>
      </c>
      <c r="BP439" s="81">
        <v>12</v>
      </c>
      <c r="BQ439" s="81">
        <v>0</v>
      </c>
      <c r="BR439" s="81">
        <v>1</v>
      </c>
      <c r="BS439" s="81">
        <v>0</v>
      </c>
      <c r="BT439"/>
      <c r="BU439" s="80">
        <v>486.904</v>
      </c>
      <c r="BV439" s="80">
        <v>8.49</v>
      </c>
      <c r="BW439" s="80">
        <v>14.584</v>
      </c>
      <c r="BX439" s="80">
        <v>0</v>
      </c>
      <c r="BY439" s="80">
        <v>0</v>
      </c>
      <c r="BZ439" s="80">
        <v>0</v>
      </c>
      <c r="CA439" s="80">
        <v>0</v>
      </c>
      <c r="CB439" s="80">
        <v>0</v>
      </c>
      <c r="CC439" s="80">
        <v>0</v>
      </c>
    </row>
    <row r="440" spans="1:81">
      <c r="A440" s="80" t="s">
        <v>2255</v>
      </c>
      <c r="B440" s="80">
        <v>235</v>
      </c>
      <c r="C440" s="80">
        <v>14</v>
      </c>
      <c r="D440" s="80">
        <v>14</v>
      </c>
      <c r="E440" s="80">
        <v>2017</v>
      </c>
      <c r="F440" s="80" t="s">
        <v>71</v>
      </c>
      <c r="G440" s="80" t="s">
        <v>2241</v>
      </c>
      <c r="H440" s="80" t="s">
        <v>2242</v>
      </c>
      <c r="I440" s="177"/>
      <c r="J440" s="81">
        <v>153.05018019051377</v>
      </c>
      <c r="K440" s="81">
        <v>3.2423771848097478</v>
      </c>
      <c r="L440" s="81">
        <v>6.5867271551292079</v>
      </c>
      <c r="M440" s="81">
        <v>61.644208441414833</v>
      </c>
      <c r="N440" s="81">
        <v>75.022934197342948</v>
      </c>
      <c r="O440" s="81">
        <v>70.849090577535804</v>
      </c>
      <c r="P440" s="81">
        <v>55.728953731967081</v>
      </c>
      <c r="Q440" s="81">
        <v>4.0263238401182599</v>
      </c>
      <c r="R440" s="81">
        <v>0</v>
      </c>
      <c r="S440" s="81">
        <v>12.05241992273</v>
      </c>
      <c r="T440" s="82"/>
      <c r="U440" s="81">
        <v>31718518</v>
      </c>
      <c r="V440" s="81">
        <v>1510</v>
      </c>
      <c r="W440" s="81">
        <v>273</v>
      </c>
      <c r="X440" s="81">
        <v>16075</v>
      </c>
      <c r="Y440" s="81">
        <v>24597</v>
      </c>
      <c r="Z440" s="81">
        <v>42360</v>
      </c>
      <c r="AA440" s="81">
        <v>11543</v>
      </c>
      <c r="AB440" s="81">
        <v>58950</v>
      </c>
      <c r="AC440" s="81">
        <v>0</v>
      </c>
      <c r="AD440" s="81">
        <v>12.05241992273</v>
      </c>
      <c r="AE440" s="82"/>
      <c r="AF440" s="81">
        <v>219319562.28704581</v>
      </c>
      <c r="AG440" s="81">
        <v>2451112.8645118619</v>
      </c>
      <c r="AH440" s="81">
        <v>1409992.9968009051</v>
      </c>
      <c r="AI440" s="81">
        <v>99422272.573624194</v>
      </c>
      <c r="AJ440" s="81">
        <v>105959954.55623031</v>
      </c>
      <c r="AK440" s="81">
        <v>0</v>
      </c>
      <c r="AL440" s="81">
        <v>0</v>
      </c>
      <c r="AM440" s="81">
        <v>8097777.7042415449</v>
      </c>
      <c r="AN440" s="81">
        <v>0</v>
      </c>
      <c r="AO440" s="81">
        <v>0</v>
      </c>
      <c r="AP440" s="82"/>
      <c r="AQ440" s="81">
        <v>1559</v>
      </c>
      <c r="AR440" s="81">
        <v>858</v>
      </c>
      <c r="AS440" s="81">
        <v>0</v>
      </c>
      <c r="AT440" s="81">
        <v>0</v>
      </c>
      <c r="AU440" s="81">
        <v>0</v>
      </c>
      <c r="AV440" s="81">
        <v>0</v>
      </c>
      <c r="AW440" s="81" t="s">
        <v>564</v>
      </c>
      <c r="AX440" s="82"/>
      <c r="AY440" s="81">
        <v>6832.7</v>
      </c>
      <c r="AZ440" s="81">
        <v>66721.999999999971</v>
      </c>
      <c r="BA440" s="81">
        <v>0</v>
      </c>
      <c r="BB440" s="81">
        <v>0</v>
      </c>
      <c r="BC440" s="81">
        <v>0</v>
      </c>
      <c r="BD440" s="81">
        <v>0</v>
      </c>
      <c r="BE440" s="81" t="s">
        <v>564</v>
      </c>
      <c r="BF440" s="82"/>
      <c r="BG440" s="81">
        <v>0</v>
      </c>
      <c r="BH440" s="81">
        <v>0</v>
      </c>
      <c r="BI440" s="81">
        <v>526.01599999999996</v>
      </c>
      <c r="BJ440" s="81">
        <v>0</v>
      </c>
      <c r="BK440" s="81">
        <v>6.3360000000000003</v>
      </c>
      <c r="BL440" s="81">
        <v>0</v>
      </c>
      <c r="BM440" s="82"/>
      <c r="BN440" s="81">
        <v>0</v>
      </c>
      <c r="BO440" s="81">
        <v>0</v>
      </c>
      <c r="BP440" s="81">
        <v>10</v>
      </c>
      <c r="BQ440" s="81">
        <v>0</v>
      </c>
      <c r="BR440" s="81">
        <v>1</v>
      </c>
      <c r="BS440" s="81">
        <v>0</v>
      </c>
      <c r="BT440"/>
      <c r="BU440" s="80">
        <v>511.29199999999997</v>
      </c>
      <c r="BV440" s="80">
        <v>6.7969999999999997</v>
      </c>
      <c r="BW440" s="80">
        <v>14.263</v>
      </c>
      <c r="BX440" s="80">
        <v>0</v>
      </c>
      <c r="BY440" s="80">
        <v>0</v>
      </c>
      <c r="BZ440" s="80">
        <v>0</v>
      </c>
      <c r="CA440" s="80">
        <v>0</v>
      </c>
      <c r="CB440" s="80">
        <v>0</v>
      </c>
      <c r="CC440" s="80">
        <v>0</v>
      </c>
    </row>
    <row r="441" spans="1:81">
      <c r="A441" s="80" t="s">
        <v>2256</v>
      </c>
      <c r="B441" s="80">
        <v>236</v>
      </c>
      <c r="C441" s="80">
        <v>15</v>
      </c>
      <c r="D441" s="80">
        <v>14</v>
      </c>
      <c r="E441" s="80">
        <v>2018</v>
      </c>
      <c r="F441" s="80" t="s">
        <v>93</v>
      </c>
      <c r="G441" s="80" t="s">
        <v>2241</v>
      </c>
      <c r="H441" s="80" t="s">
        <v>2242</v>
      </c>
      <c r="I441" s="177"/>
      <c r="J441" s="81">
        <v>162.96074989822802</v>
      </c>
      <c r="K441" s="81">
        <v>3.0473337965215008</v>
      </c>
      <c r="L441" s="81">
        <v>5.9357216778827242</v>
      </c>
      <c r="M441" s="81">
        <v>60.788778169396601</v>
      </c>
      <c r="N441" s="81">
        <v>77.954776894634037</v>
      </c>
      <c r="O441" s="81">
        <v>69.409676639763006</v>
      </c>
      <c r="P441" s="81">
        <v>54.524150115964822</v>
      </c>
      <c r="Q441" s="81">
        <v>3.6848245047816208</v>
      </c>
      <c r="R441" s="81">
        <v>0</v>
      </c>
      <c r="S441" s="81">
        <v>7.5319704480299983</v>
      </c>
      <c r="T441" s="82"/>
      <c r="U441" s="81">
        <v>33371830</v>
      </c>
      <c r="V441" s="81">
        <v>1510</v>
      </c>
      <c r="W441" s="81">
        <v>273</v>
      </c>
      <c r="X441" s="81">
        <v>16075</v>
      </c>
      <c r="Y441" s="81">
        <v>24602</v>
      </c>
      <c r="Z441" s="81">
        <v>42294</v>
      </c>
      <c r="AA441" s="81">
        <v>11407</v>
      </c>
      <c r="AB441" s="81">
        <v>58139</v>
      </c>
      <c r="AC441" s="81">
        <v>0</v>
      </c>
      <c r="AD441" s="81">
        <v>7.5319704480299983</v>
      </c>
      <c r="AE441" s="82"/>
      <c r="AF441" s="81">
        <v>235160731.5331544</v>
      </c>
      <c r="AG441" s="81">
        <v>2167434.9377028388</v>
      </c>
      <c r="AH441" s="81">
        <v>1334116.953066882</v>
      </c>
      <c r="AI441" s="81">
        <v>95295407.609414682</v>
      </c>
      <c r="AJ441" s="81">
        <v>110217737.3993082</v>
      </c>
      <c r="AK441" s="81">
        <v>0</v>
      </c>
      <c r="AL441" s="81">
        <v>0</v>
      </c>
      <c r="AM441" s="81">
        <v>8002897.9256645516</v>
      </c>
      <c r="AN441" s="81">
        <v>0</v>
      </c>
      <c r="AO441" s="81">
        <v>0</v>
      </c>
      <c r="AP441" s="82"/>
      <c r="AQ441" s="81">
        <v>1663</v>
      </c>
      <c r="AR441" s="81">
        <v>1041</v>
      </c>
      <c r="AS441" s="81">
        <v>0</v>
      </c>
      <c r="AT441" s="81">
        <v>0</v>
      </c>
      <c r="AU441" s="81">
        <v>0</v>
      </c>
      <c r="AV441" s="81">
        <v>0</v>
      </c>
      <c r="AW441" s="81" t="s">
        <v>564</v>
      </c>
      <c r="AX441" s="82"/>
      <c r="AY441" s="81">
        <v>7351.5999999999995</v>
      </c>
      <c r="AZ441" s="81">
        <v>85796.9</v>
      </c>
      <c r="BA441" s="81">
        <v>0</v>
      </c>
      <c r="BB441" s="81">
        <v>0</v>
      </c>
      <c r="BC441" s="81">
        <v>0</v>
      </c>
      <c r="BD441" s="81">
        <v>0</v>
      </c>
      <c r="BE441" s="81" t="s">
        <v>564</v>
      </c>
      <c r="BF441" s="82"/>
      <c r="BG441" s="81">
        <v>0</v>
      </c>
      <c r="BH441" s="81">
        <v>0</v>
      </c>
      <c r="BI441" s="81">
        <v>527.61400000000003</v>
      </c>
      <c r="BJ441" s="81">
        <v>0</v>
      </c>
      <c r="BK441" s="81">
        <v>0</v>
      </c>
      <c r="BL441" s="81">
        <v>0</v>
      </c>
      <c r="BM441" s="82"/>
      <c r="BN441" s="81">
        <v>0</v>
      </c>
      <c r="BO441" s="81">
        <v>0</v>
      </c>
      <c r="BP441" s="81">
        <v>10</v>
      </c>
      <c r="BQ441" s="81">
        <v>0</v>
      </c>
      <c r="BR441" s="81">
        <v>0</v>
      </c>
      <c r="BS441" s="81">
        <v>0</v>
      </c>
      <c r="BT441"/>
      <c r="BU441" s="80">
        <v>512.88499999999999</v>
      </c>
      <c r="BV441" s="80">
        <v>0.501</v>
      </c>
      <c r="BW441" s="80">
        <v>14.228</v>
      </c>
      <c r="BX441" s="80">
        <v>0</v>
      </c>
      <c r="BY441" s="80">
        <v>0</v>
      </c>
      <c r="BZ441" s="80">
        <v>0</v>
      </c>
      <c r="CA441" s="80">
        <v>0</v>
      </c>
      <c r="CB441" s="80">
        <v>0</v>
      </c>
      <c r="CC441" s="80">
        <v>0</v>
      </c>
    </row>
    <row r="442" spans="1:81">
      <c r="A442" s="80" t="s">
        <v>2257</v>
      </c>
      <c r="B442" s="80">
        <v>237</v>
      </c>
      <c r="C442" s="80">
        <v>16</v>
      </c>
      <c r="D442" s="80">
        <v>14</v>
      </c>
      <c r="E442" s="80">
        <v>2019</v>
      </c>
      <c r="F442" s="80" t="s">
        <v>73</v>
      </c>
      <c r="G442" s="80" t="s">
        <v>2241</v>
      </c>
      <c r="H442" s="80" t="s">
        <v>2242</v>
      </c>
      <c r="I442" s="177"/>
      <c r="J442" s="81">
        <v>149.35829077598305</v>
      </c>
      <c r="K442" s="81">
        <v>2.791727083655243</v>
      </c>
      <c r="L442" s="81">
        <v>5.9832024344259631</v>
      </c>
      <c r="M442" s="81">
        <v>57.462900813862561</v>
      </c>
      <c r="N442" s="81">
        <v>68.438169989688845</v>
      </c>
      <c r="O442" s="81">
        <v>67.391984272705386</v>
      </c>
      <c r="P442" s="81">
        <v>54.087706977817462</v>
      </c>
      <c r="Q442" s="81">
        <v>3.5409737832348664</v>
      </c>
      <c r="R442" s="81">
        <v>0</v>
      </c>
      <c r="S442" s="81">
        <v>9.1290077604799986</v>
      </c>
      <c r="T442" s="82"/>
      <c r="U442" s="81">
        <v>31934930</v>
      </c>
      <c r="V442" s="81">
        <v>1510</v>
      </c>
      <c r="W442" s="81">
        <v>273</v>
      </c>
      <c r="X442" s="81">
        <v>16075</v>
      </c>
      <c r="Y442" s="81">
        <v>24673</v>
      </c>
      <c r="Z442" s="81">
        <v>42192</v>
      </c>
      <c r="AA442" s="81">
        <v>11231</v>
      </c>
      <c r="AB442" s="81">
        <v>57382</v>
      </c>
      <c r="AC442" s="81">
        <v>0</v>
      </c>
      <c r="AD442" s="81">
        <v>9.1290077604799986</v>
      </c>
      <c r="AE442" s="82"/>
      <c r="AF442" s="81">
        <v>220283339.16107541</v>
      </c>
      <c r="AG442" s="81">
        <v>2095704.2538689161</v>
      </c>
      <c r="AH442" s="81">
        <v>1409084.7354066391</v>
      </c>
      <c r="AI442" s="81">
        <v>93537438.288718909</v>
      </c>
      <c r="AJ442" s="81">
        <v>96630088.933442652</v>
      </c>
      <c r="AK442" s="81">
        <v>0</v>
      </c>
      <c r="AL442" s="81">
        <v>0</v>
      </c>
      <c r="AM442" s="81">
        <v>7814996.4285352761</v>
      </c>
      <c r="AN442" s="81">
        <v>0</v>
      </c>
      <c r="AO442" s="81">
        <v>0</v>
      </c>
      <c r="AP442" s="82"/>
      <c r="AQ442" s="81">
        <v>1757</v>
      </c>
      <c r="AR442" s="81">
        <v>1310</v>
      </c>
      <c r="AS442" s="81">
        <v>0</v>
      </c>
      <c r="AT442" s="81">
        <v>0</v>
      </c>
      <c r="AU442" s="81">
        <v>0</v>
      </c>
      <c r="AV442" s="81">
        <v>0</v>
      </c>
      <c r="AW442" s="81" t="s">
        <v>564</v>
      </c>
      <c r="AX442" s="82"/>
      <c r="AY442" s="81">
        <v>7828.9999999999982</v>
      </c>
      <c r="AZ442" s="81">
        <v>142963.5</v>
      </c>
      <c r="BA442" s="81">
        <v>0</v>
      </c>
      <c r="BB442" s="81">
        <v>0</v>
      </c>
      <c r="BC442" s="81">
        <v>0</v>
      </c>
      <c r="BD442" s="81">
        <v>0</v>
      </c>
      <c r="BE442" s="81" t="s">
        <v>564</v>
      </c>
      <c r="BF442" s="82"/>
      <c r="BG442" s="81">
        <v>0</v>
      </c>
      <c r="BH442" s="81">
        <v>0</v>
      </c>
      <c r="BI442" s="81">
        <v>506.40199999999999</v>
      </c>
      <c r="BJ442" s="81">
        <v>0</v>
      </c>
      <c r="BK442" s="81">
        <v>0</v>
      </c>
      <c r="BL442" s="81">
        <v>0</v>
      </c>
      <c r="BM442" s="82"/>
      <c r="BN442" s="81">
        <v>0</v>
      </c>
      <c r="BO442" s="81">
        <v>0</v>
      </c>
      <c r="BP442" s="81">
        <v>10</v>
      </c>
      <c r="BQ442" s="81">
        <v>0</v>
      </c>
      <c r="BR442" s="81">
        <v>0</v>
      </c>
      <c r="BS442" s="81">
        <v>0</v>
      </c>
      <c r="BT442"/>
      <c r="BU442" s="80">
        <v>491.27600000000001</v>
      </c>
      <c r="BV442" s="80">
        <v>0.499</v>
      </c>
      <c r="BW442" s="80">
        <v>14.627000000000001</v>
      </c>
      <c r="BX442" s="80">
        <v>0</v>
      </c>
      <c r="BY442" s="80">
        <v>0</v>
      </c>
      <c r="BZ442" s="80">
        <v>0</v>
      </c>
      <c r="CA442" s="80">
        <v>0</v>
      </c>
      <c r="CB442" s="80">
        <v>0</v>
      </c>
      <c r="CC442" s="80">
        <v>0</v>
      </c>
    </row>
    <row r="443" spans="1:81">
      <c r="A443" s="80" t="s">
        <v>2258</v>
      </c>
      <c r="B443" s="80">
        <v>238</v>
      </c>
      <c r="C443" s="80">
        <v>17</v>
      </c>
      <c r="D443" s="80">
        <v>14</v>
      </c>
      <c r="E443" s="80">
        <v>2020</v>
      </c>
      <c r="F443" s="80" t="s">
        <v>218</v>
      </c>
      <c r="G443" s="80" t="s">
        <v>2241</v>
      </c>
      <c r="H443" s="80" t="s">
        <v>2242</v>
      </c>
      <c r="I443" s="177"/>
      <c r="J443" s="81">
        <v>168.644417666788</v>
      </c>
      <c r="K443" s="81">
        <v>2.8709929497166762</v>
      </c>
      <c r="L443" s="81">
        <v>6.3420366350277373</v>
      </c>
      <c r="M443" s="81">
        <v>49.63221454930305</v>
      </c>
      <c r="N443" s="81">
        <v>64.635256895212564</v>
      </c>
      <c r="O443" s="81">
        <v>58.861588452417806</v>
      </c>
      <c r="P443" s="81">
        <v>50.456126748272851</v>
      </c>
      <c r="Q443" s="81">
        <v>3.3435655776859425</v>
      </c>
      <c r="R443" s="81">
        <v>0</v>
      </c>
      <c r="S443" s="81">
        <v>10.42384010026</v>
      </c>
      <c r="T443" s="82"/>
      <c r="U443" s="81">
        <v>32430561</v>
      </c>
      <c r="V443" s="81">
        <v>1340</v>
      </c>
      <c r="W443" s="81">
        <v>355</v>
      </c>
      <c r="X443" s="81">
        <v>14531</v>
      </c>
      <c r="Y443" s="81">
        <v>24721</v>
      </c>
      <c r="Z443" s="81">
        <v>42061</v>
      </c>
      <c r="AA443" s="81">
        <v>11383</v>
      </c>
      <c r="AB443" s="81">
        <v>56706</v>
      </c>
      <c r="AC443" s="81">
        <v>0</v>
      </c>
      <c r="AD443" s="81">
        <v>10.42384010026</v>
      </c>
      <c r="AE443" s="82"/>
      <c r="AF443" s="81">
        <v>252384617.942527</v>
      </c>
      <c r="AG443" s="81">
        <v>2027638.7714441398</v>
      </c>
      <c r="AH443" s="81">
        <v>1594465.7012389789</v>
      </c>
      <c r="AI443" s="81">
        <v>82220954.294666916</v>
      </c>
      <c r="AJ443" s="81">
        <v>95595159.369434223</v>
      </c>
      <c r="AK443" s="81"/>
      <c r="AL443" s="81"/>
      <c r="AM443" s="81">
        <v>7400763.01680029</v>
      </c>
      <c r="AN443" s="81"/>
      <c r="AO443" s="81"/>
      <c r="AP443" s="82"/>
      <c r="AQ443" s="81">
        <v>1847</v>
      </c>
      <c r="AR443" s="81">
        <v>1563</v>
      </c>
      <c r="AS443" s="81">
        <v>0</v>
      </c>
      <c r="AT443" s="81">
        <v>0</v>
      </c>
      <c r="AU443" s="81">
        <v>0</v>
      </c>
      <c r="AV443" s="81">
        <v>0</v>
      </c>
      <c r="AW443" s="81">
        <v>0</v>
      </c>
      <c r="AX443" s="82"/>
      <c r="AY443" s="81">
        <v>8354.799999999992</v>
      </c>
      <c r="AZ443" s="81">
        <v>164086.9000000002</v>
      </c>
      <c r="BA443" s="81">
        <v>0</v>
      </c>
      <c r="BB443" s="81">
        <v>0</v>
      </c>
      <c r="BC443" s="81">
        <v>0</v>
      </c>
      <c r="BD443" s="81">
        <v>0</v>
      </c>
      <c r="BE443" s="81">
        <v>0</v>
      </c>
      <c r="BF443" s="82"/>
      <c r="BG443" s="81">
        <v>0</v>
      </c>
      <c r="BH443" s="81">
        <v>0</v>
      </c>
      <c r="BI443" s="81">
        <v>264.92399999999998</v>
      </c>
      <c r="BJ443" s="81">
        <v>0</v>
      </c>
      <c r="BK443" s="81">
        <v>8.0519999999999996</v>
      </c>
      <c r="BL443" s="81">
        <v>0</v>
      </c>
      <c r="BM443" s="82"/>
      <c r="BN443" s="81">
        <v>0</v>
      </c>
      <c r="BO443" s="81">
        <v>0</v>
      </c>
      <c r="BP443" s="81">
        <v>9</v>
      </c>
      <c r="BQ443" s="81">
        <v>0</v>
      </c>
      <c r="BR443" s="81">
        <v>1</v>
      </c>
      <c r="BS443" s="81">
        <v>0</v>
      </c>
      <c r="BT443"/>
      <c r="BU443" s="80">
        <v>251.43799999999999</v>
      </c>
      <c r="BV443" s="80">
        <v>8.5470000000000006</v>
      </c>
      <c r="BW443" s="80">
        <v>12.991</v>
      </c>
      <c r="BX443" s="80">
        <v>0</v>
      </c>
      <c r="BY443" s="80">
        <v>0</v>
      </c>
      <c r="BZ443" s="80">
        <v>0</v>
      </c>
      <c r="CA443" s="80">
        <v>0</v>
      </c>
      <c r="CB443" s="80">
        <v>0</v>
      </c>
      <c r="CC443" s="80">
        <v>0</v>
      </c>
    </row>
    <row r="444" spans="1:81">
      <c r="A444" s="80" t="s">
        <v>2259</v>
      </c>
      <c r="B444" s="80">
        <v>238</v>
      </c>
      <c r="C444" s="80">
        <v>18</v>
      </c>
      <c r="D444" s="80">
        <v>14</v>
      </c>
      <c r="E444" s="80">
        <v>2021</v>
      </c>
      <c r="F444" s="80" t="s">
        <v>75</v>
      </c>
      <c r="G444" s="174" t="s">
        <v>2241</v>
      </c>
      <c r="H444" s="80" t="s">
        <v>2242</v>
      </c>
      <c r="I444" s="177"/>
      <c r="J444" s="81">
        <v>179.34915198120871</v>
      </c>
      <c r="K444" s="81">
        <v>3.151245066978912</v>
      </c>
      <c r="L444" s="81">
        <v>6.2114715806994205</v>
      </c>
      <c r="M444" s="81">
        <v>54.938681213913426</v>
      </c>
      <c r="N444" s="81">
        <v>68.12924069570704</v>
      </c>
      <c r="O444" s="81">
        <v>56.782735173145596</v>
      </c>
      <c r="P444" s="81">
        <v>51.643606701651358</v>
      </c>
      <c r="Q444" s="81">
        <v>3.3462178280034189</v>
      </c>
      <c r="R444" s="81">
        <v>0</v>
      </c>
      <c r="S444" s="81">
        <v>8.465272195199999</v>
      </c>
      <c r="T444" s="82"/>
      <c r="U444" s="81">
        <v>36630078</v>
      </c>
      <c r="V444" s="81">
        <v>1340</v>
      </c>
      <c r="W444" s="81">
        <v>355</v>
      </c>
      <c r="X444" s="81">
        <v>14531</v>
      </c>
      <c r="Y444" s="81">
        <v>24779</v>
      </c>
      <c r="Z444" s="81">
        <v>41780</v>
      </c>
      <c r="AA444" s="81">
        <v>11362</v>
      </c>
      <c r="AB444" s="81">
        <v>56078</v>
      </c>
      <c r="AC444" s="81">
        <v>0</v>
      </c>
      <c r="AD444" s="81">
        <v>8.465272195199999</v>
      </c>
      <c r="AE444" s="82"/>
      <c r="AF444" s="81">
        <v>263888387.51610079</v>
      </c>
      <c r="AG444" s="81">
        <v>2191258.7590310262</v>
      </c>
      <c r="AH444" s="81">
        <v>1490431.0301529479</v>
      </c>
      <c r="AI444" s="81">
        <v>90006023.558178708</v>
      </c>
      <c r="AJ444" s="81">
        <v>98743057.718925983</v>
      </c>
      <c r="AK444" s="81">
        <v>0</v>
      </c>
      <c r="AL444" s="81">
        <v>0</v>
      </c>
      <c r="AM444" s="81">
        <v>7361016.3004859723</v>
      </c>
      <c r="AN444" s="81">
        <v>0</v>
      </c>
      <c r="AO444" s="81">
        <v>0</v>
      </c>
      <c r="AP444" s="82"/>
      <c r="AQ444" s="81">
        <v>1942</v>
      </c>
      <c r="AR444" s="81">
        <v>1731</v>
      </c>
      <c r="AS444" s="81">
        <v>0</v>
      </c>
      <c r="AT444" s="81">
        <v>0</v>
      </c>
      <c r="AU444" s="81">
        <v>0</v>
      </c>
      <c r="AV444" s="81">
        <v>0</v>
      </c>
      <c r="AW444" s="81"/>
      <c r="AX444" s="82"/>
      <c r="AY444" s="81">
        <v>8929.4999999999854</v>
      </c>
      <c r="AZ444" s="81">
        <v>248551.60000000021</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2260</v>
      </c>
      <c r="B445" s="80">
        <v>238</v>
      </c>
      <c r="C445" s="80">
        <v>19</v>
      </c>
      <c r="D445" s="80">
        <v>14</v>
      </c>
      <c r="E445" s="80">
        <v>2022</v>
      </c>
      <c r="F445" s="80" t="s">
        <v>568</v>
      </c>
      <c r="G445" s="174" t="s">
        <v>2241</v>
      </c>
      <c r="H445" s="80" t="s">
        <v>2242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2063</v>
      </c>
      <c r="AR445" s="81">
        <v>1832</v>
      </c>
      <c r="AS445" s="81">
        <v>0</v>
      </c>
      <c r="AT445" s="81">
        <v>0</v>
      </c>
      <c r="AU445" s="81">
        <v>0</v>
      </c>
      <c r="AV445" s="81">
        <v>0</v>
      </c>
      <c r="AW445" s="81"/>
      <c r="AX445" s="82"/>
      <c r="AY445" s="81">
        <v>9653.2999999999774</v>
      </c>
      <c r="AZ445" s="81">
        <v>257927.70000000013</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2261</v>
      </c>
      <c r="B446" s="80">
        <v>443</v>
      </c>
      <c r="C446" s="80">
        <v>1</v>
      </c>
      <c r="D446" s="80">
        <v>27</v>
      </c>
      <c r="E446" s="80">
        <v>1990</v>
      </c>
      <c r="F446" s="80" t="s">
        <v>562</v>
      </c>
      <c r="G446" s="80" t="s">
        <v>2262</v>
      </c>
      <c r="H446" s="80" t="s">
        <v>2263</v>
      </c>
      <c r="I446" s="177"/>
      <c r="J446" s="81">
        <v>32.677851816819647</v>
      </c>
      <c r="K446" s="81">
        <v>2.7248113700580086</v>
      </c>
      <c r="L446" s="81">
        <v>2.6179338083044619</v>
      </c>
      <c r="M446" s="81">
        <v>21.915585662885782</v>
      </c>
      <c r="N446" s="81">
        <v>40.941423894072749</v>
      </c>
      <c r="O446" s="81">
        <v>29.347573102489584</v>
      </c>
      <c r="P446" s="81">
        <v>27.737612418145766</v>
      </c>
      <c r="Q446" s="81">
        <v>3.0816174655357829</v>
      </c>
      <c r="R446" s="81">
        <v>0</v>
      </c>
      <c r="S446" s="81">
        <v>5.3120652138882107</v>
      </c>
      <c r="T446" s="82"/>
      <c r="U446" s="81">
        <v>4772715</v>
      </c>
      <c r="V446" s="81">
        <v>1329</v>
      </c>
      <c r="W446" s="81">
        <v>33</v>
      </c>
      <c r="X446" s="81">
        <v>9870</v>
      </c>
      <c r="Y446" s="81">
        <v>16580</v>
      </c>
      <c r="Z446" s="81">
        <v>12071</v>
      </c>
      <c r="AA446" s="81">
        <v>6735</v>
      </c>
      <c r="AB446" s="81">
        <v>50035</v>
      </c>
      <c r="AC446" s="81">
        <v>0</v>
      </c>
      <c r="AD446" s="81">
        <v>5.3120652138882107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2264</v>
      </c>
      <c r="B447" s="80">
        <v>444</v>
      </c>
      <c r="C447" s="80">
        <v>2</v>
      </c>
      <c r="D447" s="80">
        <v>27</v>
      </c>
      <c r="E447" s="80">
        <v>2005</v>
      </c>
      <c r="F447" s="80" t="s">
        <v>565</v>
      </c>
      <c r="G447" s="80" t="s">
        <v>2262</v>
      </c>
      <c r="H447" s="80" t="s">
        <v>2263</v>
      </c>
      <c r="I447" s="177"/>
      <c r="J447" s="81">
        <v>33.075008097892784</v>
      </c>
      <c r="K447" s="81">
        <v>1.8853594110666279</v>
      </c>
      <c r="L447" s="81">
        <v>0.81096461889251148</v>
      </c>
      <c r="M447" s="81">
        <v>38.41983889103274</v>
      </c>
      <c r="N447" s="81">
        <v>60.979769370227118</v>
      </c>
      <c r="O447" s="81">
        <v>42.221498378246082</v>
      </c>
      <c r="P447" s="81">
        <v>23.674947795825112</v>
      </c>
      <c r="Q447" s="81">
        <v>3.3486584816673686</v>
      </c>
      <c r="R447" s="81">
        <v>0</v>
      </c>
      <c r="S447" s="81">
        <v>7.8136013473509776</v>
      </c>
      <c r="T447" s="82"/>
      <c r="U447" s="81">
        <v>3481483</v>
      </c>
      <c r="V447" s="81">
        <v>1037</v>
      </c>
      <c r="W447" s="81">
        <v>9</v>
      </c>
      <c r="X447" s="81">
        <v>9140</v>
      </c>
      <c r="Y447" s="81">
        <v>22179</v>
      </c>
      <c r="Z447" s="81">
        <v>20096</v>
      </c>
      <c r="AA447" s="81">
        <v>4708</v>
      </c>
      <c r="AB447" s="81">
        <v>56839</v>
      </c>
      <c r="AC447" s="81">
        <v>0</v>
      </c>
      <c r="AD447" s="81">
        <v>7.8136013473509776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2265</v>
      </c>
      <c r="B448" s="80">
        <v>445</v>
      </c>
      <c r="C448" s="80">
        <v>3</v>
      </c>
      <c r="D448" s="80">
        <v>27</v>
      </c>
      <c r="E448" s="80">
        <v>2006</v>
      </c>
      <c r="F448" s="80" t="s">
        <v>566</v>
      </c>
      <c r="G448" s="80" t="s">
        <v>2262</v>
      </c>
      <c r="H448" s="80" t="s">
        <v>2263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2266</v>
      </c>
      <c r="B449" s="80">
        <v>446</v>
      </c>
      <c r="C449" s="80">
        <v>4</v>
      </c>
      <c r="D449" s="80">
        <v>27</v>
      </c>
      <c r="E449" s="80">
        <v>2007</v>
      </c>
      <c r="F449" s="80" t="s">
        <v>567</v>
      </c>
      <c r="G449" s="80" t="s">
        <v>2262</v>
      </c>
      <c r="H449" s="80" t="s">
        <v>2263</v>
      </c>
      <c r="I449" s="177"/>
      <c r="J449" s="81">
        <v>29.034894257555024</v>
      </c>
      <c r="K449" s="81">
        <v>1.6527016901233957</v>
      </c>
      <c r="L449" s="81">
        <v>0.89253394591151125</v>
      </c>
      <c r="M449" s="81">
        <v>41.931007382906699</v>
      </c>
      <c r="N449" s="81">
        <v>64.760182092700902</v>
      </c>
      <c r="O449" s="81">
        <v>40.649463351659499</v>
      </c>
      <c r="P449" s="81">
        <v>23.377563456755276</v>
      </c>
      <c r="Q449" s="81">
        <v>3.5496379673739566</v>
      </c>
      <c r="R449" s="81">
        <v>0</v>
      </c>
      <c r="S449" s="81">
        <v>7.4527612695923269</v>
      </c>
      <c r="T449" s="82"/>
      <c r="U449" s="81">
        <v>3445603</v>
      </c>
      <c r="V449" s="81">
        <v>885</v>
      </c>
      <c r="W449" s="81">
        <v>10</v>
      </c>
      <c r="X449" s="81">
        <v>11526</v>
      </c>
      <c r="Y449" s="81">
        <v>22676</v>
      </c>
      <c r="Z449" s="81">
        <v>20113</v>
      </c>
      <c r="AA449" s="81">
        <v>4578</v>
      </c>
      <c r="AB449" s="81">
        <v>57064</v>
      </c>
      <c r="AC449" s="81">
        <v>0</v>
      </c>
      <c r="AD449" s="81">
        <v>7.4527612695923269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2267</v>
      </c>
      <c r="B450" s="80">
        <v>447</v>
      </c>
      <c r="C450" s="80">
        <v>5</v>
      </c>
      <c r="D450" s="80">
        <v>27</v>
      </c>
      <c r="E450" s="80">
        <v>2008</v>
      </c>
      <c r="F450" s="80" t="s">
        <v>84</v>
      </c>
      <c r="G450" s="80" t="s">
        <v>2262</v>
      </c>
      <c r="H450" s="80" t="s">
        <v>2263</v>
      </c>
      <c r="I450" s="177"/>
      <c r="J450" s="81">
        <v>27.551558634031949</v>
      </c>
      <c r="K450" s="81">
        <v>1.2399378392304599</v>
      </c>
      <c r="L450" s="81">
        <v>0.79063293531716539</v>
      </c>
      <c r="M450" s="81">
        <v>44.012159205150262</v>
      </c>
      <c r="N450" s="81">
        <v>62.614686967900418</v>
      </c>
      <c r="O450" s="81">
        <v>39.673335954025987</v>
      </c>
      <c r="P450" s="81">
        <v>22.340986267187784</v>
      </c>
      <c r="Q450" s="81">
        <v>3.4941498606971626</v>
      </c>
      <c r="R450" s="81">
        <v>0</v>
      </c>
      <c r="S450" s="81">
        <v>4.2491972553954289</v>
      </c>
      <c r="T450" s="82"/>
      <c r="U450" s="81">
        <v>3471897</v>
      </c>
      <c r="V450" s="81">
        <v>885</v>
      </c>
      <c r="W450" s="81">
        <v>10</v>
      </c>
      <c r="X450" s="81">
        <v>11526</v>
      </c>
      <c r="Y450" s="81">
        <v>22832</v>
      </c>
      <c r="Z450" s="81">
        <v>20319</v>
      </c>
      <c r="AA450" s="81">
        <v>4380</v>
      </c>
      <c r="AB450" s="81">
        <v>57095</v>
      </c>
      <c r="AC450" s="81">
        <v>0</v>
      </c>
      <c r="AD450" s="81">
        <v>4.2491972553954289</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2268</v>
      </c>
      <c r="B451" s="80">
        <v>448</v>
      </c>
      <c r="C451" s="80">
        <v>6</v>
      </c>
      <c r="D451" s="80">
        <v>27</v>
      </c>
      <c r="E451" s="80">
        <v>2009</v>
      </c>
      <c r="F451" s="80" t="s">
        <v>85</v>
      </c>
      <c r="G451" s="80" t="s">
        <v>2262</v>
      </c>
      <c r="H451" s="80" t="s">
        <v>2263</v>
      </c>
      <c r="I451" s="177"/>
      <c r="J451" s="81">
        <v>20.897053710712363</v>
      </c>
      <c r="K451" s="81">
        <v>1.320776772292402</v>
      </c>
      <c r="L451" s="81">
        <v>1.7349406256195929</v>
      </c>
      <c r="M451" s="81">
        <v>37.237494356931329</v>
      </c>
      <c r="N451" s="81">
        <v>51.245108249950597</v>
      </c>
      <c r="O451" s="81">
        <v>40.071258745901886</v>
      </c>
      <c r="P451" s="81">
        <v>21.766809584178279</v>
      </c>
      <c r="Q451" s="81">
        <v>3.330810367657564</v>
      </c>
      <c r="R451" s="81">
        <v>0</v>
      </c>
      <c r="S451" s="81">
        <v>4.5312540016669542</v>
      </c>
      <c r="T451" s="82"/>
      <c r="U451" s="81">
        <v>2737217</v>
      </c>
      <c r="V451" s="81">
        <v>1140</v>
      </c>
      <c r="W451" s="81">
        <v>37</v>
      </c>
      <c r="X451" s="81">
        <v>12140</v>
      </c>
      <c r="Y451" s="81">
        <v>22972</v>
      </c>
      <c r="Z451" s="81">
        <v>20257</v>
      </c>
      <c r="AA451" s="81">
        <v>4381</v>
      </c>
      <c r="AB451" s="81">
        <v>57134</v>
      </c>
      <c r="AC451" s="81">
        <v>0</v>
      </c>
      <c r="AD451" s="81">
        <v>4.5312540016669542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7.55</v>
      </c>
      <c r="BL451" s="81">
        <v>0</v>
      </c>
      <c r="BM451" s="82"/>
      <c r="BN451" s="81">
        <v>0</v>
      </c>
      <c r="BO451" s="81">
        <v>0</v>
      </c>
      <c r="BP451" s="81">
        <v>0</v>
      </c>
      <c r="BQ451" s="81">
        <v>0</v>
      </c>
      <c r="BR451" s="81">
        <v>1</v>
      </c>
      <c r="BS451" s="81">
        <v>0</v>
      </c>
      <c r="BT451"/>
      <c r="BU451" s="80"/>
      <c r="BV451" s="80"/>
      <c r="BW451" s="80"/>
      <c r="BX451" s="80"/>
      <c r="BY451" s="80"/>
      <c r="BZ451" s="80"/>
      <c r="CA451" s="80"/>
      <c r="CB451" s="80"/>
      <c r="CC451" s="80"/>
    </row>
    <row r="452" spans="1:81">
      <c r="A452" s="80" t="s">
        <v>2269</v>
      </c>
      <c r="B452" s="80">
        <v>449</v>
      </c>
      <c r="C452" s="80">
        <v>7</v>
      </c>
      <c r="D452" s="80">
        <v>27</v>
      </c>
      <c r="E452" s="80">
        <v>2010</v>
      </c>
      <c r="F452" s="80" t="s">
        <v>86</v>
      </c>
      <c r="G452" s="80" t="s">
        <v>2262</v>
      </c>
      <c r="H452" s="80" t="s">
        <v>2263</v>
      </c>
      <c r="I452" s="177"/>
      <c r="J452" s="81">
        <v>20.68574458417319</v>
      </c>
      <c r="K452" s="81">
        <v>1.4391712362782216</v>
      </c>
      <c r="L452" s="81">
        <v>1.6457418774205701</v>
      </c>
      <c r="M452" s="81">
        <v>40.196829983135977</v>
      </c>
      <c r="N452" s="81">
        <v>59.587894966677112</v>
      </c>
      <c r="O452" s="81">
        <v>39.501963003693795</v>
      </c>
      <c r="P452" s="81">
        <v>22.380383354763048</v>
      </c>
      <c r="Q452" s="81">
        <v>3.4641804351266785</v>
      </c>
      <c r="R452" s="81">
        <v>0</v>
      </c>
      <c r="S452" s="81">
        <v>5.613741737993859</v>
      </c>
      <c r="T452" s="82"/>
      <c r="U452" s="81">
        <v>2731800</v>
      </c>
      <c r="V452" s="81">
        <v>1140</v>
      </c>
      <c r="W452" s="81">
        <v>37</v>
      </c>
      <c r="X452" s="81">
        <v>12140</v>
      </c>
      <c r="Y452" s="81">
        <v>23129</v>
      </c>
      <c r="Z452" s="81">
        <v>20062</v>
      </c>
      <c r="AA452" s="81">
        <v>4392</v>
      </c>
      <c r="AB452" s="81">
        <v>56938</v>
      </c>
      <c r="AC452" s="81">
        <v>0</v>
      </c>
      <c r="AD452" s="81">
        <v>5.613741737993859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2270</v>
      </c>
      <c r="B453" s="80">
        <v>450</v>
      </c>
      <c r="C453" s="80">
        <v>8</v>
      </c>
      <c r="D453" s="80">
        <v>27</v>
      </c>
      <c r="E453" s="80">
        <v>2011</v>
      </c>
      <c r="F453" s="80" t="s">
        <v>87</v>
      </c>
      <c r="G453" s="80" t="s">
        <v>2262</v>
      </c>
      <c r="H453" s="80" t="s">
        <v>2263</v>
      </c>
      <c r="I453" s="177"/>
      <c r="J453" s="81">
        <v>23.530413667015601</v>
      </c>
      <c r="K453" s="81">
        <v>2.290380774796271</v>
      </c>
      <c r="L453" s="81">
        <v>1.4479176028277181</v>
      </c>
      <c r="M453" s="81">
        <v>51.265180813311986</v>
      </c>
      <c r="N453" s="81">
        <v>73.568681539687361</v>
      </c>
      <c r="O453" s="81">
        <v>39.018548820077186</v>
      </c>
      <c r="P453" s="81">
        <v>22.144347238559448</v>
      </c>
      <c r="Q453" s="81">
        <v>3.9843036995880339</v>
      </c>
      <c r="R453" s="81">
        <v>0</v>
      </c>
      <c r="S453" s="81">
        <v>5.9263741509077308</v>
      </c>
      <c r="T453" s="82"/>
      <c r="U453" s="81">
        <v>2813042</v>
      </c>
      <c r="V453" s="81">
        <v>1140</v>
      </c>
      <c r="W453" s="81">
        <v>37</v>
      </c>
      <c r="X453" s="81">
        <v>12140</v>
      </c>
      <c r="Y453" s="81">
        <v>23282</v>
      </c>
      <c r="Z453" s="81">
        <v>20247</v>
      </c>
      <c r="AA453" s="81">
        <v>4475</v>
      </c>
      <c r="AB453" s="81">
        <v>56774</v>
      </c>
      <c r="AC453" s="81">
        <v>0</v>
      </c>
      <c r="AD453" s="81">
        <v>5.9263741509077308</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2271</v>
      </c>
      <c r="B454" s="80">
        <v>451</v>
      </c>
      <c r="C454" s="80">
        <v>9</v>
      </c>
      <c r="D454" s="80">
        <v>27</v>
      </c>
      <c r="E454" s="80">
        <v>2012</v>
      </c>
      <c r="F454" s="80" t="s">
        <v>88</v>
      </c>
      <c r="G454" s="80" t="s">
        <v>2262</v>
      </c>
      <c r="H454" s="80" t="s">
        <v>2263</v>
      </c>
      <c r="I454" s="177"/>
      <c r="J454" s="81">
        <v>23.817474551302013</v>
      </c>
      <c r="K454" s="81">
        <v>2.2272628868967166</v>
      </c>
      <c r="L454" s="81">
        <v>1.4421066303863632</v>
      </c>
      <c r="M454" s="81">
        <v>57.339789058692638</v>
      </c>
      <c r="N454" s="81">
        <v>78.562716169625602</v>
      </c>
      <c r="O454" s="81">
        <v>39.111104521806837</v>
      </c>
      <c r="P454" s="81">
        <v>22.091182222044942</v>
      </c>
      <c r="Q454" s="81">
        <v>4.3642293742512148</v>
      </c>
      <c r="R454" s="81">
        <v>0</v>
      </c>
      <c r="S454" s="81">
        <v>5.3556718510929269</v>
      </c>
      <c r="T454" s="82"/>
      <c r="U454" s="81">
        <v>2768422</v>
      </c>
      <c r="V454" s="81">
        <v>1140</v>
      </c>
      <c r="W454" s="81">
        <v>37</v>
      </c>
      <c r="X454" s="81">
        <v>12140</v>
      </c>
      <c r="Y454" s="81">
        <v>23681</v>
      </c>
      <c r="Z454" s="81">
        <v>20456</v>
      </c>
      <c r="AA454" s="81">
        <v>4439</v>
      </c>
      <c r="AB454" s="81">
        <v>57238</v>
      </c>
      <c r="AC454" s="81">
        <v>0</v>
      </c>
      <c r="AD454" s="81">
        <v>5.3556718510929269</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2272</v>
      </c>
      <c r="B455" s="80">
        <v>452</v>
      </c>
      <c r="C455" s="80">
        <v>10</v>
      </c>
      <c r="D455" s="80">
        <v>27</v>
      </c>
      <c r="E455" s="80">
        <v>2013</v>
      </c>
      <c r="F455" s="80" t="s">
        <v>89</v>
      </c>
      <c r="G455" s="80" t="s">
        <v>2262</v>
      </c>
      <c r="H455" s="80" t="s">
        <v>2263</v>
      </c>
      <c r="I455" s="177"/>
      <c r="J455" s="81">
        <v>21.950919295628346</v>
      </c>
      <c r="K455" s="81">
        <v>1.8885058117467088</v>
      </c>
      <c r="L455" s="81">
        <v>1.279453217464573</v>
      </c>
      <c r="M455" s="81">
        <v>57.754048472261573</v>
      </c>
      <c r="N455" s="81">
        <v>78.55388637994109</v>
      </c>
      <c r="O455" s="81">
        <v>37.609712534963393</v>
      </c>
      <c r="P455" s="81">
        <v>22.434178332475302</v>
      </c>
      <c r="Q455" s="81">
        <v>4.4055138363915214</v>
      </c>
      <c r="R455" s="81">
        <v>0</v>
      </c>
      <c r="S455" s="81">
        <v>6.2979983435833962</v>
      </c>
      <c r="T455" s="82"/>
      <c r="U455" s="81">
        <v>2523107</v>
      </c>
      <c r="V455" s="81">
        <v>1140</v>
      </c>
      <c r="W455" s="81">
        <v>37</v>
      </c>
      <c r="X455" s="81">
        <v>12140</v>
      </c>
      <c r="Y455" s="81">
        <v>23723</v>
      </c>
      <c r="Z455" s="81">
        <v>20549</v>
      </c>
      <c r="AA455" s="81">
        <v>4491</v>
      </c>
      <c r="AB455" s="81">
        <v>56951</v>
      </c>
      <c r="AC455" s="81">
        <v>0</v>
      </c>
      <c r="AD455" s="81">
        <v>6.2979983435833962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2273</v>
      </c>
      <c r="B456" s="80">
        <v>453</v>
      </c>
      <c r="C456" s="80">
        <v>11</v>
      </c>
      <c r="D456" s="80">
        <v>27</v>
      </c>
      <c r="E456" s="80">
        <v>2014</v>
      </c>
      <c r="F456" s="80" t="s">
        <v>90</v>
      </c>
      <c r="G456" s="80" t="s">
        <v>2262</v>
      </c>
      <c r="H456" s="80" t="s">
        <v>2263</v>
      </c>
      <c r="I456" s="177"/>
      <c r="J456" s="81">
        <v>23.689716778825492</v>
      </c>
      <c r="K456" s="81">
        <v>1.7798386345902244</v>
      </c>
      <c r="L456" s="81">
        <v>4.4950409553826853</v>
      </c>
      <c r="M456" s="81">
        <v>57.327600895834507</v>
      </c>
      <c r="N456" s="81">
        <v>76.227146002090052</v>
      </c>
      <c r="O456" s="81">
        <v>35.69739865091848</v>
      </c>
      <c r="P456" s="81">
        <v>22.57094577794884</v>
      </c>
      <c r="Q456" s="81">
        <v>4.1985396296575983</v>
      </c>
      <c r="R456" s="81">
        <v>0</v>
      </c>
      <c r="S456" s="81">
        <v>5.4114163963991651</v>
      </c>
      <c r="T456" s="82"/>
      <c r="U456" s="81">
        <v>2897339</v>
      </c>
      <c r="V456" s="81">
        <v>895</v>
      </c>
      <c r="W456" s="81">
        <v>49</v>
      </c>
      <c r="X456" s="81">
        <v>12104</v>
      </c>
      <c r="Y456" s="81">
        <v>23896</v>
      </c>
      <c r="Z456" s="81">
        <v>20542</v>
      </c>
      <c r="AA456" s="81">
        <v>4495</v>
      </c>
      <c r="AB456" s="81">
        <v>56569</v>
      </c>
      <c r="AC456" s="81">
        <v>0</v>
      </c>
      <c r="AD456" s="81">
        <v>5.4114163963991651</v>
      </c>
      <c r="AE456" s="82"/>
      <c r="AF456" s="81">
        <v>24349081.544388335</v>
      </c>
      <c r="AG456" s="81">
        <v>1626505.2057621526</v>
      </c>
      <c r="AH456" s="81">
        <v>1105280.7005817797</v>
      </c>
      <c r="AI456" s="81">
        <v>78787183.789074406</v>
      </c>
      <c r="AJ456" s="81">
        <v>108221779.08231714</v>
      </c>
      <c r="AK456" s="81">
        <v>0</v>
      </c>
      <c r="AL456" s="81">
        <v>0</v>
      </c>
      <c r="AM456" s="81">
        <v>7766078.3772725007</v>
      </c>
      <c r="AN456" s="81">
        <v>0</v>
      </c>
      <c r="AO456" s="81">
        <v>0</v>
      </c>
      <c r="AP456" s="82"/>
      <c r="AQ456" s="81">
        <v>809</v>
      </c>
      <c r="AR456" s="81">
        <v>66</v>
      </c>
      <c r="AS456" s="81">
        <v>0</v>
      </c>
      <c r="AT456" s="81">
        <v>0</v>
      </c>
      <c r="AU456" s="81">
        <v>0</v>
      </c>
      <c r="AV456" s="81">
        <v>0</v>
      </c>
      <c r="AW456" s="81" t="s">
        <v>564</v>
      </c>
      <c r="AX456" s="82"/>
      <c r="AY456" s="81">
        <v>3093.4</v>
      </c>
      <c r="AZ456" s="81">
        <v>1245.8</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2274</v>
      </c>
      <c r="B457" s="80">
        <v>454</v>
      </c>
      <c r="C457" s="80">
        <v>12</v>
      </c>
      <c r="D457" s="80">
        <v>27</v>
      </c>
      <c r="E457" s="80">
        <v>2015</v>
      </c>
      <c r="F457" s="80" t="s">
        <v>91</v>
      </c>
      <c r="G457" s="80" t="s">
        <v>2262</v>
      </c>
      <c r="H457" s="80" t="s">
        <v>2263</v>
      </c>
      <c r="I457" s="177"/>
      <c r="J457" s="81">
        <v>22.557122872588838</v>
      </c>
      <c r="K457" s="81">
        <v>1.7004772299096222</v>
      </c>
      <c r="L457" s="81">
        <v>5.0516270732568334</v>
      </c>
      <c r="M457" s="81">
        <v>52.549720799744691</v>
      </c>
      <c r="N457" s="81">
        <v>70.21178816373498</v>
      </c>
      <c r="O457" s="81">
        <v>35.466901220744781</v>
      </c>
      <c r="P457" s="81">
        <v>22.553527905716596</v>
      </c>
      <c r="Q457" s="81">
        <v>4.0929420409677801</v>
      </c>
      <c r="R457" s="81">
        <v>0</v>
      </c>
      <c r="S457" s="81">
        <v>5.3048717849708442</v>
      </c>
      <c r="T457" s="82"/>
      <c r="U457" s="81">
        <v>2908614</v>
      </c>
      <c r="V457" s="81">
        <v>895</v>
      </c>
      <c r="W457" s="81">
        <v>49</v>
      </c>
      <c r="X457" s="81">
        <v>12104</v>
      </c>
      <c r="Y457" s="81">
        <v>23654</v>
      </c>
      <c r="Z457" s="81">
        <v>20606</v>
      </c>
      <c r="AA457" s="81">
        <v>4488</v>
      </c>
      <c r="AB457" s="81">
        <v>56332</v>
      </c>
      <c r="AC457" s="81">
        <v>0</v>
      </c>
      <c r="AD457" s="81">
        <v>5.3048717849708442</v>
      </c>
      <c r="AE457" s="82"/>
      <c r="AF457" s="81">
        <v>23646469.785070192</v>
      </c>
      <c r="AG457" s="81">
        <v>1431311.4116710844</v>
      </c>
      <c r="AH457" s="81">
        <v>1027595.8800735398</v>
      </c>
      <c r="AI457" s="81">
        <v>75568989.077949226</v>
      </c>
      <c r="AJ457" s="81">
        <v>104034509.07882763</v>
      </c>
      <c r="AK457" s="81">
        <v>0</v>
      </c>
      <c r="AL457" s="81">
        <v>0</v>
      </c>
      <c r="AM457" s="81">
        <v>7720064.2961475579</v>
      </c>
      <c r="AN457" s="81">
        <v>0</v>
      </c>
      <c r="AO457" s="81">
        <v>0</v>
      </c>
      <c r="AP457" s="82"/>
      <c r="AQ457" s="81">
        <v>884</v>
      </c>
      <c r="AR457" s="81">
        <v>90</v>
      </c>
      <c r="AS457" s="81">
        <v>0</v>
      </c>
      <c r="AT457" s="81">
        <v>0</v>
      </c>
      <c r="AU457" s="81">
        <v>0</v>
      </c>
      <c r="AV457" s="81">
        <v>0</v>
      </c>
      <c r="AW457" s="81" t="s">
        <v>564</v>
      </c>
      <c r="AX457" s="82"/>
      <c r="AY457" s="81">
        <v>3397.3</v>
      </c>
      <c r="AZ457" s="81">
        <v>2409.7000000000003</v>
      </c>
      <c r="BA457" s="81">
        <v>0</v>
      </c>
      <c r="BB457" s="81">
        <v>0</v>
      </c>
      <c r="BC457" s="81">
        <v>0</v>
      </c>
      <c r="BD457" s="81">
        <v>0</v>
      </c>
      <c r="BE457" s="81" t="s">
        <v>564</v>
      </c>
      <c r="BF457" s="82"/>
      <c r="BG457" s="81">
        <v>0</v>
      </c>
      <c r="BH457" s="81">
        <v>0</v>
      </c>
      <c r="BI457" s="81">
        <v>0</v>
      </c>
      <c r="BJ457" s="81">
        <v>0</v>
      </c>
      <c r="BK457" s="81">
        <v>9.6300000000000008</v>
      </c>
      <c r="BL457" s="81">
        <v>0</v>
      </c>
      <c r="BM457" s="82"/>
      <c r="BN457" s="81">
        <v>0</v>
      </c>
      <c r="BO457" s="81">
        <v>0</v>
      </c>
      <c r="BP457" s="81">
        <v>0</v>
      </c>
      <c r="BQ457" s="81">
        <v>0</v>
      </c>
      <c r="BR457" s="81">
        <v>1</v>
      </c>
      <c r="BS457" s="81">
        <v>0</v>
      </c>
      <c r="BT457"/>
      <c r="BU457" s="80">
        <v>0</v>
      </c>
      <c r="BV457" s="80">
        <v>9.6300000000000008</v>
      </c>
      <c r="BW457" s="80">
        <v>0</v>
      </c>
      <c r="BX457" s="80">
        <v>0</v>
      </c>
      <c r="BY457" s="80">
        <v>0</v>
      </c>
      <c r="BZ457" s="80">
        <v>0</v>
      </c>
      <c r="CA457" s="80">
        <v>0</v>
      </c>
      <c r="CB457" s="80">
        <v>0</v>
      </c>
      <c r="CC457" s="80">
        <v>0</v>
      </c>
    </row>
    <row r="458" spans="1:81">
      <c r="A458" s="80" t="s">
        <v>2275</v>
      </c>
      <c r="B458" s="80">
        <v>455</v>
      </c>
      <c r="C458" s="80">
        <v>13</v>
      </c>
      <c r="D458" s="80">
        <v>27</v>
      </c>
      <c r="E458" s="80">
        <v>2016</v>
      </c>
      <c r="F458" s="80" t="s">
        <v>92</v>
      </c>
      <c r="G458" s="80" t="s">
        <v>2262</v>
      </c>
      <c r="H458" s="80" t="s">
        <v>2263</v>
      </c>
      <c r="I458" s="177"/>
      <c r="J458" s="81">
        <v>22.122090920238644</v>
      </c>
      <c r="K458" s="81">
        <v>1.6562473419488122</v>
      </c>
      <c r="L458" s="81">
        <v>4.829166556767027</v>
      </c>
      <c r="M458" s="81">
        <v>47.922690984199988</v>
      </c>
      <c r="N458" s="81">
        <v>71.658610663355603</v>
      </c>
      <c r="O458" s="81">
        <v>35.182435879535461</v>
      </c>
      <c r="P458" s="81">
        <v>21.587301553031775</v>
      </c>
      <c r="Q458" s="81">
        <v>3.9568768322580179</v>
      </c>
      <c r="R458" s="81">
        <v>0</v>
      </c>
      <c r="S458" s="81">
        <v>6.7982534179628091</v>
      </c>
      <c r="T458" s="82"/>
      <c r="U458" s="81">
        <v>2707497</v>
      </c>
      <c r="V458" s="81">
        <v>895</v>
      </c>
      <c r="W458" s="81">
        <v>49</v>
      </c>
      <c r="X458" s="81">
        <v>12104</v>
      </c>
      <c r="Y458" s="81">
        <v>24145</v>
      </c>
      <c r="Z458" s="81">
        <v>20692</v>
      </c>
      <c r="AA458" s="81">
        <v>4443</v>
      </c>
      <c r="AB458" s="81">
        <v>56021</v>
      </c>
      <c r="AC458" s="81">
        <v>0</v>
      </c>
      <c r="AD458" s="81">
        <v>6.7982534179628091</v>
      </c>
      <c r="AE458" s="82"/>
      <c r="AF458" s="81">
        <v>23097550.20173436</v>
      </c>
      <c r="AG458" s="81">
        <v>1299090.8515862271</v>
      </c>
      <c r="AH458" s="81">
        <v>730556.008111428</v>
      </c>
      <c r="AI458" s="81">
        <v>73550708.566554099</v>
      </c>
      <c r="AJ458" s="81">
        <v>105122587.68119609</v>
      </c>
      <c r="AK458" s="81">
        <v>0</v>
      </c>
      <c r="AL458" s="81">
        <v>0</v>
      </c>
      <c r="AM458" s="81">
        <v>7683407.67068996</v>
      </c>
      <c r="AN458" s="81">
        <v>0</v>
      </c>
      <c r="AO458" s="81">
        <v>0</v>
      </c>
      <c r="AP458" s="82"/>
      <c r="AQ458" s="81">
        <v>936</v>
      </c>
      <c r="AR458" s="81">
        <v>112</v>
      </c>
      <c r="AS458" s="81">
        <v>0</v>
      </c>
      <c r="AT458" s="81">
        <v>0</v>
      </c>
      <c r="AU458" s="81">
        <v>0</v>
      </c>
      <c r="AV458" s="81">
        <v>0</v>
      </c>
      <c r="AW458" s="81" t="s">
        <v>564</v>
      </c>
      <c r="AX458" s="82"/>
      <c r="AY458" s="81">
        <v>3629.3</v>
      </c>
      <c r="AZ458" s="81">
        <v>3124.2</v>
      </c>
      <c r="BA458" s="81">
        <v>0</v>
      </c>
      <c r="BB458" s="81">
        <v>0</v>
      </c>
      <c r="BC458" s="81">
        <v>0</v>
      </c>
      <c r="BD458" s="81">
        <v>0</v>
      </c>
      <c r="BE458" s="81" t="s">
        <v>564</v>
      </c>
      <c r="BF458" s="82"/>
      <c r="BG458" s="81">
        <v>0</v>
      </c>
      <c r="BH458" s="81">
        <v>0</v>
      </c>
      <c r="BI458" s="81">
        <v>0</v>
      </c>
      <c r="BJ458" s="81">
        <v>0</v>
      </c>
      <c r="BK458" s="81">
        <v>19.762999999999998</v>
      </c>
      <c r="BL458" s="81">
        <v>0</v>
      </c>
      <c r="BM458" s="82"/>
      <c r="BN458" s="81">
        <v>0</v>
      </c>
      <c r="BO458" s="81">
        <v>0</v>
      </c>
      <c r="BP458" s="81">
        <v>0</v>
      </c>
      <c r="BQ458" s="81">
        <v>0</v>
      </c>
      <c r="BR458" s="81">
        <v>3</v>
      </c>
      <c r="BS458" s="81">
        <v>0</v>
      </c>
      <c r="BT458"/>
      <c r="BU458" s="80">
        <v>6.8230000000000004</v>
      </c>
      <c r="BV458" s="80">
        <v>12.94</v>
      </c>
      <c r="BW458" s="80">
        <v>0</v>
      </c>
      <c r="BX458" s="80">
        <v>0</v>
      </c>
      <c r="BY458" s="80">
        <v>0</v>
      </c>
      <c r="BZ458" s="80">
        <v>0</v>
      </c>
      <c r="CA458" s="80">
        <v>0</v>
      </c>
      <c r="CB458" s="80">
        <v>0</v>
      </c>
      <c r="CC458" s="80">
        <v>0</v>
      </c>
    </row>
    <row r="459" spans="1:81">
      <c r="A459" s="80" t="s">
        <v>2276</v>
      </c>
      <c r="B459" s="80">
        <v>456</v>
      </c>
      <c r="C459" s="80">
        <v>14</v>
      </c>
      <c r="D459" s="80">
        <v>27</v>
      </c>
      <c r="E459" s="80">
        <v>2017</v>
      </c>
      <c r="F459" s="80" t="s">
        <v>71</v>
      </c>
      <c r="G459" s="80" t="s">
        <v>2262</v>
      </c>
      <c r="H459" s="80" t="s">
        <v>2263</v>
      </c>
      <c r="I459" s="177"/>
      <c r="J459" s="81">
        <v>18.325677980857375</v>
      </c>
      <c r="K459" s="81">
        <v>1.6295317582624291</v>
      </c>
      <c r="L459" s="81">
        <v>4.0905573699185034</v>
      </c>
      <c r="M459" s="81">
        <v>43.040229647182507</v>
      </c>
      <c r="N459" s="81">
        <v>66.657578858834881</v>
      </c>
      <c r="O459" s="81">
        <v>34.620050185656602</v>
      </c>
      <c r="P459" s="81">
        <v>21.064318212992497</v>
      </c>
      <c r="Q459" s="81">
        <v>3.8107669607389001</v>
      </c>
      <c r="R459" s="81">
        <v>0</v>
      </c>
      <c r="S459" s="81">
        <v>4.8999628080728916</v>
      </c>
      <c r="T459" s="82"/>
      <c r="U459" s="81">
        <v>2676930</v>
      </c>
      <c r="V459" s="81">
        <v>895</v>
      </c>
      <c r="W459" s="81">
        <v>49</v>
      </c>
      <c r="X459" s="81">
        <v>12104</v>
      </c>
      <c r="Y459" s="81">
        <v>24081</v>
      </c>
      <c r="Z459" s="81">
        <v>20699</v>
      </c>
      <c r="AA459" s="81">
        <v>4363</v>
      </c>
      <c r="AB459" s="81">
        <v>55794</v>
      </c>
      <c r="AC459" s="81">
        <v>0</v>
      </c>
      <c r="AD459" s="81">
        <v>4.8999628080728916</v>
      </c>
      <c r="AE459" s="82"/>
      <c r="AF459" s="81">
        <v>21499848.25531774</v>
      </c>
      <c r="AG459" s="81">
        <v>1368772.5935253799</v>
      </c>
      <c r="AH459" s="81">
        <v>856855.27316171839</v>
      </c>
      <c r="AI459" s="81">
        <v>75248637.948536709</v>
      </c>
      <c r="AJ459" s="81">
        <v>108466183.04864161</v>
      </c>
      <c r="AK459" s="81">
        <v>0</v>
      </c>
      <c r="AL459" s="81">
        <v>0</v>
      </c>
      <c r="AM459" s="81">
        <v>7664247.8240958899</v>
      </c>
      <c r="AN459" s="81">
        <v>0</v>
      </c>
      <c r="AO459" s="81">
        <v>0</v>
      </c>
      <c r="AP459" s="82"/>
      <c r="AQ459" s="81">
        <v>987</v>
      </c>
      <c r="AR459" s="81">
        <v>132</v>
      </c>
      <c r="AS459" s="81">
        <v>0</v>
      </c>
      <c r="AT459" s="81">
        <v>0</v>
      </c>
      <c r="AU459" s="81">
        <v>0</v>
      </c>
      <c r="AV459" s="81">
        <v>0</v>
      </c>
      <c r="AW459" s="81" t="s">
        <v>564</v>
      </c>
      <c r="AX459" s="82"/>
      <c r="AY459" s="81">
        <v>3855.7</v>
      </c>
      <c r="AZ459" s="81">
        <v>4590.4000000000005</v>
      </c>
      <c r="BA459" s="81">
        <v>0</v>
      </c>
      <c r="BB459" s="81">
        <v>0</v>
      </c>
      <c r="BC459" s="81">
        <v>0</v>
      </c>
      <c r="BD459" s="81">
        <v>0</v>
      </c>
      <c r="BE459" s="81" t="s">
        <v>564</v>
      </c>
      <c r="BF459" s="82"/>
      <c r="BG459" s="81">
        <v>0</v>
      </c>
      <c r="BH459" s="81">
        <v>0</v>
      </c>
      <c r="BI459" s="81">
        <v>0</v>
      </c>
      <c r="BJ459" s="81">
        <v>0</v>
      </c>
      <c r="BK459" s="81">
        <v>13.527000000000001</v>
      </c>
      <c r="BL459" s="81">
        <v>0</v>
      </c>
      <c r="BM459" s="82"/>
      <c r="BN459" s="81">
        <v>0</v>
      </c>
      <c r="BO459" s="81">
        <v>0</v>
      </c>
      <c r="BP459" s="81">
        <v>0</v>
      </c>
      <c r="BQ459" s="81">
        <v>0</v>
      </c>
      <c r="BR459" s="81">
        <v>3</v>
      </c>
      <c r="BS459" s="81">
        <v>0</v>
      </c>
      <c r="BT459"/>
      <c r="BU459" s="80">
        <v>6.3369999999999997</v>
      </c>
      <c r="BV459" s="80">
        <v>7.19</v>
      </c>
      <c r="BW459" s="80">
        <v>0</v>
      </c>
      <c r="BX459" s="80">
        <v>0</v>
      </c>
      <c r="BY459" s="80">
        <v>0</v>
      </c>
      <c r="BZ459" s="80">
        <v>0</v>
      </c>
      <c r="CA459" s="80">
        <v>0</v>
      </c>
      <c r="CB459" s="80">
        <v>0</v>
      </c>
      <c r="CC459" s="80">
        <v>0</v>
      </c>
    </row>
    <row r="460" spans="1:81">
      <c r="A460" s="80" t="s">
        <v>2277</v>
      </c>
      <c r="B460" s="80">
        <v>457</v>
      </c>
      <c r="C460" s="80">
        <v>15</v>
      </c>
      <c r="D460" s="80">
        <v>27</v>
      </c>
      <c r="E460" s="80">
        <v>2018</v>
      </c>
      <c r="F460" s="80" t="s">
        <v>93</v>
      </c>
      <c r="G460" s="80" t="s">
        <v>2262</v>
      </c>
      <c r="H460" s="80" t="s">
        <v>2263</v>
      </c>
      <c r="I460" s="177"/>
      <c r="J460" s="81">
        <v>16.598046690627253</v>
      </c>
      <c r="K460" s="81">
        <v>1.4643477694453328</v>
      </c>
      <c r="L460" s="81">
        <v>3.788029502693564</v>
      </c>
      <c r="M460" s="81">
        <v>37.548516756744178</v>
      </c>
      <c r="N460" s="81">
        <v>54.000707354918298</v>
      </c>
      <c r="O460" s="81">
        <v>34.324097671552543</v>
      </c>
      <c r="P460" s="81">
        <v>21.174891296022103</v>
      </c>
      <c r="Q460" s="81">
        <v>3.5367064623716269</v>
      </c>
      <c r="R460" s="81">
        <v>0</v>
      </c>
      <c r="S460" s="81">
        <v>7.9307359358309437</v>
      </c>
      <c r="T460" s="82"/>
      <c r="U460" s="81">
        <v>2779036</v>
      </c>
      <c r="V460" s="81">
        <v>895</v>
      </c>
      <c r="W460" s="81">
        <v>49</v>
      </c>
      <c r="X460" s="81">
        <v>12104</v>
      </c>
      <c r="Y460" s="81">
        <v>24279</v>
      </c>
      <c r="Z460" s="81">
        <v>20915</v>
      </c>
      <c r="AA460" s="81">
        <v>4430</v>
      </c>
      <c r="AB460" s="81">
        <v>55802</v>
      </c>
      <c r="AC460" s="81">
        <v>0</v>
      </c>
      <c r="AD460" s="81">
        <v>7.9307359358309437</v>
      </c>
      <c r="AE460" s="82"/>
      <c r="AF460" s="81">
        <v>21370165.434930481</v>
      </c>
      <c r="AG460" s="81">
        <v>1252103.277021219</v>
      </c>
      <c r="AH460" s="81">
        <v>822766.23208105389</v>
      </c>
      <c r="AI460" s="81">
        <v>72669046.163575023</v>
      </c>
      <c r="AJ460" s="81">
        <v>101879878.48427279</v>
      </c>
      <c r="AK460" s="81">
        <v>0</v>
      </c>
      <c r="AL460" s="81">
        <v>0</v>
      </c>
      <c r="AM460" s="81">
        <v>7681207.2799314298</v>
      </c>
      <c r="AN460" s="81">
        <v>0</v>
      </c>
      <c r="AO460" s="81">
        <v>0</v>
      </c>
      <c r="AP460" s="82"/>
      <c r="AQ460" s="81">
        <v>1065</v>
      </c>
      <c r="AR460" s="81">
        <v>147</v>
      </c>
      <c r="AS460" s="81">
        <v>0</v>
      </c>
      <c r="AT460" s="81">
        <v>0</v>
      </c>
      <c r="AU460" s="81">
        <v>0</v>
      </c>
      <c r="AV460" s="81">
        <v>0</v>
      </c>
      <c r="AW460" s="81" t="s">
        <v>564</v>
      </c>
      <c r="AX460" s="82"/>
      <c r="AY460" s="81">
        <v>4178</v>
      </c>
      <c r="AZ460" s="81">
        <v>10811.3</v>
      </c>
      <c r="BA460" s="81">
        <v>0</v>
      </c>
      <c r="BB460" s="81">
        <v>0</v>
      </c>
      <c r="BC460" s="81">
        <v>0</v>
      </c>
      <c r="BD460" s="81">
        <v>0</v>
      </c>
      <c r="BE460" s="81" t="s">
        <v>564</v>
      </c>
      <c r="BF460" s="82"/>
      <c r="BG460" s="81">
        <v>0</v>
      </c>
      <c r="BH460" s="81">
        <v>0</v>
      </c>
      <c r="BI460" s="81">
        <v>0</v>
      </c>
      <c r="BJ460" s="81">
        <v>0</v>
      </c>
      <c r="BK460" s="81">
        <v>5.3369999999999997</v>
      </c>
      <c r="BL460" s="81">
        <v>0</v>
      </c>
      <c r="BM460" s="82"/>
      <c r="BN460" s="81">
        <v>0</v>
      </c>
      <c r="BO460" s="81">
        <v>0</v>
      </c>
      <c r="BP460" s="81">
        <v>0</v>
      </c>
      <c r="BQ460" s="81">
        <v>0</v>
      </c>
      <c r="BR460" s="81">
        <v>2</v>
      </c>
      <c r="BS460" s="81">
        <v>0</v>
      </c>
      <c r="BT460"/>
      <c r="BU460" s="80">
        <v>5.3369999999999997</v>
      </c>
      <c r="BV460" s="80">
        <v>0</v>
      </c>
      <c r="BW460" s="80">
        <v>0</v>
      </c>
      <c r="BX460" s="80">
        <v>0</v>
      </c>
      <c r="BY460" s="80">
        <v>0</v>
      </c>
      <c r="BZ460" s="80">
        <v>0</v>
      </c>
      <c r="CA460" s="80">
        <v>0</v>
      </c>
      <c r="CB460" s="80">
        <v>0</v>
      </c>
      <c r="CC460" s="80">
        <v>0</v>
      </c>
    </row>
    <row r="461" spans="1:81">
      <c r="A461" s="80" t="s">
        <v>2278</v>
      </c>
      <c r="B461" s="80">
        <v>458</v>
      </c>
      <c r="C461" s="80">
        <v>16</v>
      </c>
      <c r="D461" s="80">
        <v>27</v>
      </c>
      <c r="E461" s="80">
        <v>2019</v>
      </c>
      <c r="F461" s="80" t="s">
        <v>73</v>
      </c>
      <c r="G461" s="80" t="s">
        <v>2262</v>
      </c>
      <c r="H461" s="80" t="s">
        <v>2263</v>
      </c>
      <c r="I461" s="177"/>
      <c r="J461" s="81">
        <v>16.57662401134214</v>
      </c>
      <c r="K461" s="81">
        <v>1.3147151224799642</v>
      </c>
      <c r="L461" s="81">
        <v>3.8203582997571992</v>
      </c>
      <c r="M461" s="81">
        <v>35.77316334237679</v>
      </c>
      <c r="N461" s="81">
        <v>47.417097890943438</v>
      </c>
      <c r="O461" s="81">
        <v>33.251951284347285</v>
      </c>
      <c r="P461" s="81">
        <v>21.324936915481768</v>
      </c>
      <c r="Q461" s="81">
        <v>3.4387840271260353</v>
      </c>
      <c r="R461" s="81">
        <v>0</v>
      </c>
      <c r="S461" s="81">
        <v>9.2180340401443228</v>
      </c>
      <c r="T461" s="82"/>
      <c r="U461" s="81">
        <v>2849652</v>
      </c>
      <c r="V461" s="81">
        <v>895</v>
      </c>
      <c r="W461" s="81">
        <v>49</v>
      </c>
      <c r="X461" s="81">
        <v>12104</v>
      </c>
      <c r="Y461" s="81">
        <v>24515</v>
      </c>
      <c r="Z461" s="81">
        <v>20818</v>
      </c>
      <c r="AA461" s="81">
        <v>4428</v>
      </c>
      <c r="AB461" s="81">
        <v>55726</v>
      </c>
      <c r="AC461" s="81">
        <v>0</v>
      </c>
      <c r="AD461" s="81">
        <v>9.2180340401443228</v>
      </c>
      <c r="AE461" s="82"/>
      <c r="AF461" s="81">
        <v>21730688.999596208</v>
      </c>
      <c r="AG461" s="81">
        <v>1182983.0237461331</v>
      </c>
      <c r="AH461" s="81">
        <v>873104.19743016327</v>
      </c>
      <c r="AI461" s="81">
        <v>73223208.535609394</v>
      </c>
      <c r="AJ461" s="81">
        <v>89643091.864951506</v>
      </c>
      <c r="AK461" s="81">
        <v>0</v>
      </c>
      <c r="AL461" s="81">
        <v>0</v>
      </c>
      <c r="AM461" s="81">
        <v>7589461.6948966021</v>
      </c>
      <c r="AN461" s="81">
        <v>0</v>
      </c>
      <c r="AO461" s="81">
        <v>0</v>
      </c>
      <c r="AP461" s="82"/>
      <c r="AQ461" s="81">
        <v>1141</v>
      </c>
      <c r="AR461" s="81">
        <v>157</v>
      </c>
      <c r="AS461" s="81">
        <v>0</v>
      </c>
      <c r="AT461" s="81">
        <v>0</v>
      </c>
      <c r="AU461" s="81">
        <v>0</v>
      </c>
      <c r="AV461" s="81">
        <v>0</v>
      </c>
      <c r="AW461" s="81" t="s">
        <v>564</v>
      </c>
      <c r="AX461" s="82"/>
      <c r="AY461" s="81">
        <v>4512.0000000000018</v>
      </c>
      <c r="AZ461" s="81">
        <v>12480.6</v>
      </c>
      <c r="BA461" s="81">
        <v>0</v>
      </c>
      <c r="BB461" s="81">
        <v>0</v>
      </c>
      <c r="BC461" s="81">
        <v>0</v>
      </c>
      <c r="BD461" s="81">
        <v>0</v>
      </c>
      <c r="BE461" s="81" t="s">
        <v>564</v>
      </c>
      <c r="BF461" s="82"/>
      <c r="BG461" s="81">
        <v>0</v>
      </c>
      <c r="BH461" s="81">
        <v>0</v>
      </c>
      <c r="BI461" s="81">
        <v>0</v>
      </c>
      <c r="BJ461" s="81">
        <v>0</v>
      </c>
      <c r="BK461" s="81">
        <v>4.1639999999999997</v>
      </c>
      <c r="BL461" s="81">
        <v>0</v>
      </c>
      <c r="BM461" s="82"/>
      <c r="BN461" s="81">
        <v>0</v>
      </c>
      <c r="BO461" s="81">
        <v>0</v>
      </c>
      <c r="BP461" s="81">
        <v>0</v>
      </c>
      <c r="BQ461" s="81">
        <v>0</v>
      </c>
      <c r="BR461" s="81">
        <v>2</v>
      </c>
      <c r="BS461" s="81">
        <v>0</v>
      </c>
      <c r="BT461"/>
      <c r="BU461" s="80">
        <v>4.1639999999999997</v>
      </c>
      <c r="BV461" s="80">
        <v>0</v>
      </c>
      <c r="BW461" s="80">
        <v>0</v>
      </c>
      <c r="BX461" s="80">
        <v>0</v>
      </c>
      <c r="BY461" s="80">
        <v>0</v>
      </c>
      <c r="BZ461" s="80">
        <v>0</v>
      </c>
      <c r="CA461" s="80">
        <v>0</v>
      </c>
      <c r="CB461" s="80">
        <v>0</v>
      </c>
      <c r="CC461" s="80">
        <v>0</v>
      </c>
    </row>
    <row r="462" spans="1:81">
      <c r="A462" s="80" t="s">
        <v>2279</v>
      </c>
      <c r="B462" s="80">
        <v>459</v>
      </c>
      <c r="C462" s="80">
        <v>17</v>
      </c>
      <c r="D462" s="80">
        <v>27</v>
      </c>
      <c r="E462" s="80">
        <v>2020</v>
      </c>
      <c r="F462" s="80" t="s">
        <v>218</v>
      </c>
      <c r="G462" s="174" t="s">
        <v>2262</v>
      </c>
      <c r="H462" s="80" t="s">
        <v>2263</v>
      </c>
      <c r="I462" s="177"/>
      <c r="J462" s="81">
        <v>15.06547494944971</v>
      </c>
      <c r="K462" s="81">
        <v>1.4524264262987434</v>
      </c>
      <c r="L462" s="81">
        <v>0.55282818824171198</v>
      </c>
      <c r="M462" s="81">
        <v>42.127034705006473</v>
      </c>
      <c r="N462" s="81">
        <v>58.134977686936963</v>
      </c>
      <c r="O462" s="81">
        <v>29.406304133298196</v>
      </c>
      <c r="P462" s="81">
        <v>20.39876089743931</v>
      </c>
      <c r="Q462" s="81">
        <v>3.267562050199659</v>
      </c>
      <c r="R462" s="81">
        <v>0</v>
      </c>
      <c r="S462" s="81">
        <v>8.2476314671528534</v>
      </c>
      <c r="T462" s="82"/>
      <c r="U462" s="81">
        <v>2652469</v>
      </c>
      <c r="V462" s="81">
        <v>949</v>
      </c>
      <c r="W462" s="81">
        <v>8</v>
      </c>
      <c r="X462" s="81">
        <v>15097</v>
      </c>
      <c r="Y462" s="81">
        <v>24649</v>
      </c>
      <c r="Z462" s="81">
        <v>21013</v>
      </c>
      <c r="AA462" s="81">
        <v>4602</v>
      </c>
      <c r="AB462" s="81">
        <v>55417</v>
      </c>
      <c r="AC462" s="81">
        <v>0</v>
      </c>
      <c r="AD462" s="81">
        <v>8.2476314671528534</v>
      </c>
      <c r="AE462" s="82"/>
      <c r="AF462" s="81">
        <v>19249200.575704291</v>
      </c>
      <c r="AG462" s="81">
        <v>1180442.9800424904</v>
      </c>
      <c r="AH462" s="81">
        <v>127672.08468793034</v>
      </c>
      <c r="AI462" s="81">
        <v>82522103.049368247</v>
      </c>
      <c r="AJ462" s="81">
        <v>105562351.25410488</v>
      </c>
      <c r="AK462" s="81"/>
      <c r="AL462" s="81"/>
      <c r="AM462" s="81">
        <v>7232534.1957115941</v>
      </c>
      <c r="AN462" s="81"/>
      <c r="AO462" s="81"/>
      <c r="AP462" s="82"/>
      <c r="AQ462" s="81">
        <v>1204</v>
      </c>
      <c r="AR462" s="81">
        <v>160</v>
      </c>
      <c r="AS462" s="81">
        <v>0</v>
      </c>
      <c r="AT462" s="81">
        <v>0</v>
      </c>
      <c r="AU462" s="81">
        <v>0</v>
      </c>
      <c r="AV462" s="81">
        <v>0</v>
      </c>
      <c r="AW462" s="81">
        <v>0</v>
      </c>
      <c r="AX462" s="82"/>
      <c r="AY462" s="81">
        <v>4825.1000000000013</v>
      </c>
      <c r="AZ462" s="81">
        <v>12535.1</v>
      </c>
      <c r="BA462" s="81">
        <v>0</v>
      </c>
      <c r="BB462" s="81">
        <v>0</v>
      </c>
      <c r="BC462" s="81">
        <v>0</v>
      </c>
      <c r="BD462" s="81">
        <v>0</v>
      </c>
      <c r="BE462" s="81">
        <v>0</v>
      </c>
      <c r="BF462" s="82"/>
      <c r="BG462" s="81">
        <v>0</v>
      </c>
      <c r="BH462" s="81">
        <v>0</v>
      </c>
      <c r="BI462" s="81">
        <v>0</v>
      </c>
      <c r="BJ462" s="81">
        <v>0</v>
      </c>
      <c r="BK462" s="81">
        <v>3.7160000000000002</v>
      </c>
      <c r="BL462" s="81">
        <v>0</v>
      </c>
      <c r="BM462" s="82"/>
      <c r="BN462" s="81">
        <v>0</v>
      </c>
      <c r="BO462" s="81">
        <v>0</v>
      </c>
      <c r="BP462" s="81">
        <v>0</v>
      </c>
      <c r="BQ462" s="81">
        <v>0</v>
      </c>
      <c r="BR462" s="81">
        <v>2</v>
      </c>
      <c r="BS462" s="81">
        <v>0</v>
      </c>
      <c r="BT462"/>
      <c r="BU462" s="80">
        <v>3.7160000000000002</v>
      </c>
      <c r="BV462" s="80">
        <v>0</v>
      </c>
      <c r="BW462" s="80">
        <v>0</v>
      </c>
      <c r="BX462" s="80">
        <v>0</v>
      </c>
      <c r="BY462" s="80">
        <v>0</v>
      </c>
      <c r="BZ462" s="80">
        <v>0</v>
      </c>
      <c r="CA462" s="80">
        <v>0</v>
      </c>
      <c r="CB462" s="80">
        <v>0</v>
      </c>
      <c r="CC462" s="80">
        <v>0</v>
      </c>
    </row>
    <row r="463" spans="1:81">
      <c r="A463" s="80" t="s">
        <v>2280</v>
      </c>
      <c r="B463" s="80">
        <v>459</v>
      </c>
      <c r="C463" s="80">
        <v>18</v>
      </c>
      <c r="D463" s="80">
        <v>27</v>
      </c>
      <c r="E463" s="80">
        <v>2021</v>
      </c>
      <c r="F463" s="80" t="s">
        <v>75</v>
      </c>
      <c r="G463" s="174" t="s">
        <v>2262</v>
      </c>
      <c r="H463" s="80" t="s">
        <v>2263</v>
      </c>
      <c r="I463" s="177"/>
      <c r="J463" s="81">
        <v>14.35685583501569</v>
      </c>
      <c r="K463" s="81">
        <v>1.5647633249624511</v>
      </c>
      <c r="L463" s="81">
        <v>0.52885614329291264</v>
      </c>
      <c r="M463" s="81">
        <v>42.415885643338335</v>
      </c>
      <c r="N463" s="81">
        <v>46.024575253117902</v>
      </c>
      <c r="O463" s="81">
        <v>28.504171967122609</v>
      </c>
      <c r="P463" s="81">
        <v>20.762893453013852</v>
      </c>
      <c r="Q463" s="81">
        <v>3.282787792139664</v>
      </c>
      <c r="R463" s="81">
        <v>0</v>
      </c>
      <c r="S463" s="81">
        <v>6.6954863764973336</v>
      </c>
      <c r="T463" s="82"/>
      <c r="U463" s="81">
        <v>3000776</v>
      </c>
      <c r="V463" s="81">
        <v>949</v>
      </c>
      <c r="W463" s="81">
        <v>8</v>
      </c>
      <c r="X463" s="81">
        <v>15097</v>
      </c>
      <c r="Y463" s="81">
        <v>24706</v>
      </c>
      <c r="Z463" s="81">
        <v>20973</v>
      </c>
      <c r="AA463" s="81">
        <v>4568</v>
      </c>
      <c r="AB463" s="81">
        <v>55015</v>
      </c>
      <c r="AC463" s="81">
        <v>0</v>
      </c>
      <c r="AD463" s="81">
        <v>6.6954863764973336</v>
      </c>
      <c r="AE463" s="82"/>
      <c r="AF463" s="81">
        <v>20392868.397941403</v>
      </c>
      <c r="AG463" s="81">
        <v>1378193.9288784631</v>
      </c>
      <c r="AH463" s="81">
        <v>113108.16384081088</v>
      </c>
      <c r="AI463" s="81">
        <v>93865734.336730078</v>
      </c>
      <c r="AJ463" s="81">
        <v>93070421.453449875</v>
      </c>
      <c r="AK463" s="81">
        <v>0</v>
      </c>
      <c r="AL463" s="81">
        <v>0</v>
      </c>
      <c r="AM463" s="81">
        <v>7221482.7877462776</v>
      </c>
      <c r="AN463" s="81">
        <v>0</v>
      </c>
      <c r="AO463" s="81">
        <v>0</v>
      </c>
      <c r="AP463" s="82"/>
      <c r="AQ463" s="81">
        <v>1252</v>
      </c>
      <c r="AR463" s="81">
        <v>160</v>
      </c>
      <c r="AS463" s="81">
        <v>0</v>
      </c>
      <c r="AT463" s="81">
        <v>0</v>
      </c>
      <c r="AU463" s="81">
        <v>0</v>
      </c>
      <c r="AV463" s="81">
        <v>0</v>
      </c>
      <c r="AW463" s="81"/>
      <c r="AX463" s="82"/>
      <c r="AY463" s="81">
        <v>5089.4000000000005</v>
      </c>
      <c r="AZ463" s="81">
        <v>12535.1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2281</v>
      </c>
      <c r="B464" s="80">
        <v>459</v>
      </c>
      <c r="C464" s="80">
        <v>19</v>
      </c>
      <c r="D464" s="80">
        <v>27</v>
      </c>
      <c r="E464" s="80">
        <v>2022</v>
      </c>
      <c r="F464" s="80" t="s">
        <v>568</v>
      </c>
      <c r="G464" s="80" t="s">
        <v>2262</v>
      </c>
      <c r="H464" s="80" t="s">
        <v>2263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1312</v>
      </c>
      <c r="AR464" s="81">
        <v>162</v>
      </c>
      <c r="AS464" s="81">
        <v>0</v>
      </c>
      <c r="AT464" s="81">
        <v>0</v>
      </c>
      <c r="AU464" s="81">
        <v>0</v>
      </c>
      <c r="AV464" s="81">
        <v>0</v>
      </c>
      <c r="AW464" s="81"/>
      <c r="AX464" s="82"/>
      <c r="AY464" s="81">
        <v>5401.7000000000044</v>
      </c>
      <c r="AZ464" s="81">
        <v>12569.800000000001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2282</v>
      </c>
      <c r="B465" s="80">
        <v>273</v>
      </c>
      <c r="C465" s="80">
        <v>1</v>
      </c>
      <c r="D465" s="80">
        <v>17</v>
      </c>
      <c r="E465" s="80">
        <v>1990</v>
      </c>
      <c r="F465" s="80" t="s">
        <v>562</v>
      </c>
      <c r="G465" s="80" t="s">
        <v>2283</v>
      </c>
      <c r="H465" s="80" t="s">
        <v>2284</v>
      </c>
      <c r="I465" s="177"/>
      <c r="J465" s="81">
        <v>478.14808030374553</v>
      </c>
      <c r="K465" s="81">
        <v>6.1040898085447166</v>
      </c>
      <c r="L465" s="81">
        <v>22.261122050231794</v>
      </c>
      <c r="M465" s="81">
        <v>39.639983688415086</v>
      </c>
      <c r="N465" s="81">
        <v>50.440706524974892</v>
      </c>
      <c r="O465" s="81">
        <v>46.018628422162436</v>
      </c>
      <c r="P465" s="81">
        <v>61.924683046657712</v>
      </c>
      <c r="Q465" s="81">
        <v>3.9771249692609807</v>
      </c>
      <c r="R465" s="81">
        <v>12.515854346137665</v>
      </c>
      <c r="S465" s="81">
        <v>3.1920805368098528</v>
      </c>
      <c r="T465" s="82"/>
      <c r="U465" s="81">
        <v>22046139</v>
      </c>
      <c r="V465" s="81">
        <v>2096</v>
      </c>
      <c r="W465" s="81">
        <v>233</v>
      </c>
      <c r="X465" s="81">
        <v>16857</v>
      </c>
      <c r="Y465" s="81">
        <v>19130</v>
      </c>
      <c r="Z465" s="81">
        <v>18928</v>
      </c>
      <c r="AA465" s="81">
        <v>15036</v>
      </c>
      <c r="AB465" s="81">
        <v>64575</v>
      </c>
      <c r="AC465" s="81">
        <v>2167768.5</v>
      </c>
      <c r="AD465" s="81">
        <v>3.1920805368098528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2285</v>
      </c>
      <c r="B466" s="80">
        <v>274</v>
      </c>
      <c r="C466" s="80">
        <v>2</v>
      </c>
      <c r="D466" s="80">
        <v>17</v>
      </c>
      <c r="E466" s="80">
        <v>2005</v>
      </c>
      <c r="F466" s="80" t="s">
        <v>565</v>
      </c>
      <c r="G466" s="80" t="s">
        <v>2283</v>
      </c>
      <c r="H466" s="80" t="s">
        <v>2284</v>
      </c>
      <c r="I466" s="177"/>
      <c r="J466" s="81">
        <v>161.63647924543159</v>
      </c>
      <c r="K466" s="81">
        <v>4.1534728350687047</v>
      </c>
      <c r="L466" s="81">
        <v>19.617839459352759</v>
      </c>
      <c r="M466" s="81">
        <v>68.99967672868847</v>
      </c>
      <c r="N466" s="81">
        <v>91.59661393327886</v>
      </c>
      <c r="O466" s="81">
        <v>71.75721813349007</v>
      </c>
      <c r="P466" s="81">
        <v>57.472595233323105</v>
      </c>
      <c r="Q466" s="81">
        <v>3.7837443010363496</v>
      </c>
      <c r="R466" s="81">
        <v>4.2509217930444878</v>
      </c>
      <c r="S466" s="81">
        <v>2.6839925840000003</v>
      </c>
      <c r="T466" s="82"/>
      <c r="U466" s="81">
        <v>10711953</v>
      </c>
      <c r="V466" s="81">
        <v>1800</v>
      </c>
      <c r="W466" s="81">
        <v>234</v>
      </c>
      <c r="X466" s="81">
        <v>14679</v>
      </c>
      <c r="Y466" s="81">
        <v>24896</v>
      </c>
      <c r="Z466" s="81">
        <v>34154</v>
      </c>
      <c r="AA466" s="81">
        <v>11429</v>
      </c>
      <c r="AB466" s="81">
        <v>64224</v>
      </c>
      <c r="AC466" s="81">
        <v>751687.5</v>
      </c>
      <c r="AD466" s="81">
        <v>2.6839925840000003</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2286</v>
      </c>
      <c r="B467" s="80">
        <v>275</v>
      </c>
      <c r="C467" s="80">
        <v>3</v>
      </c>
      <c r="D467" s="80">
        <v>17</v>
      </c>
      <c r="E467" s="80">
        <v>2006</v>
      </c>
      <c r="F467" s="80" t="s">
        <v>566</v>
      </c>
      <c r="G467" s="80" t="s">
        <v>2283</v>
      </c>
      <c r="H467" s="80" t="s">
        <v>2284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2287</v>
      </c>
      <c r="B468" s="80">
        <v>276</v>
      </c>
      <c r="C468" s="80">
        <v>4</v>
      </c>
      <c r="D468" s="80">
        <v>17</v>
      </c>
      <c r="E468" s="80">
        <v>2007</v>
      </c>
      <c r="F468" s="80" t="s">
        <v>567</v>
      </c>
      <c r="G468" s="80" t="s">
        <v>2283</v>
      </c>
      <c r="H468" s="80" t="s">
        <v>2284</v>
      </c>
      <c r="I468" s="177"/>
      <c r="J468" s="81">
        <v>158.44241290680199</v>
      </c>
      <c r="K468" s="81">
        <v>3.7443357656167824</v>
      </c>
      <c r="L468" s="81">
        <v>22.272455309639678</v>
      </c>
      <c r="M468" s="81">
        <v>68.651779259900707</v>
      </c>
      <c r="N468" s="81">
        <v>88.065184610950141</v>
      </c>
      <c r="O468" s="81">
        <v>69.605107036799737</v>
      </c>
      <c r="P468" s="81">
        <v>55.446392313990565</v>
      </c>
      <c r="Q468" s="81">
        <v>3.950359399201782</v>
      </c>
      <c r="R468" s="81">
        <v>4.1398166980472704</v>
      </c>
      <c r="S468" s="81">
        <v>4.1176684139999997</v>
      </c>
      <c r="T468" s="82"/>
      <c r="U468" s="81">
        <v>11366810</v>
      </c>
      <c r="V468" s="81">
        <v>1644</v>
      </c>
      <c r="W468" s="81">
        <v>289</v>
      </c>
      <c r="X468" s="81">
        <v>17570</v>
      </c>
      <c r="Y468" s="81">
        <v>25424</v>
      </c>
      <c r="Z468" s="81">
        <v>34440</v>
      </c>
      <c r="AA468" s="81">
        <v>10858</v>
      </c>
      <c r="AB468" s="81">
        <v>63506</v>
      </c>
      <c r="AC468" s="81">
        <v>753045</v>
      </c>
      <c r="AD468" s="81">
        <v>4.1176684139999997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2288</v>
      </c>
      <c r="B469" s="80">
        <v>277</v>
      </c>
      <c r="C469" s="80">
        <v>5</v>
      </c>
      <c r="D469" s="80">
        <v>17</v>
      </c>
      <c r="E469" s="80">
        <v>2008</v>
      </c>
      <c r="F469" s="80" t="s">
        <v>84</v>
      </c>
      <c r="G469" s="80" t="s">
        <v>2283</v>
      </c>
      <c r="H469" s="80" t="s">
        <v>2284</v>
      </c>
      <c r="I469" s="177"/>
      <c r="J469" s="81">
        <v>164.28898627208179</v>
      </c>
      <c r="K469" s="81">
        <v>2.7716790302095182</v>
      </c>
      <c r="L469" s="81">
        <v>19.103700801962617</v>
      </c>
      <c r="M469" s="81">
        <v>74.995885852024145</v>
      </c>
      <c r="N469" s="81">
        <v>88.064135700255591</v>
      </c>
      <c r="O469" s="81">
        <v>67.518281278124846</v>
      </c>
      <c r="P469" s="81">
        <v>53.750984767950889</v>
      </c>
      <c r="Q469" s="81">
        <v>3.8556516248995996</v>
      </c>
      <c r="R469" s="81">
        <v>3.629602646404321</v>
      </c>
      <c r="S469" s="81">
        <v>4.2541879823999995</v>
      </c>
      <c r="T469" s="82"/>
      <c r="U469" s="81">
        <v>13364404</v>
      </c>
      <c r="V469" s="81">
        <v>1644</v>
      </c>
      <c r="W469" s="81">
        <v>289</v>
      </c>
      <c r="X469" s="81">
        <v>17570</v>
      </c>
      <c r="Y469" s="81">
        <v>25540</v>
      </c>
      <c r="Z469" s="81">
        <v>34580</v>
      </c>
      <c r="AA469" s="81">
        <v>10538</v>
      </c>
      <c r="AB469" s="81">
        <v>63002</v>
      </c>
      <c r="AC469" s="81">
        <v>685582</v>
      </c>
      <c r="AD469" s="81">
        <v>4.2541879823999995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2289</v>
      </c>
      <c r="B470" s="80">
        <v>278</v>
      </c>
      <c r="C470" s="80">
        <v>6</v>
      </c>
      <c r="D470" s="80">
        <v>17</v>
      </c>
      <c r="E470" s="80">
        <v>2009</v>
      </c>
      <c r="F470" s="80" t="s">
        <v>85</v>
      </c>
      <c r="G470" s="80" t="s">
        <v>2283</v>
      </c>
      <c r="H470" s="80" t="s">
        <v>2284</v>
      </c>
      <c r="I470" s="177"/>
      <c r="J470" s="81">
        <v>153.17494370710844</v>
      </c>
      <c r="K470" s="81">
        <v>2.876854276330449</v>
      </c>
      <c r="L470" s="81">
        <v>11.479674308792127</v>
      </c>
      <c r="M470" s="81">
        <v>75.892297594972874</v>
      </c>
      <c r="N470" s="81">
        <v>88.420224853900891</v>
      </c>
      <c r="O470" s="81">
        <v>68.969961368150024</v>
      </c>
      <c r="P470" s="81">
        <v>51.294348812384513</v>
      </c>
      <c r="Q470" s="81">
        <v>3.6568140007996703</v>
      </c>
      <c r="R470" s="81">
        <v>4.1910871342643947</v>
      </c>
      <c r="S470" s="81">
        <v>4.86874310371</v>
      </c>
      <c r="T470" s="82"/>
      <c r="U470" s="81">
        <v>13065974</v>
      </c>
      <c r="V470" s="81">
        <v>1453</v>
      </c>
      <c r="W470" s="81">
        <v>304</v>
      </c>
      <c r="X470" s="81">
        <v>18115</v>
      </c>
      <c r="Y470" s="81">
        <v>25758</v>
      </c>
      <c r="Z470" s="81">
        <v>34866</v>
      </c>
      <c r="AA470" s="81">
        <v>10324</v>
      </c>
      <c r="AB470" s="81">
        <v>62726</v>
      </c>
      <c r="AC470" s="81">
        <v>772307</v>
      </c>
      <c r="AD470" s="81">
        <v>4.86874310371</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232.381</v>
      </c>
      <c r="BJ470" s="81">
        <v>0</v>
      </c>
      <c r="BK470" s="81">
        <v>17.823</v>
      </c>
      <c r="BL470" s="81">
        <v>0</v>
      </c>
      <c r="BM470" s="82"/>
      <c r="BN470" s="81">
        <v>0</v>
      </c>
      <c r="BO470" s="81">
        <v>0</v>
      </c>
      <c r="BP470" s="81">
        <v>7</v>
      </c>
      <c r="BQ470" s="81">
        <v>0</v>
      </c>
      <c r="BR470" s="81">
        <v>4</v>
      </c>
      <c r="BS470" s="81">
        <v>0</v>
      </c>
      <c r="BT470"/>
      <c r="BU470" s="80"/>
      <c r="BV470" s="80"/>
      <c r="BW470" s="80"/>
      <c r="BX470" s="80"/>
      <c r="BY470" s="80"/>
      <c r="BZ470" s="80"/>
      <c r="CA470" s="80"/>
      <c r="CB470" s="80"/>
      <c r="CC470" s="80"/>
    </row>
    <row r="471" spans="1:81">
      <c r="A471" s="80" t="s">
        <v>2290</v>
      </c>
      <c r="B471" s="80">
        <v>279</v>
      </c>
      <c r="C471" s="80">
        <v>7</v>
      </c>
      <c r="D471" s="80">
        <v>17</v>
      </c>
      <c r="E471" s="80">
        <v>2010</v>
      </c>
      <c r="F471" s="80" t="s">
        <v>86</v>
      </c>
      <c r="G471" s="80" t="s">
        <v>2283</v>
      </c>
      <c r="H471" s="80" t="s">
        <v>2284</v>
      </c>
      <c r="I471" s="177"/>
      <c r="J471" s="81">
        <v>170.74009737438996</v>
      </c>
      <c r="K471" s="81">
        <v>2.8138807473544292</v>
      </c>
      <c r="L471" s="81">
        <v>9.8216920394172291</v>
      </c>
      <c r="M471" s="81">
        <v>70.900132463560709</v>
      </c>
      <c r="N471" s="81">
        <v>73.939763105433826</v>
      </c>
      <c r="O471" s="81">
        <v>69.314505214785811</v>
      </c>
      <c r="P471" s="81">
        <v>51.578834316236694</v>
      </c>
      <c r="Q471" s="81">
        <v>3.7841446928865441</v>
      </c>
      <c r="R471" s="81">
        <v>4.2021532745823169</v>
      </c>
      <c r="S471" s="81">
        <v>5.2663366694199993</v>
      </c>
      <c r="T471" s="82"/>
      <c r="U471" s="81">
        <v>16965713</v>
      </c>
      <c r="V471" s="81">
        <v>1453</v>
      </c>
      <c r="W471" s="81">
        <v>304</v>
      </c>
      <c r="X471" s="81">
        <v>18115</v>
      </c>
      <c r="Y471" s="81">
        <v>25896</v>
      </c>
      <c r="Z471" s="81">
        <v>35203</v>
      </c>
      <c r="AA471" s="81">
        <v>10122</v>
      </c>
      <c r="AB471" s="81">
        <v>62197</v>
      </c>
      <c r="AC471" s="81">
        <v>733816</v>
      </c>
      <c r="AD471" s="81">
        <v>5.2663366694199993</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221.14699999999999</v>
      </c>
      <c r="BJ471" s="81">
        <v>0</v>
      </c>
      <c r="BK471" s="81">
        <v>19.038999999999998</v>
      </c>
      <c r="BL471" s="81">
        <v>0</v>
      </c>
      <c r="BM471" s="82"/>
      <c r="BN471" s="81">
        <v>0</v>
      </c>
      <c r="BO471" s="81">
        <v>0</v>
      </c>
      <c r="BP471" s="81">
        <v>7</v>
      </c>
      <c r="BQ471" s="81">
        <v>0</v>
      </c>
      <c r="BR471" s="81">
        <v>4</v>
      </c>
      <c r="BS471" s="81">
        <v>0</v>
      </c>
      <c r="BT471"/>
      <c r="BU471" s="80">
        <v>214.45599999999999</v>
      </c>
      <c r="BV471" s="80">
        <v>0</v>
      </c>
      <c r="BW471" s="80">
        <v>0</v>
      </c>
      <c r="BX471" s="80">
        <v>0</v>
      </c>
      <c r="BY471" s="80">
        <v>25.73</v>
      </c>
      <c r="BZ471" s="80">
        <v>0</v>
      </c>
      <c r="CA471" s="80">
        <v>0</v>
      </c>
      <c r="CB471" s="80">
        <v>0</v>
      </c>
      <c r="CC471" s="80">
        <v>0</v>
      </c>
    </row>
    <row r="472" spans="1:81">
      <c r="A472" s="80" t="s">
        <v>2291</v>
      </c>
      <c r="B472" s="80">
        <v>280</v>
      </c>
      <c r="C472" s="80">
        <v>8</v>
      </c>
      <c r="D472" s="80">
        <v>17</v>
      </c>
      <c r="E472" s="80">
        <v>2011</v>
      </c>
      <c r="F472" s="80" t="s">
        <v>87</v>
      </c>
      <c r="G472" s="80" t="s">
        <v>2283</v>
      </c>
      <c r="H472" s="80" t="s">
        <v>2284</v>
      </c>
      <c r="I472" s="177"/>
      <c r="J472" s="81">
        <v>291.09315301032223</v>
      </c>
      <c r="K472" s="81">
        <v>4.0084791120416199</v>
      </c>
      <c r="L472" s="81">
        <v>13.619149745152301</v>
      </c>
      <c r="M472" s="81">
        <v>96.920752093070149</v>
      </c>
      <c r="N472" s="81">
        <v>111.99930059991171</v>
      </c>
      <c r="O472" s="81">
        <v>68.571047765890569</v>
      </c>
      <c r="P472" s="81">
        <v>49.27673962046368</v>
      </c>
      <c r="Q472" s="81">
        <v>4.3342127820227043</v>
      </c>
      <c r="R472" s="81">
        <v>4.3149453389535202</v>
      </c>
      <c r="S472" s="81">
        <v>2.1572407466399999</v>
      </c>
      <c r="T472" s="82"/>
      <c r="U472" s="81">
        <v>22827821</v>
      </c>
      <c r="V472" s="81">
        <v>1453</v>
      </c>
      <c r="W472" s="81">
        <v>304</v>
      </c>
      <c r="X472" s="81">
        <v>18115</v>
      </c>
      <c r="Y472" s="81">
        <v>26008</v>
      </c>
      <c r="Z472" s="81">
        <v>35582</v>
      </c>
      <c r="AA472" s="81">
        <v>9958</v>
      </c>
      <c r="AB472" s="81">
        <v>61760</v>
      </c>
      <c r="AC472" s="81">
        <v>752266.5</v>
      </c>
      <c r="AD472" s="81">
        <v>2.1572407466399999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193.11199999999999</v>
      </c>
      <c r="BJ472" s="81">
        <v>0</v>
      </c>
      <c r="BK472" s="81">
        <v>21.29</v>
      </c>
      <c r="BL472" s="81">
        <v>0</v>
      </c>
      <c r="BM472" s="82"/>
      <c r="BN472" s="81">
        <v>0</v>
      </c>
      <c r="BO472" s="81">
        <v>0</v>
      </c>
      <c r="BP472" s="81">
        <v>7</v>
      </c>
      <c r="BQ472" s="81">
        <v>0</v>
      </c>
      <c r="BR472" s="81">
        <v>5</v>
      </c>
      <c r="BS472" s="81">
        <v>0</v>
      </c>
      <c r="BT472"/>
      <c r="BU472" s="80">
        <v>209.071</v>
      </c>
      <c r="BV472" s="80">
        <v>0.99299999999999999</v>
      </c>
      <c r="BW472" s="80">
        <v>4.3380000000000001</v>
      </c>
      <c r="BX472" s="80">
        <v>0</v>
      </c>
      <c r="BY472" s="80">
        <v>0</v>
      </c>
      <c r="BZ472" s="80">
        <v>0</v>
      </c>
      <c r="CA472" s="80">
        <v>0</v>
      </c>
      <c r="CB472" s="80">
        <v>0</v>
      </c>
      <c r="CC472" s="80">
        <v>0</v>
      </c>
    </row>
    <row r="473" spans="1:81">
      <c r="A473" s="80" t="s">
        <v>2292</v>
      </c>
      <c r="B473" s="80">
        <v>281</v>
      </c>
      <c r="C473" s="80">
        <v>9</v>
      </c>
      <c r="D473" s="80">
        <v>17</v>
      </c>
      <c r="E473" s="80">
        <v>2012</v>
      </c>
      <c r="F473" s="80" t="s">
        <v>88</v>
      </c>
      <c r="G473" s="80" t="s">
        <v>2283</v>
      </c>
      <c r="H473" s="80" t="s">
        <v>2284</v>
      </c>
      <c r="I473" s="177"/>
      <c r="J473" s="81">
        <v>350.77298113011221</v>
      </c>
      <c r="K473" s="81">
        <v>4.1064223996725469</v>
      </c>
      <c r="L473" s="81">
        <v>13.611801513356959</v>
      </c>
      <c r="M473" s="81">
        <v>112.69770857050418</v>
      </c>
      <c r="N473" s="81">
        <v>135.42011888598051</v>
      </c>
      <c r="O473" s="81">
        <v>68.685340185832459</v>
      </c>
      <c r="P473" s="81">
        <v>48.347788981114348</v>
      </c>
      <c r="Q473" s="81">
        <v>4.6976577793946603</v>
      </c>
      <c r="R473" s="81">
        <v>4.3071479283237322</v>
      </c>
      <c r="S473" s="81">
        <v>5.8292124657999995</v>
      </c>
      <c r="T473" s="82"/>
      <c r="U473" s="81">
        <v>25140524</v>
      </c>
      <c r="V473" s="81">
        <v>1453</v>
      </c>
      <c r="W473" s="81">
        <v>304</v>
      </c>
      <c r="X473" s="81">
        <v>18115</v>
      </c>
      <c r="Y473" s="81">
        <v>26265</v>
      </c>
      <c r="Z473" s="81">
        <v>35924</v>
      </c>
      <c r="AA473" s="81">
        <v>9715</v>
      </c>
      <c r="AB473" s="81">
        <v>61611</v>
      </c>
      <c r="AC473" s="81">
        <v>731458</v>
      </c>
      <c r="AD473" s="81">
        <v>5.8292124657999995</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241.68</v>
      </c>
      <c r="BJ473" s="81">
        <v>0</v>
      </c>
      <c r="BK473" s="81">
        <v>26.437000000000001</v>
      </c>
      <c r="BL473" s="81">
        <v>0</v>
      </c>
      <c r="BM473" s="82"/>
      <c r="BN473" s="81">
        <v>0</v>
      </c>
      <c r="BO473" s="81">
        <v>0</v>
      </c>
      <c r="BP473" s="81">
        <v>7</v>
      </c>
      <c r="BQ473" s="81">
        <v>0</v>
      </c>
      <c r="BR473" s="81">
        <v>5</v>
      </c>
      <c r="BS473" s="81">
        <v>0</v>
      </c>
      <c r="BT473"/>
      <c r="BU473" s="80">
        <v>236.46100000000001</v>
      </c>
      <c r="BV473" s="80">
        <v>0.95299999999999996</v>
      </c>
      <c r="BW473" s="80">
        <v>4.3529999999999998</v>
      </c>
      <c r="BX473" s="80">
        <v>0</v>
      </c>
      <c r="BY473" s="80">
        <v>26.35</v>
      </c>
      <c r="BZ473" s="80">
        <v>0</v>
      </c>
      <c r="CA473" s="80">
        <v>0</v>
      </c>
      <c r="CB473" s="80">
        <v>0</v>
      </c>
      <c r="CC473" s="80">
        <v>0</v>
      </c>
    </row>
    <row r="474" spans="1:81">
      <c r="A474" s="80" t="s">
        <v>2293</v>
      </c>
      <c r="B474" s="80">
        <v>282</v>
      </c>
      <c r="C474" s="80">
        <v>10</v>
      </c>
      <c r="D474" s="80">
        <v>17</v>
      </c>
      <c r="E474" s="80">
        <v>2013</v>
      </c>
      <c r="F474" s="80" t="s">
        <v>89</v>
      </c>
      <c r="G474" s="80" t="s">
        <v>2283</v>
      </c>
      <c r="H474" s="80" t="s">
        <v>2284</v>
      </c>
      <c r="I474" s="177"/>
      <c r="J474" s="81">
        <v>354.28198704857232</v>
      </c>
      <c r="K474" s="81">
        <v>3.4811193706852301</v>
      </c>
      <c r="L474" s="81">
        <v>12.216355269635431</v>
      </c>
      <c r="M474" s="81">
        <v>105.52511400139311</v>
      </c>
      <c r="N474" s="81">
        <v>136.85418862210153</v>
      </c>
      <c r="O474" s="81">
        <v>66.900959768870351</v>
      </c>
      <c r="P474" s="81">
        <v>47.261135872533693</v>
      </c>
      <c r="Q474" s="81">
        <v>4.7499810645956169</v>
      </c>
      <c r="R474" s="81">
        <v>4.2500863153868655</v>
      </c>
      <c r="S474" s="81">
        <v>5.4280983712000008</v>
      </c>
      <c r="T474" s="82"/>
      <c r="U474" s="81">
        <v>25301349</v>
      </c>
      <c r="V474" s="81">
        <v>1453</v>
      </c>
      <c r="W474" s="81">
        <v>304</v>
      </c>
      <c r="X474" s="81">
        <v>18115</v>
      </c>
      <c r="Y474" s="81">
        <v>26367</v>
      </c>
      <c r="Z474" s="81">
        <v>36553</v>
      </c>
      <c r="AA474" s="81">
        <v>9461</v>
      </c>
      <c r="AB474" s="81">
        <v>61404</v>
      </c>
      <c r="AC474" s="81">
        <v>704544.5</v>
      </c>
      <c r="AD474" s="81">
        <v>5.4280983712000008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251.535</v>
      </c>
      <c r="BJ474" s="81">
        <v>0</v>
      </c>
      <c r="BK474" s="81">
        <v>23.254000000000001</v>
      </c>
      <c r="BL474" s="81">
        <v>0</v>
      </c>
      <c r="BM474" s="82"/>
      <c r="BN474" s="81">
        <v>0</v>
      </c>
      <c r="BO474" s="81">
        <v>0</v>
      </c>
      <c r="BP474" s="81">
        <v>7</v>
      </c>
      <c r="BQ474" s="81">
        <v>0</v>
      </c>
      <c r="BR474" s="81">
        <v>4</v>
      </c>
      <c r="BS474" s="81">
        <v>0</v>
      </c>
      <c r="BT474"/>
      <c r="BU474" s="80">
        <v>244.77</v>
      </c>
      <c r="BV474" s="80">
        <v>0</v>
      </c>
      <c r="BW474" s="80">
        <v>3.669</v>
      </c>
      <c r="BX474" s="80">
        <v>0</v>
      </c>
      <c r="BY474" s="80">
        <v>26.35</v>
      </c>
      <c r="BZ474" s="80">
        <v>0</v>
      </c>
      <c r="CA474" s="80">
        <v>0</v>
      </c>
      <c r="CB474" s="80">
        <v>0</v>
      </c>
      <c r="CC474" s="80">
        <v>0</v>
      </c>
    </row>
    <row r="475" spans="1:81">
      <c r="A475" s="80" t="s">
        <v>2294</v>
      </c>
      <c r="B475" s="80">
        <v>283</v>
      </c>
      <c r="C475" s="80">
        <v>11</v>
      </c>
      <c r="D475" s="80">
        <v>17</v>
      </c>
      <c r="E475" s="80">
        <v>2014</v>
      </c>
      <c r="F475" s="80" t="s">
        <v>90</v>
      </c>
      <c r="G475" s="80" t="s">
        <v>2283</v>
      </c>
      <c r="H475" s="80" t="s">
        <v>2284</v>
      </c>
      <c r="I475" s="177"/>
      <c r="J475" s="81">
        <v>384.49481188827849</v>
      </c>
      <c r="K475" s="81">
        <v>3.5668230500991522</v>
      </c>
      <c r="L475" s="81">
        <v>9.709376346756839</v>
      </c>
      <c r="M475" s="81">
        <v>110.95893512255687</v>
      </c>
      <c r="N475" s="81">
        <v>122.17550706297179</v>
      </c>
      <c r="O475" s="81">
        <v>63.755533137226038</v>
      </c>
      <c r="P475" s="81">
        <v>47.160472246161405</v>
      </c>
      <c r="Q475" s="81">
        <v>4.5113760690326412</v>
      </c>
      <c r="R475" s="81">
        <v>4.3738837136150055</v>
      </c>
      <c r="S475" s="81">
        <v>6.844125140720001</v>
      </c>
      <c r="T475" s="82"/>
      <c r="U475" s="81">
        <v>28451515</v>
      </c>
      <c r="V475" s="81">
        <v>1256</v>
      </c>
      <c r="W475" s="81">
        <v>219</v>
      </c>
      <c r="X475" s="81">
        <v>17766</v>
      </c>
      <c r="Y475" s="81">
        <v>26408</v>
      </c>
      <c r="Z475" s="81">
        <v>36688</v>
      </c>
      <c r="AA475" s="81">
        <v>9392</v>
      </c>
      <c r="AB475" s="81">
        <v>60784</v>
      </c>
      <c r="AC475" s="81">
        <v>727346.5</v>
      </c>
      <c r="AD475" s="81">
        <v>6.844125140720001</v>
      </c>
      <c r="AE475" s="82"/>
      <c r="AF475" s="81">
        <v>332324641.52102983</v>
      </c>
      <c r="AG475" s="81">
        <v>2541139.779110407</v>
      </c>
      <c r="AH475" s="81">
        <v>2194367.85057797</v>
      </c>
      <c r="AI475" s="81">
        <v>114212639.96451436</v>
      </c>
      <c r="AJ475" s="81">
        <v>155258127.44498044</v>
      </c>
      <c r="AK475" s="81">
        <v>0</v>
      </c>
      <c r="AL475" s="81">
        <v>0</v>
      </c>
      <c r="AM475" s="81">
        <v>8344734.8916214118</v>
      </c>
      <c r="AN475" s="81">
        <v>0</v>
      </c>
      <c r="AO475" s="81">
        <v>0</v>
      </c>
      <c r="AP475" s="82"/>
      <c r="AQ475" s="81">
        <v>1214</v>
      </c>
      <c r="AR475" s="81">
        <v>271</v>
      </c>
      <c r="AS475" s="81">
        <v>0</v>
      </c>
      <c r="AT475" s="81">
        <v>0</v>
      </c>
      <c r="AU475" s="81">
        <v>0</v>
      </c>
      <c r="AV475" s="81">
        <v>0</v>
      </c>
      <c r="AW475" s="81" t="s">
        <v>564</v>
      </c>
      <c r="AX475" s="82"/>
      <c r="AY475" s="81">
        <v>5535.1359999999995</v>
      </c>
      <c r="AZ475" s="81">
        <v>25722.36</v>
      </c>
      <c r="BA475" s="81">
        <v>0</v>
      </c>
      <c r="BB475" s="81">
        <v>0</v>
      </c>
      <c r="BC475" s="81">
        <v>0</v>
      </c>
      <c r="BD475" s="81">
        <v>0</v>
      </c>
      <c r="BE475" s="81" t="s">
        <v>564</v>
      </c>
      <c r="BF475" s="82"/>
      <c r="BG475" s="81">
        <v>0</v>
      </c>
      <c r="BH475" s="81">
        <v>0</v>
      </c>
      <c r="BI475" s="81">
        <v>257.13900000000001</v>
      </c>
      <c r="BJ475" s="81">
        <v>0</v>
      </c>
      <c r="BK475" s="81">
        <v>25.481999999999999</v>
      </c>
      <c r="BL475" s="81">
        <v>0</v>
      </c>
      <c r="BM475" s="82"/>
      <c r="BN475" s="81">
        <v>0</v>
      </c>
      <c r="BO475" s="81">
        <v>0</v>
      </c>
      <c r="BP475" s="81">
        <v>7</v>
      </c>
      <c r="BQ475" s="81">
        <v>0</v>
      </c>
      <c r="BR475" s="81">
        <v>4</v>
      </c>
      <c r="BS475" s="81">
        <v>0</v>
      </c>
      <c r="BT475"/>
      <c r="BU475" s="80">
        <v>250.66800000000001</v>
      </c>
      <c r="BV475" s="80">
        <v>1.008</v>
      </c>
      <c r="BW475" s="80">
        <v>4.5949999999999998</v>
      </c>
      <c r="BX475" s="80">
        <v>0</v>
      </c>
      <c r="BY475" s="80">
        <v>26.35</v>
      </c>
      <c r="BZ475" s="80">
        <v>0</v>
      </c>
      <c r="CA475" s="80">
        <v>0</v>
      </c>
      <c r="CB475" s="80">
        <v>0</v>
      </c>
      <c r="CC475" s="80">
        <v>0</v>
      </c>
    </row>
    <row r="476" spans="1:81">
      <c r="A476" s="80" t="s">
        <v>2295</v>
      </c>
      <c r="B476" s="80">
        <v>284</v>
      </c>
      <c r="C476" s="80">
        <v>12</v>
      </c>
      <c r="D476" s="80">
        <v>17</v>
      </c>
      <c r="E476" s="80">
        <v>2015</v>
      </c>
      <c r="F476" s="80" t="s">
        <v>91</v>
      </c>
      <c r="G476" s="80" t="s">
        <v>2283</v>
      </c>
      <c r="H476" s="80" t="s">
        <v>2284</v>
      </c>
      <c r="I476" s="177"/>
      <c r="J476" s="81">
        <v>385.1314306576416</v>
      </c>
      <c r="K476" s="81">
        <v>3.1836685817292958</v>
      </c>
      <c r="L476" s="81">
        <v>9.3766564578143861</v>
      </c>
      <c r="M476" s="81">
        <v>101.02652090188543</v>
      </c>
      <c r="N476" s="81">
        <v>108.87084555460974</v>
      </c>
      <c r="O476" s="81">
        <v>63.307196632059295</v>
      </c>
      <c r="P476" s="81">
        <v>46.896061144417843</v>
      </c>
      <c r="Q476" s="81">
        <v>4.3675147167615957</v>
      </c>
      <c r="R476" s="81">
        <v>0.53066851683542149</v>
      </c>
      <c r="S476" s="81">
        <v>6.3943832907500004</v>
      </c>
      <c r="T476" s="82"/>
      <c r="U476" s="81">
        <v>29279286</v>
      </c>
      <c r="V476" s="81">
        <v>1256</v>
      </c>
      <c r="W476" s="81">
        <v>219</v>
      </c>
      <c r="X476" s="81">
        <v>17766</v>
      </c>
      <c r="Y476" s="81">
        <v>26492</v>
      </c>
      <c r="Z476" s="81">
        <v>36781</v>
      </c>
      <c r="AA476" s="81">
        <v>9332</v>
      </c>
      <c r="AB476" s="81">
        <v>60111</v>
      </c>
      <c r="AC476" s="81">
        <v>90905</v>
      </c>
      <c r="AD476" s="81">
        <v>6.3943832907500004</v>
      </c>
      <c r="AE476" s="82"/>
      <c r="AF476" s="81">
        <v>343419815.79758066</v>
      </c>
      <c r="AG476" s="81">
        <v>2154879.897603909</v>
      </c>
      <c r="AH476" s="81">
        <v>1716765.7775572855</v>
      </c>
      <c r="AI476" s="81">
        <v>108592464.74304891</v>
      </c>
      <c r="AJ476" s="81">
        <v>139974993.53340164</v>
      </c>
      <c r="AK476" s="81">
        <v>0</v>
      </c>
      <c r="AL476" s="81">
        <v>0</v>
      </c>
      <c r="AM476" s="81">
        <v>8237960.3938387735</v>
      </c>
      <c r="AN476" s="81">
        <v>0</v>
      </c>
      <c r="AO476" s="81">
        <v>0</v>
      </c>
      <c r="AP476" s="82"/>
      <c r="AQ476" s="81">
        <v>1291</v>
      </c>
      <c r="AR476" s="81">
        <v>412</v>
      </c>
      <c r="AS476" s="81">
        <v>0</v>
      </c>
      <c r="AT476" s="81">
        <v>0</v>
      </c>
      <c r="AU476" s="81">
        <v>0</v>
      </c>
      <c r="AV476" s="81">
        <v>0</v>
      </c>
      <c r="AW476" s="81" t="s">
        <v>564</v>
      </c>
      <c r="AX476" s="82"/>
      <c r="AY476" s="81">
        <v>5936.5499999999993</v>
      </c>
      <c r="AZ476" s="81">
        <v>34328.159999999996</v>
      </c>
      <c r="BA476" s="81">
        <v>0</v>
      </c>
      <c r="BB476" s="81">
        <v>0</v>
      </c>
      <c r="BC476" s="81">
        <v>0</v>
      </c>
      <c r="BD476" s="81">
        <v>0</v>
      </c>
      <c r="BE476" s="81" t="s">
        <v>564</v>
      </c>
      <c r="BF476" s="82"/>
      <c r="BG476" s="81">
        <v>0</v>
      </c>
      <c r="BH476" s="81">
        <v>0</v>
      </c>
      <c r="BI476" s="81">
        <v>255.68899999999999</v>
      </c>
      <c r="BJ476" s="81">
        <v>0</v>
      </c>
      <c r="BK476" s="81">
        <v>25.16</v>
      </c>
      <c r="BL476" s="81">
        <v>0</v>
      </c>
      <c r="BM476" s="82"/>
      <c r="BN476" s="81">
        <v>0</v>
      </c>
      <c r="BO476" s="81">
        <v>0</v>
      </c>
      <c r="BP476" s="81">
        <v>7</v>
      </c>
      <c r="BQ476" s="81">
        <v>0</v>
      </c>
      <c r="BR476" s="81">
        <v>4</v>
      </c>
      <c r="BS476" s="81">
        <v>0</v>
      </c>
      <c r="BT476"/>
      <c r="BU476" s="80">
        <v>248.25200000000001</v>
      </c>
      <c r="BV476" s="80">
        <v>1.0149999999999999</v>
      </c>
      <c r="BW476" s="80">
        <v>4.9219999999999997</v>
      </c>
      <c r="BX476" s="80">
        <v>0</v>
      </c>
      <c r="BY476" s="80">
        <v>26.66</v>
      </c>
      <c r="BZ476" s="80">
        <v>0</v>
      </c>
      <c r="CA476" s="80">
        <v>0</v>
      </c>
      <c r="CB476" s="80">
        <v>0</v>
      </c>
      <c r="CC476" s="80">
        <v>0</v>
      </c>
    </row>
    <row r="477" spans="1:81">
      <c r="A477" s="80" t="s">
        <v>2296</v>
      </c>
      <c r="B477" s="80">
        <v>285</v>
      </c>
      <c r="C477" s="80">
        <v>13</v>
      </c>
      <c r="D477" s="80">
        <v>17</v>
      </c>
      <c r="E477" s="80">
        <v>2016</v>
      </c>
      <c r="F477" s="80" t="s">
        <v>92</v>
      </c>
      <c r="G477" s="80" t="s">
        <v>2283</v>
      </c>
      <c r="H477" s="80" t="s">
        <v>2284</v>
      </c>
      <c r="I477" s="177"/>
      <c r="J477" s="81">
        <v>324.03438195377879</v>
      </c>
      <c r="K477" s="81">
        <v>3.0200735531412586</v>
      </c>
      <c r="L477" s="81">
        <v>10.116300318821017</v>
      </c>
      <c r="M477" s="81">
        <v>71.923288577173608</v>
      </c>
      <c r="N477" s="81">
        <v>91.173952426729571</v>
      </c>
      <c r="O477" s="81">
        <v>62.875086815645737</v>
      </c>
      <c r="P477" s="81">
        <v>45.34645181058869</v>
      </c>
      <c r="Q477" s="81">
        <v>4.2083268514086676</v>
      </c>
      <c r="R477" s="81">
        <v>0.44535850993607179</v>
      </c>
      <c r="S477" s="81">
        <v>6.7483939851999999</v>
      </c>
      <c r="T477" s="82"/>
      <c r="U477" s="81">
        <v>29072907</v>
      </c>
      <c r="V477" s="81">
        <v>1256</v>
      </c>
      <c r="W477" s="81">
        <v>219</v>
      </c>
      <c r="X477" s="81">
        <v>17766</v>
      </c>
      <c r="Y477" s="81">
        <v>26556</v>
      </c>
      <c r="Z477" s="81">
        <v>36979</v>
      </c>
      <c r="AA477" s="81">
        <v>9333</v>
      </c>
      <c r="AB477" s="81">
        <v>59581</v>
      </c>
      <c r="AC477" s="81">
        <v>76062.849619474553</v>
      </c>
      <c r="AD477" s="81">
        <v>6.7483939851999999</v>
      </c>
      <c r="AE477" s="82"/>
      <c r="AF477" s="81">
        <v>321248633.41330111</v>
      </c>
      <c r="AG477" s="81">
        <v>2148175.3010215978</v>
      </c>
      <c r="AH477" s="81">
        <v>1597245.875659975</v>
      </c>
      <c r="AI477" s="81">
        <v>104618788.8738381</v>
      </c>
      <c r="AJ477" s="81">
        <v>151732866.732954</v>
      </c>
      <c r="AK477" s="81">
        <v>0</v>
      </c>
      <c r="AL477" s="81">
        <v>0</v>
      </c>
      <c r="AM477" s="81">
        <v>8171669.7743235296</v>
      </c>
      <c r="AN477" s="81">
        <v>0</v>
      </c>
      <c r="AO477" s="81">
        <v>0</v>
      </c>
      <c r="AP477" s="82"/>
      <c r="AQ477" s="81">
        <v>1376</v>
      </c>
      <c r="AR477" s="81">
        <v>505</v>
      </c>
      <c r="AS477" s="81">
        <v>1</v>
      </c>
      <c r="AT477" s="81">
        <v>0</v>
      </c>
      <c r="AU477" s="81">
        <v>0</v>
      </c>
      <c r="AV477" s="81">
        <v>0</v>
      </c>
      <c r="AW477" s="81" t="s">
        <v>564</v>
      </c>
      <c r="AX477" s="82"/>
      <c r="AY477" s="81">
        <v>6428.6119999999992</v>
      </c>
      <c r="AZ477" s="81">
        <v>39887.26</v>
      </c>
      <c r="BA477" s="81">
        <v>19.600000000000001</v>
      </c>
      <c r="BB477" s="81">
        <v>0</v>
      </c>
      <c r="BC477" s="81">
        <v>0</v>
      </c>
      <c r="BD477" s="81">
        <v>0</v>
      </c>
      <c r="BE477" s="81" t="s">
        <v>564</v>
      </c>
      <c r="BF477" s="82"/>
      <c r="BG477" s="81">
        <v>0</v>
      </c>
      <c r="BH477" s="81">
        <v>0</v>
      </c>
      <c r="BI477" s="81">
        <v>253.82499999999999</v>
      </c>
      <c r="BJ477" s="81">
        <v>0</v>
      </c>
      <c r="BK477" s="81">
        <v>25.777000000000001</v>
      </c>
      <c r="BL477" s="81">
        <v>0</v>
      </c>
      <c r="BM477" s="82"/>
      <c r="BN477" s="81">
        <v>0</v>
      </c>
      <c r="BO477" s="81">
        <v>0</v>
      </c>
      <c r="BP477" s="81">
        <v>8</v>
      </c>
      <c r="BQ477" s="81">
        <v>0</v>
      </c>
      <c r="BR477" s="81">
        <v>4</v>
      </c>
      <c r="BS477" s="81">
        <v>0</v>
      </c>
      <c r="BT477"/>
      <c r="BU477" s="80">
        <v>247.745</v>
      </c>
      <c r="BV477" s="80">
        <v>1.024</v>
      </c>
      <c r="BW477" s="80">
        <v>5.5030000000000001</v>
      </c>
      <c r="BX477" s="80">
        <v>0</v>
      </c>
      <c r="BY477" s="80">
        <v>25.33</v>
      </c>
      <c r="BZ477" s="80">
        <v>0</v>
      </c>
      <c r="CA477" s="80">
        <v>0</v>
      </c>
      <c r="CB477" s="80">
        <v>0</v>
      </c>
      <c r="CC477" s="80">
        <v>0</v>
      </c>
    </row>
    <row r="478" spans="1:81">
      <c r="A478" s="80" t="s">
        <v>2297</v>
      </c>
      <c r="B478" s="80">
        <v>286</v>
      </c>
      <c r="C478" s="80">
        <v>14</v>
      </c>
      <c r="D478" s="80">
        <v>17</v>
      </c>
      <c r="E478" s="80">
        <v>2017</v>
      </c>
      <c r="F478" s="80" t="s">
        <v>71</v>
      </c>
      <c r="G478" s="80" t="s">
        <v>2283</v>
      </c>
      <c r="H478" s="80" t="s">
        <v>2284</v>
      </c>
      <c r="I478" s="177"/>
      <c r="J478" s="81">
        <v>342.19854614073461</v>
      </c>
      <c r="K478" s="81">
        <v>3.0604804704783977</v>
      </c>
      <c r="L478" s="81">
        <v>9.5629480305236036</v>
      </c>
      <c r="M478" s="81">
        <v>72.756517950241161</v>
      </c>
      <c r="N478" s="81">
        <v>90.622654291561119</v>
      </c>
      <c r="O478" s="81">
        <v>62.041458118109382</v>
      </c>
      <c r="P478" s="81">
        <v>44.658478906756955</v>
      </c>
      <c r="Q478" s="81">
        <v>4.0086339694721076</v>
      </c>
      <c r="R478" s="81">
        <v>4.1045507542093995</v>
      </c>
      <c r="S478" s="81">
        <v>6.8047888021399974</v>
      </c>
      <c r="T478" s="82"/>
      <c r="U478" s="81">
        <v>30810634</v>
      </c>
      <c r="V478" s="81">
        <v>1256</v>
      </c>
      <c r="W478" s="81">
        <v>219</v>
      </c>
      <c r="X478" s="81">
        <v>17766</v>
      </c>
      <c r="Y478" s="81">
        <v>26479</v>
      </c>
      <c r="Z478" s="81">
        <v>37094</v>
      </c>
      <c r="AA478" s="81">
        <v>9250</v>
      </c>
      <c r="AB478" s="81">
        <v>58691</v>
      </c>
      <c r="AC478" s="81">
        <v>714926.49999999988</v>
      </c>
      <c r="AD478" s="81">
        <v>6.8047888021399974</v>
      </c>
      <c r="AE478" s="82"/>
      <c r="AF478" s="81">
        <v>350623210.91055262</v>
      </c>
      <c r="AG478" s="81">
        <v>2188935.8988280138</v>
      </c>
      <c r="AH478" s="81">
        <v>1995724.9513721711</v>
      </c>
      <c r="AI478" s="81">
        <v>108739600.1239396</v>
      </c>
      <c r="AJ478" s="81">
        <v>143080709.0963676</v>
      </c>
      <c r="AK478" s="81">
        <v>0</v>
      </c>
      <c r="AL478" s="81">
        <v>0</v>
      </c>
      <c r="AM478" s="81">
        <v>8062199.6817581085</v>
      </c>
      <c r="AN478" s="81">
        <v>0</v>
      </c>
      <c r="AO478" s="81">
        <v>0</v>
      </c>
      <c r="AP478" s="82"/>
      <c r="AQ478" s="81">
        <v>1443</v>
      </c>
      <c r="AR478" s="81">
        <v>547</v>
      </c>
      <c r="AS478" s="81">
        <v>1</v>
      </c>
      <c r="AT478" s="81">
        <v>0</v>
      </c>
      <c r="AU478" s="81">
        <v>0</v>
      </c>
      <c r="AV478" s="81">
        <v>0</v>
      </c>
      <c r="AW478" s="81" t="s">
        <v>564</v>
      </c>
      <c r="AX478" s="82"/>
      <c r="AY478" s="81">
        <v>6786.27</v>
      </c>
      <c r="AZ478" s="81">
        <v>45205.460000000006</v>
      </c>
      <c r="BA478" s="81">
        <v>19.600000000000001</v>
      </c>
      <c r="BB478" s="81">
        <v>0</v>
      </c>
      <c r="BC478" s="81">
        <v>0</v>
      </c>
      <c r="BD478" s="81">
        <v>0</v>
      </c>
      <c r="BE478" s="81" t="s">
        <v>564</v>
      </c>
      <c r="BF478" s="82"/>
      <c r="BG478" s="81">
        <v>0</v>
      </c>
      <c r="BH478" s="81">
        <v>0</v>
      </c>
      <c r="BI478" s="81">
        <v>235.51599999999999</v>
      </c>
      <c r="BJ478" s="81">
        <v>0</v>
      </c>
      <c r="BK478" s="81">
        <v>22.451000000000001</v>
      </c>
      <c r="BL478" s="81">
        <v>0</v>
      </c>
      <c r="BM478" s="82"/>
      <c r="BN478" s="81">
        <v>0</v>
      </c>
      <c r="BO478" s="81">
        <v>0</v>
      </c>
      <c r="BP478" s="81">
        <v>8</v>
      </c>
      <c r="BQ478" s="81">
        <v>0</v>
      </c>
      <c r="BR478" s="81">
        <v>4</v>
      </c>
      <c r="BS478" s="81">
        <v>0</v>
      </c>
      <c r="BT478"/>
      <c r="BU478" s="80">
        <v>226.75399999999999</v>
      </c>
      <c r="BV478" s="80">
        <v>1.0489999999999999</v>
      </c>
      <c r="BW478" s="80">
        <v>5.43</v>
      </c>
      <c r="BX478" s="80">
        <v>0</v>
      </c>
      <c r="BY478" s="80">
        <v>24.734000000000002</v>
      </c>
      <c r="BZ478" s="80">
        <v>0</v>
      </c>
      <c r="CA478" s="80">
        <v>0</v>
      </c>
      <c r="CB478" s="80">
        <v>0</v>
      </c>
      <c r="CC478" s="80">
        <v>0</v>
      </c>
    </row>
    <row r="479" spans="1:81">
      <c r="A479" s="80" t="s">
        <v>2298</v>
      </c>
      <c r="B479" s="80">
        <v>287</v>
      </c>
      <c r="C479" s="80">
        <v>15</v>
      </c>
      <c r="D479" s="80">
        <v>17</v>
      </c>
      <c r="E479" s="80">
        <v>2018</v>
      </c>
      <c r="F479" s="80" t="s">
        <v>93</v>
      </c>
      <c r="G479" s="80" t="s">
        <v>2283</v>
      </c>
      <c r="H479" s="80" t="s">
        <v>2284</v>
      </c>
      <c r="I479" s="177"/>
      <c r="J479" s="81">
        <v>276.49551759334702</v>
      </c>
      <c r="K479" s="81">
        <v>2.899434633120487</v>
      </c>
      <c r="L479" s="81">
        <v>8.7356504565865087</v>
      </c>
      <c r="M479" s="81">
        <v>71.974568653764763</v>
      </c>
      <c r="N479" s="81">
        <v>86.895404518294512</v>
      </c>
      <c r="O479" s="81">
        <v>60.920144856117723</v>
      </c>
      <c r="P479" s="81">
        <v>44.558089539846073</v>
      </c>
      <c r="Q479" s="81">
        <v>3.6656838762802009</v>
      </c>
      <c r="R479" s="81">
        <v>3.9251890410155132</v>
      </c>
      <c r="S479" s="81">
        <v>7.7905211955199993</v>
      </c>
      <c r="T479" s="82"/>
      <c r="U479" s="81">
        <v>26758918</v>
      </c>
      <c r="V479" s="81">
        <v>1256</v>
      </c>
      <c r="W479" s="81">
        <v>219</v>
      </c>
      <c r="X479" s="81">
        <v>17766</v>
      </c>
      <c r="Y479" s="81">
        <v>26430</v>
      </c>
      <c r="Z479" s="81">
        <v>37121</v>
      </c>
      <c r="AA479" s="81">
        <v>9322</v>
      </c>
      <c r="AB479" s="81">
        <v>57837</v>
      </c>
      <c r="AC479" s="81">
        <v>681006</v>
      </c>
      <c r="AD479" s="81">
        <v>7.7905211955199993</v>
      </c>
      <c r="AE479" s="82"/>
      <c r="AF479" s="81">
        <v>298268243.20139682</v>
      </c>
      <c r="AG479" s="81">
        <v>1951748.5950089409</v>
      </c>
      <c r="AH479" s="81">
        <v>1838587.749181848</v>
      </c>
      <c r="AI479" s="81">
        <v>103276394.9775857</v>
      </c>
      <c r="AJ479" s="81">
        <v>140477594.64495879</v>
      </c>
      <c r="AK479" s="81">
        <v>0</v>
      </c>
      <c r="AL479" s="81">
        <v>0</v>
      </c>
      <c r="AM479" s="81">
        <v>7961327.2902296344</v>
      </c>
      <c r="AN479" s="81">
        <v>0</v>
      </c>
      <c r="AO479" s="81">
        <v>0</v>
      </c>
      <c r="AP479" s="82"/>
      <c r="AQ479" s="81">
        <v>1537</v>
      </c>
      <c r="AR479" s="81">
        <v>589</v>
      </c>
      <c r="AS479" s="81">
        <v>1</v>
      </c>
      <c r="AT479" s="81">
        <v>0</v>
      </c>
      <c r="AU479" s="81">
        <v>0</v>
      </c>
      <c r="AV479" s="81">
        <v>0</v>
      </c>
      <c r="AW479" s="81" t="s">
        <v>564</v>
      </c>
      <c r="AX479" s="82"/>
      <c r="AY479" s="81">
        <v>7337.3599999999988</v>
      </c>
      <c r="AZ479" s="81">
        <v>48453.96</v>
      </c>
      <c r="BA479" s="81">
        <v>20</v>
      </c>
      <c r="BB479" s="81">
        <v>0</v>
      </c>
      <c r="BC479" s="81">
        <v>0</v>
      </c>
      <c r="BD479" s="81">
        <v>0</v>
      </c>
      <c r="BE479" s="81" t="s">
        <v>564</v>
      </c>
      <c r="BF479" s="82"/>
      <c r="BG479" s="81">
        <v>0</v>
      </c>
      <c r="BH479" s="81">
        <v>0</v>
      </c>
      <c r="BI479" s="81">
        <v>234.107</v>
      </c>
      <c r="BJ479" s="81">
        <v>0</v>
      </c>
      <c r="BK479" s="81">
        <v>22.201999999999998</v>
      </c>
      <c r="BL479" s="81">
        <v>0</v>
      </c>
      <c r="BM479" s="82"/>
      <c r="BN479" s="81">
        <v>0</v>
      </c>
      <c r="BO479" s="81">
        <v>0</v>
      </c>
      <c r="BP479" s="81">
        <v>8</v>
      </c>
      <c r="BQ479" s="81">
        <v>0</v>
      </c>
      <c r="BR479" s="81">
        <v>4</v>
      </c>
      <c r="BS479" s="81">
        <v>0</v>
      </c>
      <c r="BT479"/>
      <c r="BU479" s="80">
        <v>225.27</v>
      </c>
      <c r="BV479" s="80">
        <v>1.1180000000000001</v>
      </c>
      <c r="BW479" s="80">
        <v>5.4850000000000003</v>
      </c>
      <c r="BX479" s="80">
        <v>0</v>
      </c>
      <c r="BY479" s="80">
        <v>24.436</v>
      </c>
      <c r="BZ479" s="80">
        <v>0</v>
      </c>
      <c r="CA479" s="80">
        <v>0</v>
      </c>
      <c r="CB479" s="80">
        <v>0</v>
      </c>
      <c r="CC479" s="80">
        <v>0</v>
      </c>
    </row>
    <row r="480" spans="1:81">
      <c r="A480" s="80" t="s">
        <v>2299</v>
      </c>
      <c r="B480" s="80">
        <v>288</v>
      </c>
      <c r="C480" s="80">
        <v>16</v>
      </c>
      <c r="D480" s="80">
        <v>17</v>
      </c>
      <c r="E480" s="80">
        <v>2019</v>
      </c>
      <c r="F480" s="80" t="s">
        <v>73</v>
      </c>
      <c r="G480" s="80" t="s">
        <v>2283</v>
      </c>
      <c r="H480" s="80" t="s">
        <v>2284</v>
      </c>
      <c r="I480" s="177"/>
      <c r="J480" s="81">
        <v>214.23552789246878</v>
      </c>
      <c r="K480" s="81">
        <v>2.4786737121273839</v>
      </c>
      <c r="L480" s="81">
        <v>8.5998176770027861</v>
      </c>
      <c r="M480" s="81">
        <v>60.78329274975345</v>
      </c>
      <c r="N480" s="81">
        <v>67.981224326243733</v>
      </c>
      <c r="O480" s="81">
        <v>59.023890662430837</v>
      </c>
      <c r="P480" s="81">
        <v>43.420422590330531</v>
      </c>
      <c r="Q480" s="81">
        <v>3.5153646354177379</v>
      </c>
      <c r="R480" s="81">
        <v>3.9093611121586296</v>
      </c>
      <c r="S480" s="81">
        <v>7.1423803878000021</v>
      </c>
      <c r="T480" s="82"/>
      <c r="U480" s="81">
        <v>25312328</v>
      </c>
      <c r="V480" s="81">
        <v>1256</v>
      </c>
      <c r="W480" s="81">
        <v>219</v>
      </c>
      <c r="X480" s="81">
        <v>17766</v>
      </c>
      <c r="Y480" s="81">
        <v>26292</v>
      </c>
      <c r="Z480" s="81">
        <v>36953</v>
      </c>
      <c r="AA480" s="81">
        <v>9016</v>
      </c>
      <c r="AB480" s="81">
        <v>56967</v>
      </c>
      <c r="AC480" s="81">
        <v>689369</v>
      </c>
      <c r="AD480" s="81">
        <v>7.1423803878000021</v>
      </c>
      <c r="AE480" s="82"/>
      <c r="AF480" s="81">
        <v>277202804.92392159</v>
      </c>
      <c r="AG480" s="81">
        <v>1896605.8020712179</v>
      </c>
      <c r="AH480" s="81">
        <v>2021198.032744854</v>
      </c>
      <c r="AI480" s="81">
        <v>109030720.254327</v>
      </c>
      <c r="AJ480" s="81">
        <v>129006581.43660115</v>
      </c>
      <c r="AK480" s="81">
        <v>0</v>
      </c>
      <c r="AL480" s="81">
        <v>0</v>
      </c>
      <c r="AM480" s="81">
        <v>7758476.5526536033</v>
      </c>
      <c r="AN480" s="81">
        <v>0</v>
      </c>
      <c r="AO480" s="81">
        <v>0</v>
      </c>
      <c r="AP480" s="82"/>
      <c r="AQ480" s="81">
        <v>1627</v>
      </c>
      <c r="AR480" s="81">
        <v>634</v>
      </c>
      <c r="AS480" s="81">
        <v>1</v>
      </c>
      <c r="AT480" s="81">
        <v>0</v>
      </c>
      <c r="AU480" s="81">
        <v>0</v>
      </c>
      <c r="AV480" s="81">
        <v>0</v>
      </c>
      <c r="AW480" s="81" t="s">
        <v>564</v>
      </c>
      <c r="AX480" s="82"/>
      <c r="AY480" s="81">
        <v>7850.639000000001</v>
      </c>
      <c r="AZ480" s="81">
        <v>50447.55999999999</v>
      </c>
      <c r="BA480" s="81">
        <v>19.600000000000001</v>
      </c>
      <c r="BB480" s="81">
        <v>0</v>
      </c>
      <c r="BC480" s="81">
        <v>0</v>
      </c>
      <c r="BD480" s="81">
        <v>0</v>
      </c>
      <c r="BE480" s="81" t="s">
        <v>564</v>
      </c>
      <c r="BF480" s="82"/>
      <c r="BG480" s="81">
        <v>0</v>
      </c>
      <c r="BH480" s="81">
        <v>0</v>
      </c>
      <c r="BI480" s="81">
        <v>240.511</v>
      </c>
      <c r="BJ480" s="81">
        <v>0</v>
      </c>
      <c r="BK480" s="81">
        <v>26.736000000000001</v>
      </c>
      <c r="BL480" s="81">
        <v>0</v>
      </c>
      <c r="BM480" s="82"/>
      <c r="BN480" s="81">
        <v>0</v>
      </c>
      <c r="BO480" s="81">
        <v>0</v>
      </c>
      <c r="BP480" s="81">
        <v>8</v>
      </c>
      <c r="BQ480" s="81">
        <v>0</v>
      </c>
      <c r="BR480" s="81">
        <v>4</v>
      </c>
      <c r="BS480" s="81">
        <v>0</v>
      </c>
      <c r="BT480"/>
      <c r="BU480" s="80">
        <v>234.22200000000001</v>
      </c>
      <c r="BV480" s="80">
        <v>0.96299999999999997</v>
      </c>
      <c r="BW480" s="80">
        <v>6.1360000000000001</v>
      </c>
      <c r="BX480" s="80">
        <v>0</v>
      </c>
      <c r="BY480" s="80">
        <v>25.925999999999998</v>
      </c>
      <c r="BZ480" s="80">
        <v>0</v>
      </c>
      <c r="CA480" s="80">
        <v>0</v>
      </c>
      <c r="CB480" s="80">
        <v>0</v>
      </c>
      <c r="CC480" s="80">
        <v>0</v>
      </c>
    </row>
    <row r="481" spans="1:81">
      <c r="A481" s="80" t="s">
        <v>2300</v>
      </c>
      <c r="B481" s="80">
        <v>289</v>
      </c>
      <c r="C481" s="80">
        <v>17</v>
      </c>
      <c r="D481" s="80">
        <v>17</v>
      </c>
      <c r="E481" s="80">
        <v>2020</v>
      </c>
      <c r="F481" s="80" t="s">
        <v>218</v>
      </c>
      <c r="G481" s="80" t="s">
        <v>2283</v>
      </c>
      <c r="H481" s="80" t="s">
        <v>2284</v>
      </c>
      <c r="I481" s="177"/>
      <c r="J481" s="81">
        <v>204.15046891514459</v>
      </c>
      <c r="K481" s="81">
        <v>2.9446194701909141</v>
      </c>
      <c r="L481" s="81">
        <v>9.5931232421827719</v>
      </c>
      <c r="M481" s="81">
        <v>69.172254263138612</v>
      </c>
      <c r="N481" s="81">
        <v>99.258448611796041</v>
      </c>
      <c r="O481" s="81">
        <v>51.713280190252142</v>
      </c>
      <c r="P481" s="81">
        <v>40.08830803051741</v>
      </c>
      <c r="Q481" s="81">
        <v>3.3159118504624616</v>
      </c>
      <c r="R481" s="81">
        <v>3.0726602617867997</v>
      </c>
      <c r="S481" s="81">
        <v>6.5461648547200024</v>
      </c>
      <c r="T481" s="82"/>
      <c r="U481" s="81">
        <v>19276351</v>
      </c>
      <c r="V481" s="81">
        <v>1182</v>
      </c>
      <c r="W481" s="81">
        <v>236</v>
      </c>
      <c r="X481" s="81">
        <v>17403</v>
      </c>
      <c r="Y481" s="81">
        <v>26255</v>
      </c>
      <c r="Z481" s="81">
        <v>36953</v>
      </c>
      <c r="AA481" s="81">
        <v>9044</v>
      </c>
      <c r="AB481" s="81">
        <v>56237</v>
      </c>
      <c r="AC481" s="81">
        <v>544653.5</v>
      </c>
      <c r="AD481" s="81">
        <v>6.5461648547200024</v>
      </c>
      <c r="AE481" s="82"/>
      <c r="AF481" s="81">
        <v>203533119.85199931</v>
      </c>
      <c r="AG481" s="81">
        <v>1894394.643276755</v>
      </c>
      <c r="AH481" s="81">
        <v>2400871.082367342</v>
      </c>
      <c r="AI481" s="81">
        <v>95422775.662943512</v>
      </c>
      <c r="AJ481" s="81">
        <v>154361891.94382212</v>
      </c>
      <c r="AK481" s="81"/>
      <c r="AL481" s="81"/>
      <c r="AM481" s="81">
        <v>7339553.306101609</v>
      </c>
      <c r="AN481" s="81"/>
      <c r="AO481" s="81"/>
      <c r="AP481" s="82"/>
      <c r="AQ481" s="81">
        <v>1715</v>
      </c>
      <c r="AR481" s="81">
        <v>690</v>
      </c>
      <c r="AS481" s="81">
        <v>1</v>
      </c>
      <c r="AT481" s="81">
        <v>0</v>
      </c>
      <c r="AU481" s="81">
        <v>0</v>
      </c>
      <c r="AV481" s="81">
        <v>0</v>
      </c>
      <c r="AW481" s="81">
        <v>1</v>
      </c>
      <c r="AX481" s="82"/>
      <c r="AY481" s="81">
        <v>8368.0669999999936</v>
      </c>
      <c r="AZ481" s="81">
        <v>56663.260000000009</v>
      </c>
      <c r="BA481" s="81">
        <v>19.600000000000001</v>
      </c>
      <c r="BB481" s="81">
        <v>0</v>
      </c>
      <c r="BC481" s="81">
        <v>0</v>
      </c>
      <c r="BD481" s="81">
        <v>0</v>
      </c>
      <c r="BE481" s="81">
        <v>19.600000000000001</v>
      </c>
      <c r="BF481" s="82"/>
      <c r="BG481" s="81">
        <v>0</v>
      </c>
      <c r="BH481" s="81">
        <v>0</v>
      </c>
      <c r="BI481" s="81">
        <v>203.14</v>
      </c>
      <c r="BJ481" s="81">
        <v>0</v>
      </c>
      <c r="BK481" s="81">
        <v>15.016999999999999</v>
      </c>
      <c r="BL481" s="81">
        <v>0</v>
      </c>
      <c r="BM481" s="82"/>
      <c r="BN481" s="81">
        <v>0</v>
      </c>
      <c r="BO481" s="81">
        <v>0</v>
      </c>
      <c r="BP481" s="81">
        <v>9</v>
      </c>
      <c r="BQ481" s="81">
        <v>0</v>
      </c>
      <c r="BR481" s="81">
        <v>4</v>
      </c>
      <c r="BS481" s="81">
        <v>0</v>
      </c>
      <c r="BT481"/>
      <c r="BU481" s="80">
        <v>218.15700000000001</v>
      </c>
      <c r="BV481" s="80">
        <v>0</v>
      </c>
      <c r="BW481" s="80">
        <v>0</v>
      </c>
      <c r="BX481" s="80">
        <v>0</v>
      </c>
      <c r="BY481" s="80">
        <v>0</v>
      </c>
      <c r="BZ481" s="80">
        <v>0</v>
      </c>
      <c r="CA481" s="80">
        <v>0</v>
      </c>
      <c r="CB481" s="80">
        <v>0</v>
      </c>
      <c r="CC481" s="80">
        <v>0</v>
      </c>
    </row>
    <row r="482" spans="1:81">
      <c r="A482" s="80" t="s">
        <v>2301</v>
      </c>
      <c r="B482" s="80">
        <v>289</v>
      </c>
      <c r="C482" s="80">
        <v>18</v>
      </c>
      <c r="D482" s="80">
        <v>17</v>
      </c>
      <c r="E482" s="80">
        <v>2021</v>
      </c>
      <c r="F482" s="80" t="s">
        <v>75</v>
      </c>
      <c r="G482" s="174" t="s">
        <v>2283</v>
      </c>
      <c r="H482" s="80" t="s">
        <v>2284</v>
      </c>
      <c r="I482" s="177"/>
      <c r="J482" s="81">
        <v>235.28162601721371</v>
      </c>
      <c r="K482" s="81">
        <v>2.9181957739667101</v>
      </c>
      <c r="L482" s="81">
        <v>9.8697007444057672</v>
      </c>
      <c r="M482" s="81">
        <v>73.313939404699127</v>
      </c>
      <c r="N482" s="81">
        <v>83.480970497294848</v>
      </c>
      <c r="O482" s="81">
        <v>49.907104315296301</v>
      </c>
      <c r="P482" s="81">
        <v>41.103074758232111</v>
      </c>
      <c r="Q482" s="81">
        <v>3.3096993125296486</v>
      </c>
      <c r="R482" s="81">
        <v>3.2457679747320993</v>
      </c>
      <c r="S482" s="81">
        <v>6.8290054068600012</v>
      </c>
      <c r="T482" s="82"/>
      <c r="U482" s="81">
        <v>26099139</v>
      </c>
      <c r="V482" s="81">
        <v>1182</v>
      </c>
      <c r="W482" s="81">
        <v>236</v>
      </c>
      <c r="X482" s="81">
        <v>17403</v>
      </c>
      <c r="Y482" s="81">
        <v>26193</v>
      </c>
      <c r="Z482" s="81">
        <v>36721</v>
      </c>
      <c r="AA482" s="81">
        <v>9043</v>
      </c>
      <c r="AB482" s="81">
        <v>55466</v>
      </c>
      <c r="AC482" s="81">
        <v>557654.5</v>
      </c>
      <c r="AD482" s="81">
        <v>6.8290054068600012</v>
      </c>
      <c r="AE482" s="82"/>
      <c r="AF482" s="81">
        <v>251776459.27601889</v>
      </c>
      <c r="AG482" s="81">
        <v>1933015.0545791325</v>
      </c>
      <c r="AH482" s="81">
        <v>2547839.4427393172</v>
      </c>
      <c r="AI482" s="81">
        <v>111317925.8457682</v>
      </c>
      <c r="AJ482" s="81">
        <v>141356478.99120116</v>
      </c>
      <c r="AK482" s="81">
        <v>0</v>
      </c>
      <c r="AL482" s="81">
        <v>0</v>
      </c>
      <c r="AM482" s="81">
        <v>7280682.8011475969</v>
      </c>
      <c r="AN482" s="81">
        <v>0</v>
      </c>
      <c r="AO482" s="81">
        <v>0</v>
      </c>
      <c r="AP482" s="82"/>
      <c r="AQ482" s="81">
        <v>1804</v>
      </c>
      <c r="AR482" s="81">
        <v>717</v>
      </c>
      <c r="AS482" s="81">
        <v>1</v>
      </c>
      <c r="AT482" s="81">
        <v>0</v>
      </c>
      <c r="AU482" s="81">
        <v>0</v>
      </c>
      <c r="AV482" s="81">
        <v>0</v>
      </c>
      <c r="AW482" s="81"/>
      <c r="AX482" s="82"/>
      <c r="AY482" s="81">
        <v>8898.7739999999867</v>
      </c>
      <c r="AZ482" s="81">
        <v>59894.559999999998</v>
      </c>
      <c r="BA482" s="81">
        <v>19.600000000000001</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2302</v>
      </c>
      <c r="B483" s="80">
        <v>289</v>
      </c>
      <c r="C483" s="80">
        <v>19</v>
      </c>
      <c r="D483" s="80">
        <v>17</v>
      </c>
      <c r="E483" s="80">
        <v>2022</v>
      </c>
      <c r="F483" s="80" t="s">
        <v>568</v>
      </c>
      <c r="G483" s="174" t="s">
        <v>2283</v>
      </c>
      <c r="H483" s="80" t="s">
        <v>2284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1906</v>
      </c>
      <c r="AR483" s="81">
        <v>730</v>
      </c>
      <c r="AS483" s="81">
        <v>1</v>
      </c>
      <c r="AT483" s="81">
        <v>0</v>
      </c>
      <c r="AU483" s="81">
        <v>0</v>
      </c>
      <c r="AV483" s="81">
        <v>0</v>
      </c>
      <c r="AW483" s="81"/>
      <c r="AX483" s="82"/>
      <c r="AY483" s="81">
        <v>9589.4659999999785</v>
      </c>
      <c r="AZ483" s="81">
        <v>61338.76</v>
      </c>
      <c r="BA483" s="81">
        <v>19.600000000000001</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2303</v>
      </c>
      <c r="B484" s="80">
        <v>426</v>
      </c>
      <c r="C484" s="80">
        <v>1</v>
      </c>
      <c r="D484" s="80">
        <v>26</v>
      </c>
      <c r="E484" s="80">
        <v>1990</v>
      </c>
      <c r="F484" s="80" t="s">
        <v>562</v>
      </c>
      <c r="G484" s="80" t="s">
        <v>2304</v>
      </c>
      <c r="H484" s="80" t="s">
        <v>2305</v>
      </c>
      <c r="I484" s="177"/>
      <c r="J484" s="81">
        <v>128.35020693530646</v>
      </c>
      <c r="K484" s="81">
        <v>6.8139570209086981</v>
      </c>
      <c r="L484" s="81">
        <v>3.3721406462045986</v>
      </c>
      <c r="M484" s="81">
        <v>36.871593173554935</v>
      </c>
      <c r="N484" s="81">
        <v>61.696628005785676</v>
      </c>
      <c r="O484" s="81">
        <v>44.764105373460211</v>
      </c>
      <c r="P484" s="81">
        <v>63.469093537645783</v>
      </c>
      <c r="Q484" s="81">
        <v>3.0834035534042861</v>
      </c>
      <c r="R484" s="81">
        <v>0</v>
      </c>
      <c r="S484" s="81">
        <v>2.7796481626389848</v>
      </c>
      <c r="T484" s="82"/>
      <c r="U484" s="81">
        <v>19108414</v>
      </c>
      <c r="V484" s="81">
        <v>1987</v>
      </c>
      <c r="W484" s="81">
        <v>48</v>
      </c>
      <c r="X484" s="81">
        <v>12689</v>
      </c>
      <c r="Y484" s="81">
        <v>15334</v>
      </c>
      <c r="Z484" s="81">
        <v>18412</v>
      </c>
      <c r="AA484" s="81">
        <v>15411</v>
      </c>
      <c r="AB484" s="81">
        <v>50064</v>
      </c>
      <c r="AC484" s="81">
        <v>0</v>
      </c>
      <c r="AD484" s="81">
        <v>2.7796481626389848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2306</v>
      </c>
      <c r="B485" s="80">
        <v>427</v>
      </c>
      <c r="C485" s="80">
        <v>2</v>
      </c>
      <c r="D485" s="80">
        <v>26</v>
      </c>
      <c r="E485" s="80">
        <v>2005</v>
      </c>
      <c r="F485" s="80" t="s">
        <v>565</v>
      </c>
      <c r="G485" s="80" t="s">
        <v>2304</v>
      </c>
      <c r="H485" s="80" t="s">
        <v>2305</v>
      </c>
      <c r="I485" s="177"/>
      <c r="J485" s="81">
        <v>168.31285070612321</v>
      </c>
      <c r="K485" s="81">
        <v>4.7040026309153422</v>
      </c>
      <c r="L485" s="81">
        <v>0.22435176588887865</v>
      </c>
      <c r="M485" s="81">
        <v>68.426263837487809</v>
      </c>
      <c r="N485" s="81">
        <v>109.71866349520054</v>
      </c>
      <c r="O485" s="81">
        <v>73.748956810967044</v>
      </c>
      <c r="P485" s="81">
        <v>65.790004675611712</v>
      </c>
      <c r="Q485" s="81">
        <v>3.2865622794175504</v>
      </c>
      <c r="R485" s="81">
        <v>0</v>
      </c>
      <c r="S485" s="81">
        <v>4.9653138015313143</v>
      </c>
      <c r="T485" s="82"/>
      <c r="U485" s="81">
        <v>30327746</v>
      </c>
      <c r="V485" s="81">
        <v>1807</v>
      </c>
      <c r="W485" s="81">
        <v>3</v>
      </c>
      <c r="X485" s="81">
        <v>12558</v>
      </c>
      <c r="Y485" s="81">
        <v>20502</v>
      </c>
      <c r="Z485" s="81">
        <v>35102</v>
      </c>
      <c r="AA485" s="81">
        <v>13083</v>
      </c>
      <c r="AB485" s="81">
        <v>55785</v>
      </c>
      <c r="AC485" s="81">
        <v>0</v>
      </c>
      <c r="AD485" s="81">
        <v>4.9653138015313143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2307</v>
      </c>
      <c r="B486" s="80">
        <v>428</v>
      </c>
      <c r="C486" s="80">
        <v>3</v>
      </c>
      <c r="D486" s="80">
        <v>26</v>
      </c>
      <c r="E486" s="80">
        <v>2006</v>
      </c>
      <c r="F486" s="80" t="s">
        <v>566</v>
      </c>
      <c r="G486" s="80" t="s">
        <v>2304</v>
      </c>
      <c r="H486" s="80" t="s">
        <v>2305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2308</v>
      </c>
      <c r="B487" s="80">
        <v>429</v>
      </c>
      <c r="C487" s="80">
        <v>4</v>
      </c>
      <c r="D487" s="80">
        <v>26</v>
      </c>
      <c r="E487" s="80">
        <v>2007</v>
      </c>
      <c r="F487" s="80" t="s">
        <v>567</v>
      </c>
      <c r="G487" s="80" t="s">
        <v>2304</v>
      </c>
      <c r="H487" s="80" t="s">
        <v>2305</v>
      </c>
      <c r="I487" s="177"/>
      <c r="J487" s="81">
        <v>134.07295925002842</v>
      </c>
      <c r="K487" s="81">
        <v>4.6720922784655903</v>
      </c>
      <c r="L487" s="81">
        <v>4.1142454390424463</v>
      </c>
      <c r="M487" s="81">
        <v>73.681159691570286</v>
      </c>
      <c r="N487" s="81">
        <v>99.416238228044321</v>
      </c>
      <c r="O487" s="81">
        <v>72.452772420506207</v>
      </c>
      <c r="P487" s="81">
        <v>65.572584610789548</v>
      </c>
      <c r="Q487" s="81">
        <v>3.4849452804598089</v>
      </c>
      <c r="R487" s="81">
        <v>0</v>
      </c>
      <c r="S487" s="81">
        <v>5.9280071777801373</v>
      </c>
      <c r="T487" s="82"/>
      <c r="U487" s="81">
        <v>24714461</v>
      </c>
      <c r="V487" s="81">
        <v>1746</v>
      </c>
      <c r="W487" s="81">
        <v>67</v>
      </c>
      <c r="X487" s="81">
        <v>15778</v>
      </c>
      <c r="Y487" s="81">
        <v>21162</v>
      </c>
      <c r="Z487" s="81">
        <v>35849</v>
      </c>
      <c r="AA487" s="81">
        <v>12841</v>
      </c>
      <c r="AB487" s="81">
        <v>56024</v>
      </c>
      <c r="AC487" s="81">
        <v>0</v>
      </c>
      <c r="AD487" s="81">
        <v>5.9280071777801373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2309</v>
      </c>
      <c r="B488" s="80">
        <v>430</v>
      </c>
      <c r="C488" s="80">
        <v>5</v>
      </c>
      <c r="D488" s="80">
        <v>26</v>
      </c>
      <c r="E488" s="80">
        <v>2008</v>
      </c>
      <c r="F488" s="80" t="s">
        <v>84</v>
      </c>
      <c r="G488" s="80" t="s">
        <v>2304</v>
      </c>
      <c r="H488" s="80" t="s">
        <v>2305</v>
      </c>
      <c r="I488" s="177"/>
      <c r="J488" s="81">
        <v>99.902146449428088</v>
      </c>
      <c r="K488" s="81">
        <v>3.4633549572048428</v>
      </c>
      <c r="L488" s="81">
        <v>3.7378874186038851</v>
      </c>
      <c r="M488" s="81">
        <v>79.708567155141679</v>
      </c>
      <c r="N488" s="81">
        <v>91.42579884927477</v>
      </c>
      <c r="O488" s="81">
        <v>70.331868418719921</v>
      </c>
      <c r="P488" s="81">
        <v>64.141073586732062</v>
      </c>
      <c r="Q488" s="81">
        <v>3.4322165975563355</v>
      </c>
      <c r="R488" s="81">
        <v>0</v>
      </c>
      <c r="S488" s="81">
        <v>5.0337327133749783</v>
      </c>
      <c r="T488" s="82"/>
      <c r="U488" s="81">
        <v>21369716</v>
      </c>
      <c r="V488" s="81">
        <v>1746</v>
      </c>
      <c r="W488" s="81">
        <v>67</v>
      </c>
      <c r="X488" s="81">
        <v>15778</v>
      </c>
      <c r="Y488" s="81">
        <v>21413</v>
      </c>
      <c r="Z488" s="81">
        <v>36021</v>
      </c>
      <c r="AA488" s="81">
        <v>12575</v>
      </c>
      <c r="AB488" s="81">
        <v>56083</v>
      </c>
      <c r="AC488" s="81">
        <v>0</v>
      </c>
      <c r="AD488" s="81">
        <v>5.0337327133749783</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2310</v>
      </c>
      <c r="B489" s="80">
        <v>431</v>
      </c>
      <c r="C489" s="80">
        <v>6</v>
      </c>
      <c r="D489" s="80">
        <v>26</v>
      </c>
      <c r="E489" s="80">
        <v>2009</v>
      </c>
      <c r="F489" s="80" t="s">
        <v>85</v>
      </c>
      <c r="G489" s="80" t="s">
        <v>2304</v>
      </c>
      <c r="H489" s="80" t="s">
        <v>2305</v>
      </c>
      <c r="I489" s="177"/>
      <c r="J489" s="81">
        <v>94.705774270515278</v>
      </c>
      <c r="K489" s="81">
        <v>3.6207342901009274</v>
      </c>
      <c r="L489" s="81">
        <v>3.7645576171805279</v>
      </c>
      <c r="M489" s="81">
        <v>83.287239147363223</v>
      </c>
      <c r="N489" s="81">
        <v>93.085824551414987</v>
      </c>
      <c r="O489" s="81">
        <v>71.949045915285737</v>
      </c>
      <c r="P489" s="81">
        <v>61.842382765183075</v>
      </c>
      <c r="Q489" s="81">
        <v>3.2726870446527929</v>
      </c>
      <c r="R489" s="81">
        <v>0</v>
      </c>
      <c r="S489" s="81">
        <v>5.8698720823297013</v>
      </c>
      <c r="T489" s="82"/>
      <c r="U489" s="81">
        <v>15048955</v>
      </c>
      <c r="V489" s="81">
        <v>1749</v>
      </c>
      <c r="W489" s="81">
        <v>94</v>
      </c>
      <c r="X489" s="81">
        <v>16810</v>
      </c>
      <c r="Y489" s="81">
        <v>21634</v>
      </c>
      <c r="Z489" s="81">
        <v>36372</v>
      </c>
      <c r="AA489" s="81">
        <v>12447</v>
      </c>
      <c r="AB489" s="81">
        <v>56137</v>
      </c>
      <c r="AC489" s="81">
        <v>0</v>
      </c>
      <c r="AD489" s="81">
        <v>5.8698720823297013</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47.768000000000001</v>
      </c>
      <c r="BJ489" s="81">
        <v>0</v>
      </c>
      <c r="BK489" s="81">
        <v>6.5629999999999997</v>
      </c>
      <c r="BL489" s="81">
        <v>0</v>
      </c>
      <c r="BM489" s="82"/>
      <c r="BN489" s="81">
        <v>0</v>
      </c>
      <c r="BO489" s="81">
        <v>0</v>
      </c>
      <c r="BP489" s="81">
        <v>6</v>
      </c>
      <c r="BQ489" s="81">
        <v>0</v>
      </c>
      <c r="BR489" s="81">
        <v>1</v>
      </c>
      <c r="BS489" s="81">
        <v>0</v>
      </c>
      <c r="BT489"/>
      <c r="BU489" s="80"/>
      <c r="BV489" s="80"/>
      <c r="BW489" s="80"/>
      <c r="BX489" s="80"/>
      <c r="BY489" s="80"/>
      <c r="BZ489" s="80"/>
      <c r="CA489" s="80"/>
      <c r="CB489" s="80"/>
      <c r="CC489" s="80"/>
    </row>
    <row r="490" spans="1:81">
      <c r="A490" s="80" t="s">
        <v>2311</v>
      </c>
      <c r="B490" s="80">
        <v>432</v>
      </c>
      <c r="C490" s="80">
        <v>7</v>
      </c>
      <c r="D490" s="80">
        <v>26</v>
      </c>
      <c r="E490" s="80">
        <v>2010</v>
      </c>
      <c r="F490" s="80" t="s">
        <v>86</v>
      </c>
      <c r="G490" s="80" t="s">
        <v>2304</v>
      </c>
      <c r="H490" s="80" t="s">
        <v>2305</v>
      </c>
      <c r="I490" s="177"/>
      <c r="J490" s="81">
        <v>95.823241963665311</v>
      </c>
      <c r="K490" s="81">
        <v>3.8788517997686016</v>
      </c>
      <c r="L490" s="81">
        <v>3.8336155099463611</v>
      </c>
      <c r="M490" s="81">
        <v>86.052151389028907</v>
      </c>
      <c r="N490" s="81">
        <v>100.10294487866295</v>
      </c>
      <c r="O490" s="81">
        <v>71.905701671413297</v>
      </c>
      <c r="P490" s="81">
        <v>62.50404877721391</v>
      </c>
      <c r="Q490" s="81">
        <v>3.4078414157911325</v>
      </c>
      <c r="R490" s="81">
        <v>0</v>
      </c>
      <c r="S490" s="81">
        <v>5.082999023583997</v>
      </c>
      <c r="T490" s="82"/>
      <c r="U490" s="81">
        <v>17780762</v>
      </c>
      <c r="V490" s="81">
        <v>1749</v>
      </c>
      <c r="W490" s="81">
        <v>94</v>
      </c>
      <c r="X490" s="81">
        <v>16810</v>
      </c>
      <c r="Y490" s="81">
        <v>21860</v>
      </c>
      <c r="Z490" s="81">
        <v>36519</v>
      </c>
      <c r="AA490" s="81">
        <v>12266</v>
      </c>
      <c r="AB490" s="81">
        <v>56012</v>
      </c>
      <c r="AC490" s="81">
        <v>0</v>
      </c>
      <c r="AD490" s="81">
        <v>5.082999023583997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50.805</v>
      </c>
      <c r="BJ490" s="81">
        <v>0</v>
      </c>
      <c r="BK490" s="81">
        <v>6.94</v>
      </c>
      <c r="BL490" s="81">
        <v>0</v>
      </c>
      <c r="BM490" s="82"/>
      <c r="BN490" s="81">
        <v>0</v>
      </c>
      <c r="BO490" s="81">
        <v>0</v>
      </c>
      <c r="BP490" s="81">
        <v>6</v>
      </c>
      <c r="BQ490" s="81">
        <v>0</v>
      </c>
      <c r="BR490" s="81">
        <v>1</v>
      </c>
      <c r="BS490" s="81">
        <v>0</v>
      </c>
      <c r="BT490"/>
      <c r="BU490" s="80">
        <v>57.744999999999997</v>
      </c>
      <c r="BV490" s="80">
        <v>0</v>
      </c>
      <c r="BW490" s="80">
        <v>0</v>
      </c>
      <c r="BX490" s="80">
        <v>0</v>
      </c>
      <c r="BY490" s="80">
        <v>0</v>
      </c>
      <c r="BZ490" s="80">
        <v>0</v>
      </c>
      <c r="CA490" s="80">
        <v>0</v>
      </c>
      <c r="CB490" s="80">
        <v>0</v>
      </c>
      <c r="CC490" s="80">
        <v>0</v>
      </c>
    </row>
    <row r="491" spans="1:81">
      <c r="A491" s="80" t="s">
        <v>2312</v>
      </c>
      <c r="B491" s="80">
        <v>433</v>
      </c>
      <c r="C491" s="80">
        <v>8</v>
      </c>
      <c r="D491" s="80">
        <v>26</v>
      </c>
      <c r="E491" s="80">
        <v>2011</v>
      </c>
      <c r="F491" s="80" t="s">
        <v>87</v>
      </c>
      <c r="G491" s="80" t="s">
        <v>2304</v>
      </c>
      <c r="H491" s="80" t="s">
        <v>2305</v>
      </c>
      <c r="I491" s="177"/>
      <c r="J491" s="81">
        <v>96.532258709244005</v>
      </c>
      <c r="K491" s="81">
        <v>4.8684634671275164</v>
      </c>
      <c r="L491" s="81">
        <v>3.4205871345333949</v>
      </c>
      <c r="M491" s="81">
        <v>94.701428902315357</v>
      </c>
      <c r="N491" s="81">
        <v>95.202938560707736</v>
      </c>
      <c r="O491" s="81">
        <v>70.88360066676934</v>
      </c>
      <c r="P491" s="81">
        <v>60.277160606232989</v>
      </c>
      <c r="Q491" s="81">
        <v>3.9243012396037495</v>
      </c>
      <c r="R491" s="81">
        <v>0</v>
      </c>
      <c r="S491" s="81">
        <v>6.2056753554685153</v>
      </c>
      <c r="T491" s="82"/>
      <c r="U491" s="81">
        <v>16985405</v>
      </c>
      <c r="V491" s="81">
        <v>1749</v>
      </c>
      <c r="W491" s="81">
        <v>94</v>
      </c>
      <c r="X491" s="81">
        <v>16810</v>
      </c>
      <c r="Y491" s="81">
        <v>22139</v>
      </c>
      <c r="Z491" s="81">
        <v>36782</v>
      </c>
      <c r="AA491" s="81">
        <v>12181</v>
      </c>
      <c r="AB491" s="81">
        <v>55919</v>
      </c>
      <c r="AC491" s="81">
        <v>0</v>
      </c>
      <c r="AD491" s="81">
        <v>6.2056753554685153</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43.45</v>
      </c>
      <c r="BJ491" s="81">
        <v>0</v>
      </c>
      <c r="BK491" s="81">
        <v>6.9169999999999998</v>
      </c>
      <c r="BL491" s="81">
        <v>0</v>
      </c>
      <c r="BM491" s="82"/>
      <c r="BN491" s="81">
        <v>0</v>
      </c>
      <c r="BO491" s="81">
        <v>0</v>
      </c>
      <c r="BP491" s="81">
        <v>5</v>
      </c>
      <c r="BQ491" s="81">
        <v>0</v>
      </c>
      <c r="BR491" s="81">
        <v>1</v>
      </c>
      <c r="BS491" s="81">
        <v>0</v>
      </c>
      <c r="BT491"/>
      <c r="BU491" s="80">
        <v>50.366999999999997</v>
      </c>
      <c r="BV491" s="80">
        <v>0</v>
      </c>
      <c r="BW491" s="80">
        <v>0</v>
      </c>
      <c r="BX491" s="80">
        <v>0</v>
      </c>
      <c r="BY491" s="80">
        <v>0</v>
      </c>
      <c r="BZ491" s="80">
        <v>0</v>
      </c>
      <c r="CA491" s="80">
        <v>0</v>
      </c>
      <c r="CB491" s="80">
        <v>0</v>
      </c>
      <c r="CC491" s="80">
        <v>0</v>
      </c>
    </row>
    <row r="492" spans="1:81">
      <c r="A492" s="80" t="s">
        <v>2313</v>
      </c>
      <c r="B492" s="80">
        <v>434</v>
      </c>
      <c r="C492" s="80">
        <v>9</v>
      </c>
      <c r="D492" s="80">
        <v>26</v>
      </c>
      <c r="E492" s="80">
        <v>2012</v>
      </c>
      <c r="F492" s="80" t="s">
        <v>88</v>
      </c>
      <c r="G492" s="80" t="s">
        <v>2304</v>
      </c>
      <c r="H492" s="80" t="s">
        <v>2305</v>
      </c>
      <c r="I492" s="177"/>
      <c r="J492" s="81">
        <v>94.11279245647934</v>
      </c>
      <c r="K492" s="81">
        <v>4.3944042259858644</v>
      </c>
      <c r="L492" s="81">
        <v>3.4779256134374181</v>
      </c>
      <c r="M492" s="81">
        <v>85.260535109976587</v>
      </c>
      <c r="N492" s="81">
        <v>94.029497464437071</v>
      </c>
      <c r="O492" s="81">
        <v>71.323848410318831</v>
      </c>
      <c r="P492" s="81">
        <v>60.003015105022719</v>
      </c>
      <c r="Q492" s="81">
        <v>4.3147450305653932</v>
      </c>
      <c r="R492" s="81">
        <v>0</v>
      </c>
      <c r="S492" s="81">
        <v>4.6378885255990019</v>
      </c>
      <c r="T492" s="82"/>
      <c r="U492" s="81">
        <v>16991595</v>
      </c>
      <c r="V492" s="81">
        <v>1749</v>
      </c>
      <c r="W492" s="81">
        <v>94</v>
      </c>
      <c r="X492" s="81">
        <v>16810</v>
      </c>
      <c r="Y492" s="81">
        <v>22575</v>
      </c>
      <c r="Z492" s="81">
        <v>37304</v>
      </c>
      <c r="AA492" s="81">
        <v>12057</v>
      </c>
      <c r="AB492" s="81">
        <v>56589</v>
      </c>
      <c r="AC492" s="81">
        <v>0</v>
      </c>
      <c r="AD492" s="81">
        <v>4.6378885255990019</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41.543999999999997</v>
      </c>
      <c r="BJ492" s="81">
        <v>0</v>
      </c>
      <c r="BK492" s="81">
        <v>15.176000000000002</v>
      </c>
      <c r="BL492" s="81">
        <v>0</v>
      </c>
      <c r="BM492" s="82"/>
      <c r="BN492" s="81">
        <v>0</v>
      </c>
      <c r="BO492" s="81">
        <v>0</v>
      </c>
      <c r="BP492" s="81">
        <v>4</v>
      </c>
      <c r="BQ492" s="81">
        <v>0</v>
      </c>
      <c r="BR492" s="81">
        <v>3</v>
      </c>
      <c r="BS492" s="81">
        <v>0</v>
      </c>
      <c r="BT492"/>
      <c r="BU492" s="80">
        <v>56.72</v>
      </c>
      <c r="BV492" s="80">
        <v>0</v>
      </c>
      <c r="BW492" s="80">
        <v>0</v>
      </c>
      <c r="BX492" s="80">
        <v>0</v>
      </c>
      <c r="BY492" s="80">
        <v>0</v>
      </c>
      <c r="BZ492" s="80">
        <v>0</v>
      </c>
      <c r="CA492" s="80">
        <v>0</v>
      </c>
      <c r="CB492" s="80">
        <v>0</v>
      </c>
      <c r="CC492" s="80">
        <v>0</v>
      </c>
    </row>
    <row r="493" spans="1:81">
      <c r="A493" s="80" t="s">
        <v>2314</v>
      </c>
      <c r="B493" s="80">
        <v>435</v>
      </c>
      <c r="C493" s="80">
        <v>10</v>
      </c>
      <c r="D493" s="80">
        <v>26</v>
      </c>
      <c r="E493" s="80">
        <v>2013</v>
      </c>
      <c r="F493" s="80" t="s">
        <v>89</v>
      </c>
      <c r="G493" s="80" t="s">
        <v>2304</v>
      </c>
      <c r="H493" s="80" t="s">
        <v>2305</v>
      </c>
      <c r="I493" s="177"/>
      <c r="J493" s="81">
        <v>101.24371029075343</v>
      </c>
      <c r="K493" s="81">
        <v>3.6147716254073221</v>
      </c>
      <c r="L493" s="81">
        <v>3.535437704231744</v>
      </c>
      <c r="M493" s="81">
        <v>82.192748287903569</v>
      </c>
      <c r="N493" s="81">
        <v>100.85030254283218</v>
      </c>
      <c r="O493" s="81">
        <v>69.137519636393122</v>
      </c>
      <c r="P493" s="81">
        <v>59.999313282422818</v>
      </c>
      <c r="Q493" s="81">
        <v>4.364747110754073</v>
      </c>
      <c r="R493" s="81">
        <v>0</v>
      </c>
      <c r="S493" s="81">
        <v>6.0055500858032431</v>
      </c>
      <c r="T493" s="82"/>
      <c r="U493" s="81">
        <v>18151815</v>
      </c>
      <c r="V493" s="81">
        <v>1749</v>
      </c>
      <c r="W493" s="81">
        <v>94</v>
      </c>
      <c r="X493" s="81">
        <v>16810</v>
      </c>
      <c r="Y493" s="81">
        <v>22623</v>
      </c>
      <c r="Z493" s="81">
        <v>37775</v>
      </c>
      <c r="AA493" s="81">
        <v>12011</v>
      </c>
      <c r="AB493" s="81">
        <v>56424</v>
      </c>
      <c r="AC493" s="81">
        <v>0</v>
      </c>
      <c r="AD493" s="81">
        <v>6.0055500858032431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62.152000000000001</v>
      </c>
      <c r="BJ493" s="81">
        <v>0</v>
      </c>
      <c r="BK493" s="81">
        <v>15.241</v>
      </c>
      <c r="BL493" s="81">
        <v>0</v>
      </c>
      <c r="BM493" s="82"/>
      <c r="BN493" s="81">
        <v>0</v>
      </c>
      <c r="BO493" s="81">
        <v>0</v>
      </c>
      <c r="BP493" s="81">
        <v>8</v>
      </c>
      <c r="BQ493" s="81">
        <v>0</v>
      </c>
      <c r="BR493" s="81">
        <v>3</v>
      </c>
      <c r="BS493" s="81">
        <v>0</v>
      </c>
      <c r="BT493"/>
      <c r="BU493" s="80">
        <v>77.393000000000001</v>
      </c>
      <c r="BV493" s="80">
        <v>0</v>
      </c>
      <c r="BW493" s="80">
        <v>0</v>
      </c>
      <c r="BX493" s="80">
        <v>0</v>
      </c>
      <c r="BY493" s="80">
        <v>0</v>
      </c>
      <c r="BZ493" s="80">
        <v>0</v>
      </c>
      <c r="CA493" s="80">
        <v>0</v>
      </c>
      <c r="CB493" s="80">
        <v>0</v>
      </c>
      <c r="CC493" s="80">
        <v>0</v>
      </c>
    </row>
    <row r="494" spans="1:81">
      <c r="A494" s="80" t="s">
        <v>2315</v>
      </c>
      <c r="B494" s="80">
        <v>436</v>
      </c>
      <c r="C494" s="80">
        <v>11</v>
      </c>
      <c r="D494" s="80">
        <v>26</v>
      </c>
      <c r="E494" s="80">
        <v>2014</v>
      </c>
      <c r="F494" s="80" t="s">
        <v>90</v>
      </c>
      <c r="G494" s="80" t="s">
        <v>2304</v>
      </c>
      <c r="H494" s="80" t="s">
        <v>2305</v>
      </c>
      <c r="I494" s="177"/>
      <c r="J494" s="81">
        <v>101.02092348920728</v>
      </c>
      <c r="K494" s="81">
        <v>3.7861498683744008</v>
      </c>
      <c r="L494" s="81">
        <v>3.521166485531082</v>
      </c>
      <c r="M494" s="81">
        <v>81.304310943864735</v>
      </c>
      <c r="N494" s="81">
        <v>102.16937761178241</v>
      </c>
      <c r="O494" s="81">
        <v>66.207535352027222</v>
      </c>
      <c r="P494" s="81">
        <v>60.170777142861169</v>
      </c>
      <c r="Q494" s="81">
        <v>4.1819886151900691</v>
      </c>
      <c r="R494" s="81">
        <v>0</v>
      </c>
      <c r="S494" s="81">
        <v>5.9842802402984763</v>
      </c>
      <c r="T494" s="82"/>
      <c r="U494" s="81">
        <v>19826359</v>
      </c>
      <c r="V494" s="81">
        <v>1560</v>
      </c>
      <c r="W494" s="81">
        <v>130</v>
      </c>
      <c r="X494" s="81">
        <v>16703</v>
      </c>
      <c r="Y494" s="81">
        <v>23118</v>
      </c>
      <c r="Z494" s="81">
        <v>38099</v>
      </c>
      <c r="AA494" s="81">
        <v>11983</v>
      </c>
      <c r="AB494" s="81">
        <v>56346</v>
      </c>
      <c r="AC494" s="81">
        <v>0</v>
      </c>
      <c r="AD494" s="81">
        <v>5.9842802402984763</v>
      </c>
      <c r="AE494" s="82"/>
      <c r="AF494" s="81">
        <v>140844934.09146959</v>
      </c>
      <c r="AG494" s="81">
        <v>3120556.3938636025</v>
      </c>
      <c r="AH494" s="81">
        <v>900293.04394638923</v>
      </c>
      <c r="AI494" s="81">
        <v>101082616.05109482</v>
      </c>
      <c r="AJ494" s="81">
        <v>126904704.49694192</v>
      </c>
      <c r="AK494" s="81">
        <v>0</v>
      </c>
      <c r="AL494" s="81">
        <v>0</v>
      </c>
      <c r="AM494" s="81">
        <v>7735463.8096094411</v>
      </c>
      <c r="AN494" s="81">
        <v>0</v>
      </c>
      <c r="AO494" s="81">
        <v>0</v>
      </c>
      <c r="AP494" s="82"/>
      <c r="AQ494" s="81">
        <v>2037</v>
      </c>
      <c r="AR494" s="81">
        <v>399</v>
      </c>
      <c r="AS494" s="81">
        <v>0</v>
      </c>
      <c r="AT494" s="81">
        <v>2</v>
      </c>
      <c r="AU494" s="81">
        <v>0</v>
      </c>
      <c r="AV494" s="81">
        <v>0</v>
      </c>
      <c r="AW494" s="81" t="s">
        <v>564</v>
      </c>
      <c r="AX494" s="82"/>
      <c r="AY494" s="81">
        <v>8626.4</v>
      </c>
      <c r="AZ494" s="81">
        <v>12769.2</v>
      </c>
      <c r="BA494" s="81">
        <v>0</v>
      </c>
      <c r="BB494" s="81">
        <v>401</v>
      </c>
      <c r="BC494" s="81">
        <v>0</v>
      </c>
      <c r="BD494" s="81">
        <v>0</v>
      </c>
      <c r="BE494" s="81" t="s">
        <v>564</v>
      </c>
      <c r="BF494" s="82"/>
      <c r="BG494" s="81">
        <v>0</v>
      </c>
      <c r="BH494" s="81">
        <v>0</v>
      </c>
      <c r="BI494" s="81">
        <v>78.944999999999993</v>
      </c>
      <c r="BJ494" s="81">
        <v>0</v>
      </c>
      <c r="BK494" s="81">
        <v>14.637</v>
      </c>
      <c r="BL494" s="81">
        <v>0</v>
      </c>
      <c r="BM494" s="82"/>
      <c r="BN494" s="81">
        <v>0</v>
      </c>
      <c r="BO494" s="81">
        <v>0</v>
      </c>
      <c r="BP494" s="81">
        <v>10</v>
      </c>
      <c r="BQ494" s="81">
        <v>0</v>
      </c>
      <c r="BR494" s="81">
        <v>3</v>
      </c>
      <c r="BS494" s="81">
        <v>0</v>
      </c>
      <c r="BT494"/>
      <c r="BU494" s="80">
        <v>93.581999999999994</v>
      </c>
      <c r="BV494" s="80">
        <v>0</v>
      </c>
      <c r="BW494" s="80">
        <v>0</v>
      </c>
      <c r="BX494" s="80">
        <v>0</v>
      </c>
      <c r="BY494" s="80">
        <v>0</v>
      </c>
      <c r="BZ494" s="80">
        <v>0</v>
      </c>
      <c r="CA494" s="80">
        <v>0</v>
      </c>
      <c r="CB494" s="80">
        <v>0</v>
      </c>
      <c r="CC494" s="80">
        <v>0</v>
      </c>
    </row>
    <row r="495" spans="1:81">
      <c r="A495" s="80" t="s">
        <v>2316</v>
      </c>
      <c r="B495" s="80">
        <v>437</v>
      </c>
      <c r="C495" s="80">
        <v>12</v>
      </c>
      <c r="D495" s="80">
        <v>26</v>
      </c>
      <c r="E495" s="80">
        <v>2015</v>
      </c>
      <c r="F495" s="80" t="s">
        <v>91</v>
      </c>
      <c r="G495" s="80" t="s">
        <v>2304</v>
      </c>
      <c r="H495" s="80" t="s">
        <v>2305</v>
      </c>
      <c r="I495" s="177"/>
      <c r="J495" s="81">
        <v>96.699247712816515</v>
      </c>
      <c r="K495" s="81">
        <v>3.5233857681637777</v>
      </c>
      <c r="L495" s="81">
        <v>3.798805398407068</v>
      </c>
      <c r="M495" s="81">
        <v>86.674382508514228</v>
      </c>
      <c r="N495" s="81">
        <v>88.1518304816408</v>
      </c>
      <c r="O495" s="81">
        <v>66.183309994180263</v>
      </c>
      <c r="P495" s="81">
        <v>60.152791673669263</v>
      </c>
      <c r="Q495" s="81">
        <v>4.0814621566662659</v>
      </c>
      <c r="R495" s="81">
        <v>0</v>
      </c>
      <c r="S495" s="81">
        <v>6.6745478999865115</v>
      </c>
      <c r="T495" s="82"/>
      <c r="U495" s="81">
        <v>20485832</v>
      </c>
      <c r="V495" s="81">
        <v>1560</v>
      </c>
      <c r="W495" s="81">
        <v>130</v>
      </c>
      <c r="X495" s="81">
        <v>16703</v>
      </c>
      <c r="Y495" s="81">
        <v>23272</v>
      </c>
      <c r="Z495" s="81">
        <v>38452</v>
      </c>
      <c r="AA495" s="81">
        <v>11970</v>
      </c>
      <c r="AB495" s="81">
        <v>56174</v>
      </c>
      <c r="AC495" s="81">
        <v>0</v>
      </c>
      <c r="AD495" s="81">
        <v>6.6745478999865115</v>
      </c>
      <c r="AE495" s="82"/>
      <c r="AF495" s="81">
        <v>139137465.59569234</v>
      </c>
      <c r="AG495" s="81">
        <v>2708847.2001514626</v>
      </c>
      <c r="AH495" s="81">
        <v>798864.82978983875</v>
      </c>
      <c r="AI495" s="81">
        <v>108469734.93423824</v>
      </c>
      <c r="AJ495" s="81">
        <v>110501155.30389598</v>
      </c>
      <c r="AK495" s="81">
        <v>0</v>
      </c>
      <c r="AL495" s="81">
        <v>0</v>
      </c>
      <c r="AM495" s="81">
        <v>7698411.0589326294</v>
      </c>
      <c r="AN495" s="81">
        <v>0</v>
      </c>
      <c r="AO495" s="81">
        <v>0</v>
      </c>
      <c r="AP495" s="82"/>
      <c r="AQ495" s="81">
        <v>2147</v>
      </c>
      <c r="AR495" s="81">
        <v>603</v>
      </c>
      <c r="AS495" s="81">
        <v>0</v>
      </c>
      <c r="AT495" s="81">
        <v>2</v>
      </c>
      <c r="AU495" s="81">
        <v>0</v>
      </c>
      <c r="AV495" s="81">
        <v>0</v>
      </c>
      <c r="AW495" s="81" t="s">
        <v>564</v>
      </c>
      <c r="AX495" s="82"/>
      <c r="AY495" s="81">
        <v>9193.6</v>
      </c>
      <c r="AZ495" s="81">
        <v>20358.400000000001</v>
      </c>
      <c r="BA495" s="81">
        <v>0</v>
      </c>
      <c r="BB495" s="81">
        <v>401</v>
      </c>
      <c r="BC495" s="81">
        <v>0</v>
      </c>
      <c r="BD495" s="81">
        <v>0</v>
      </c>
      <c r="BE495" s="81" t="s">
        <v>564</v>
      </c>
      <c r="BF495" s="82"/>
      <c r="BG495" s="81">
        <v>0</v>
      </c>
      <c r="BH495" s="81">
        <v>0</v>
      </c>
      <c r="BI495" s="81">
        <v>75.668999999999997</v>
      </c>
      <c r="BJ495" s="81">
        <v>0</v>
      </c>
      <c r="BK495" s="81">
        <v>13.889999999999999</v>
      </c>
      <c r="BL495" s="81">
        <v>0</v>
      </c>
      <c r="BM495" s="82"/>
      <c r="BN495" s="81">
        <v>0</v>
      </c>
      <c r="BO495" s="81">
        <v>0</v>
      </c>
      <c r="BP495" s="81">
        <v>10</v>
      </c>
      <c r="BQ495" s="81">
        <v>0</v>
      </c>
      <c r="BR495" s="81">
        <v>3</v>
      </c>
      <c r="BS495" s="81">
        <v>0</v>
      </c>
      <c r="BT495"/>
      <c r="BU495" s="80">
        <v>89.558999999999997</v>
      </c>
      <c r="BV495" s="80">
        <v>0</v>
      </c>
      <c r="BW495" s="80">
        <v>0</v>
      </c>
      <c r="BX495" s="80">
        <v>0</v>
      </c>
      <c r="BY495" s="80">
        <v>0</v>
      </c>
      <c r="BZ495" s="80">
        <v>0</v>
      </c>
      <c r="CA495" s="80">
        <v>0</v>
      </c>
      <c r="CB495" s="80">
        <v>0</v>
      </c>
      <c r="CC495" s="80">
        <v>0</v>
      </c>
    </row>
    <row r="496" spans="1:81">
      <c r="A496" s="80" t="s">
        <v>2317</v>
      </c>
      <c r="B496" s="80">
        <v>438</v>
      </c>
      <c r="C496" s="80">
        <v>13</v>
      </c>
      <c r="D496" s="80">
        <v>26</v>
      </c>
      <c r="E496" s="80">
        <v>2016</v>
      </c>
      <c r="F496" s="80" t="s">
        <v>92</v>
      </c>
      <c r="G496" s="80" t="s">
        <v>2304</v>
      </c>
      <c r="H496" s="80" t="s">
        <v>2305</v>
      </c>
      <c r="I496" s="177"/>
      <c r="J496" s="81">
        <v>91.970160198752453</v>
      </c>
      <c r="K496" s="81">
        <v>3.5445584247751531</v>
      </c>
      <c r="L496" s="81">
        <v>3.6507567633254197</v>
      </c>
      <c r="M496" s="81">
        <v>70.066388681435768</v>
      </c>
      <c r="N496" s="81">
        <v>93.963300306046293</v>
      </c>
      <c r="O496" s="81">
        <v>65.544544786401133</v>
      </c>
      <c r="P496" s="81">
        <v>58.707937129255669</v>
      </c>
      <c r="Q496" s="81">
        <v>3.9625273944861226</v>
      </c>
      <c r="R496" s="81">
        <v>0</v>
      </c>
      <c r="S496" s="81">
        <v>5.9376008416191848</v>
      </c>
      <c r="T496" s="82"/>
      <c r="U496" s="81">
        <v>19335738</v>
      </c>
      <c r="V496" s="81">
        <v>1560</v>
      </c>
      <c r="W496" s="81">
        <v>130</v>
      </c>
      <c r="X496" s="81">
        <v>16703</v>
      </c>
      <c r="Y496" s="81">
        <v>23300</v>
      </c>
      <c r="Z496" s="81">
        <v>38549</v>
      </c>
      <c r="AA496" s="81">
        <v>12083</v>
      </c>
      <c r="AB496" s="81">
        <v>56101</v>
      </c>
      <c r="AC496" s="81">
        <v>0</v>
      </c>
      <c r="AD496" s="81">
        <v>5.9376008416191848</v>
      </c>
      <c r="AE496" s="82"/>
      <c r="AF496" s="81">
        <v>135096201.64121929</v>
      </c>
      <c r="AG496" s="81">
        <v>2619328.1322936271</v>
      </c>
      <c r="AH496" s="81">
        <v>596215.6343774267</v>
      </c>
      <c r="AI496" s="81">
        <v>105523175.3371997</v>
      </c>
      <c r="AJ496" s="81">
        <v>115823885.5132114</v>
      </c>
      <c r="AK496" s="81">
        <v>0</v>
      </c>
      <c r="AL496" s="81">
        <v>0</v>
      </c>
      <c r="AM496" s="81">
        <v>7694379.8527940838</v>
      </c>
      <c r="AN496" s="81">
        <v>0</v>
      </c>
      <c r="AO496" s="81">
        <v>0</v>
      </c>
      <c r="AP496" s="82"/>
      <c r="AQ496" s="81">
        <v>2248</v>
      </c>
      <c r="AR496" s="81">
        <v>700</v>
      </c>
      <c r="AS496" s="81">
        <v>0</v>
      </c>
      <c r="AT496" s="81">
        <v>2</v>
      </c>
      <c r="AU496" s="81">
        <v>0</v>
      </c>
      <c r="AV496" s="81">
        <v>0</v>
      </c>
      <c r="AW496" s="81" t="s">
        <v>564</v>
      </c>
      <c r="AX496" s="82"/>
      <c r="AY496" s="81">
        <v>9747.4000000000015</v>
      </c>
      <c r="AZ496" s="81">
        <v>24878.1</v>
      </c>
      <c r="BA496" s="81">
        <v>0</v>
      </c>
      <c r="BB496" s="81">
        <v>401</v>
      </c>
      <c r="BC496" s="81">
        <v>0</v>
      </c>
      <c r="BD496" s="81">
        <v>0</v>
      </c>
      <c r="BE496" s="81" t="s">
        <v>564</v>
      </c>
      <c r="BF496" s="82"/>
      <c r="BG496" s="81">
        <v>0</v>
      </c>
      <c r="BH496" s="81">
        <v>0</v>
      </c>
      <c r="BI496" s="81">
        <v>74.902000000000001</v>
      </c>
      <c r="BJ496" s="81">
        <v>0</v>
      </c>
      <c r="BK496" s="81">
        <v>14.493</v>
      </c>
      <c r="BL496" s="81">
        <v>0</v>
      </c>
      <c r="BM496" s="82"/>
      <c r="BN496" s="81">
        <v>0</v>
      </c>
      <c r="BO496" s="81">
        <v>0</v>
      </c>
      <c r="BP496" s="81">
        <v>11</v>
      </c>
      <c r="BQ496" s="81">
        <v>0</v>
      </c>
      <c r="BR496" s="81">
        <v>3</v>
      </c>
      <c r="BS496" s="81">
        <v>0</v>
      </c>
      <c r="BT496"/>
      <c r="BU496" s="80">
        <v>89.394999999999996</v>
      </c>
      <c r="BV496" s="80">
        <v>0</v>
      </c>
      <c r="BW496" s="80">
        <v>0</v>
      </c>
      <c r="BX496" s="80">
        <v>0</v>
      </c>
      <c r="BY496" s="80">
        <v>0</v>
      </c>
      <c r="BZ496" s="80">
        <v>0</v>
      </c>
      <c r="CA496" s="80">
        <v>0</v>
      </c>
      <c r="CB496" s="80">
        <v>0</v>
      </c>
      <c r="CC496" s="80">
        <v>0</v>
      </c>
    </row>
    <row r="497" spans="1:81">
      <c r="A497" s="80" t="s">
        <v>2318</v>
      </c>
      <c r="B497" s="80">
        <v>439</v>
      </c>
      <c r="C497" s="80">
        <v>14</v>
      </c>
      <c r="D497" s="80">
        <v>26</v>
      </c>
      <c r="E497" s="80">
        <v>2017</v>
      </c>
      <c r="F497" s="80" t="s">
        <v>71</v>
      </c>
      <c r="G497" s="80" t="s">
        <v>2304</v>
      </c>
      <c r="H497" s="80" t="s">
        <v>2305</v>
      </c>
      <c r="I497" s="177"/>
      <c r="J497" s="81">
        <v>95.746563503567728</v>
      </c>
      <c r="K497" s="81">
        <v>3.4955655324510886</v>
      </c>
      <c r="L497" s="81">
        <v>3.5900988334851927</v>
      </c>
      <c r="M497" s="81">
        <v>66.562906243773568</v>
      </c>
      <c r="N497" s="81">
        <v>98.220331217405914</v>
      </c>
      <c r="O497" s="81">
        <v>64.744294057044655</v>
      </c>
      <c r="P497" s="81">
        <v>58.138097621099163</v>
      </c>
      <c r="Q497" s="81">
        <v>3.8321450669637858</v>
      </c>
      <c r="R497" s="81">
        <v>0</v>
      </c>
      <c r="S497" s="81">
        <v>6.6243564751032293</v>
      </c>
      <c r="T497" s="82"/>
      <c r="U497" s="81">
        <v>21370169</v>
      </c>
      <c r="V497" s="81">
        <v>1560</v>
      </c>
      <c r="W497" s="81">
        <v>130</v>
      </c>
      <c r="X497" s="81">
        <v>16703</v>
      </c>
      <c r="Y497" s="81">
        <v>23640</v>
      </c>
      <c r="Z497" s="81">
        <v>38710</v>
      </c>
      <c r="AA497" s="81">
        <v>12042</v>
      </c>
      <c r="AB497" s="81">
        <v>56107</v>
      </c>
      <c r="AC497" s="81">
        <v>0</v>
      </c>
      <c r="AD497" s="81">
        <v>6.6243564751032293</v>
      </c>
      <c r="AE497" s="82"/>
      <c r="AF497" s="81">
        <v>142560373.39875671</v>
      </c>
      <c r="AG497" s="81">
        <v>2612305.7374194711</v>
      </c>
      <c r="AH497" s="81">
        <v>768934.97365852655</v>
      </c>
      <c r="AI497" s="81">
        <v>104519197.03831591</v>
      </c>
      <c r="AJ497" s="81">
        <v>116005711.0392047</v>
      </c>
      <c r="AK497" s="81">
        <v>0</v>
      </c>
      <c r="AL497" s="81">
        <v>0</v>
      </c>
      <c r="AM497" s="81">
        <v>7707243.6582167996</v>
      </c>
      <c r="AN497" s="81">
        <v>0</v>
      </c>
      <c r="AO497" s="81">
        <v>0</v>
      </c>
      <c r="AP497" s="82"/>
      <c r="AQ497" s="81">
        <v>2350</v>
      </c>
      <c r="AR497" s="81">
        <v>773</v>
      </c>
      <c r="AS497" s="81">
        <v>0</v>
      </c>
      <c r="AT497" s="81">
        <v>4</v>
      </c>
      <c r="AU497" s="81">
        <v>0</v>
      </c>
      <c r="AV497" s="81">
        <v>0</v>
      </c>
      <c r="AW497" s="81" t="s">
        <v>564</v>
      </c>
      <c r="AX497" s="82"/>
      <c r="AY497" s="81">
        <v>10302.1</v>
      </c>
      <c r="AZ497" s="81">
        <v>28744</v>
      </c>
      <c r="BA497" s="81">
        <v>0</v>
      </c>
      <c r="BB497" s="81">
        <v>639</v>
      </c>
      <c r="BC497" s="81">
        <v>0</v>
      </c>
      <c r="BD497" s="81">
        <v>0</v>
      </c>
      <c r="BE497" s="81" t="s">
        <v>564</v>
      </c>
      <c r="BF497" s="82"/>
      <c r="BG497" s="81">
        <v>0</v>
      </c>
      <c r="BH497" s="81">
        <v>0</v>
      </c>
      <c r="BI497" s="81">
        <v>76.275000000000006</v>
      </c>
      <c r="BJ497" s="81">
        <v>0</v>
      </c>
      <c r="BK497" s="81">
        <v>14.417999999999999</v>
      </c>
      <c r="BL497" s="81">
        <v>0</v>
      </c>
      <c r="BM497" s="82"/>
      <c r="BN497" s="81">
        <v>0</v>
      </c>
      <c r="BO497" s="81">
        <v>0</v>
      </c>
      <c r="BP497" s="81">
        <v>11</v>
      </c>
      <c r="BQ497" s="81">
        <v>0</v>
      </c>
      <c r="BR497" s="81">
        <v>3</v>
      </c>
      <c r="BS497" s="81">
        <v>0</v>
      </c>
      <c r="BT497"/>
      <c r="BU497" s="80">
        <v>90.692999999999998</v>
      </c>
      <c r="BV497" s="80">
        <v>0</v>
      </c>
      <c r="BW497" s="80">
        <v>0</v>
      </c>
      <c r="BX497" s="80">
        <v>0</v>
      </c>
      <c r="BY497" s="80">
        <v>0</v>
      </c>
      <c r="BZ497" s="80">
        <v>0</v>
      </c>
      <c r="CA497" s="80">
        <v>0</v>
      </c>
      <c r="CB497" s="80">
        <v>0</v>
      </c>
      <c r="CC497" s="80">
        <v>0</v>
      </c>
    </row>
    <row r="498" spans="1:81">
      <c r="A498" s="80" t="s">
        <v>2319</v>
      </c>
      <c r="B498" s="80">
        <v>440</v>
      </c>
      <c r="C498" s="80">
        <v>15</v>
      </c>
      <c r="D498" s="80">
        <v>26</v>
      </c>
      <c r="E498" s="80">
        <v>2018</v>
      </c>
      <c r="F498" s="80" t="s">
        <v>93</v>
      </c>
      <c r="G498" s="80" t="s">
        <v>2304</v>
      </c>
      <c r="H498" s="80" t="s">
        <v>2305</v>
      </c>
      <c r="I498" s="177"/>
      <c r="J498" s="81">
        <v>95.137820322759069</v>
      </c>
      <c r="K498" s="81">
        <v>3.2800869066783229</v>
      </c>
      <c r="L498" s="81">
        <v>3.2185215584505067</v>
      </c>
      <c r="M498" s="81">
        <v>64.780193666401303</v>
      </c>
      <c r="N498" s="81">
        <v>96.485401950033904</v>
      </c>
      <c r="O498" s="81">
        <v>63.813445558720971</v>
      </c>
      <c r="P498" s="81">
        <v>57.549817427563468</v>
      </c>
      <c r="Q498" s="81">
        <v>3.5499527913676427</v>
      </c>
      <c r="R498" s="81">
        <v>0</v>
      </c>
      <c r="S498" s="81">
        <v>6.0467655947714061</v>
      </c>
      <c r="T498" s="82"/>
      <c r="U498" s="81">
        <v>22828736</v>
      </c>
      <c r="V498" s="81">
        <v>1560</v>
      </c>
      <c r="W498" s="81">
        <v>130</v>
      </c>
      <c r="X498" s="81">
        <v>16703</v>
      </c>
      <c r="Y498" s="81">
        <v>23960</v>
      </c>
      <c r="Z498" s="81">
        <v>38884</v>
      </c>
      <c r="AA498" s="81">
        <v>12040</v>
      </c>
      <c r="AB498" s="81">
        <v>56011</v>
      </c>
      <c r="AC498" s="81">
        <v>0</v>
      </c>
      <c r="AD498" s="81">
        <v>6.0467655947714061</v>
      </c>
      <c r="AE498" s="82"/>
      <c r="AF498" s="81">
        <v>145616102.90971619</v>
      </c>
      <c r="AG498" s="81">
        <v>2320495.4590904298</v>
      </c>
      <c r="AH498" s="81">
        <v>726587.37625106319</v>
      </c>
      <c r="AI498" s="81">
        <v>99834662.416592047</v>
      </c>
      <c r="AJ498" s="81">
        <v>117305213.8875391</v>
      </c>
      <c r="AK498" s="81">
        <v>0</v>
      </c>
      <c r="AL498" s="81">
        <v>0</v>
      </c>
      <c r="AM498" s="81">
        <v>7709976.3620701646</v>
      </c>
      <c r="AN498" s="81">
        <v>0</v>
      </c>
      <c r="AO498" s="81">
        <v>0</v>
      </c>
      <c r="AP498" s="82"/>
      <c r="AQ498" s="81">
        <v>2482</v>
      </c>
      <c r="AR498" s="81">
        <v>854</v>
      </c>
      <c r="AS498" s="81">
        <v>0</v>
      </c>
      <c r="AT498" s="81">
        <v>4</v>
      </c>
      <c r="AU498" s="81">
        <v>0</v>
      </c>
      <c r="AV498" s="81">
        <v>0</v>
      </c>
      <c r="AW498" s="81" t="s">
        <v>564</v>
      </c>
      <c r="AX498" s="82"/>
      <c r="AY498" s="81">
        <v>10968.4</v>
      </c>
      <c r="AZ498" s="81">
        <v>31721</v>
      </c>
      <c r="BA498" s="81">
        <v>0</v>
      </c>
      <c r="BB498" s="81">
        <v>639</v>
      </c>
      <c r="BC498" s="81">
        <v>0</v>
      </c>
      <c r="BD498" s="81">
        <v>0</v>
      </c>
      <c r="BE498" s="81" t="s">
        <v>564</v>
      </c>
      <c r="BF498" s="82"/>
      <c r="BG498" s="81">
        <v>0</v>
      </c>
      <c r="BH498" s="81">
        <v>0</v>
      </c>
      <c r="BI498" s="81">
        <v>77.027000000000001</v>
      </c>
      <c r="BJ498" s="81">
        <v>0</v>
      </c>
      <c r="BK498" s="81">
        <v>13.283999999999999</v>
      </c>
      <c r="BL498" s="81">
        <v>0</v>
      </c>
      <c r="BM498" s="82"/>
      <c r="BN498" s="81">
        <v>0</v>
      </c>
      <c r="BO498" s="81">
        <v>0</v>
      </c>
      <c r="BP498" s="81">
        <v>11</v>
      </c>
      <c r="BQ498" s="81">
        <v>0</v>
      </c>
      <c r="BR498" s="81">
        <v>3</v>
      </c>
      <c r="BS498" s="81">
        <v>0</v>
      </c>
      <c r="BT498"/>
      <c r="BU498" s="80">
        <v>90.311000000000007</v>
      </c>
      <c r="BV498" s="80">
        <v>0</v>
      </c>
      <c r="BW498" s="80">
        <v>0</v>
      </c>
      <c r="BX498" s="80">
        <v>0</v>
      </c>
      <c r="BY498" s="80">
        <v>0</v>
      </c>
      <c r="BZ498" s="80">
        <v>0</v>
      </c>
      <c r="CA498" s="80">
        <v>0</v>
      </c>
      <c r="CB498" s="80">
        <v>0</v>
      </c>
      <c r="CC498" s="80">
        <v>0</v>
      </c>
    </row>
    <row r="499" spans="1:81">
      <c r="A499" s="80" t="s">
        <v>2320</v>
      </c>
      <c r="B499" s="80">
        <v>441</v>
      </c>
      <c r="C499" s="80">
        <v>16</v>
      </c>
      <c r="D499" s="80">
        <v>26</v>
      </c>
      <c r="E499" s="80">
        <v>2019</v>
      </c>
      <c r="F499" s="80" t="s">
        <v>73</v>
      </c>
      <c r="G499" s="80" t="s">
        <v>2304</v>
      </c>
      <c r="H499" s="80" t="s">
        <v>2305</v>
      </c>
      <c r="I499" s="177"/>
      <c r="J499" s="81">
        <v>84.793097405378376</v>
      </c>
      <c r="K499" s="81">
        <v>2.9773963598633575</v>
      </c>
      <c r="L499" s="81">
        <v>3.236040724181553</v>
      </c>
      <c r="M499" s="81">
        <v>62.033922522116654</v>
      </c>
      <c r="N499" s="81">
        <v>86.121133055940163</v>
      </c>
      <c r="O499" s="81">
        <v>62.339821629205026</v>
      </c>
      <c r="P499" s="81">
        <v>57.035055982396244</v>
      </c>
      <c r="Q499" s="81">
        <v>3.4354517524703128</v>
      </c>
      <c r="R499" s="81">
        <v>0</v>
      </c>
      <c r="S499" s="81">
        <v>6.9283834035441618</v>
      </c>
      <c r="T499" s="82"/>
      <c r="U499" s="81">
        <v>20624478</v>
      </c>
      <c r="V499" s="81">
        <v>1560</v>
      </c>
      <c r="W499" s="81">
        <v>130</v>
      </c>
      <c r="X499" s="81">
        <v>16703</v>
      </c>
      <c r="Y499" s="81">
        <v>24095</v>
      </c>
      <c r="Z499" s="81">
        <v>39029</v>
      </c>
      <c r="AA499" s="81">
        <v>11843</v>
      </c>
      <c r="AB499" s="81">
        <v>55672</v>
      </c>
      <c r="AC499" s="81">
        <v>0</v>
      </c>
      <c r="AD499" s="81">
        <v>6.9283834035441618</v>
      </c>
      <c r="AE499" s="82"/>
      <c r="AF499" s="81">
        <v>137731804.80794829</v>
      </c>
      <c r="AG499" s="81">
        <v>2246854.2884053499</v>
      </c>
      <c r="AH499" s="81">
        <v>767459.60313735623</v>
      </c>
      <c r="AI499" s="81">
        <v>102305532.5255837</v>
      </c>
      <c r="AJ499" s="81">
        <v>108798971.47694343</v>
      </c>
      <c r="AK499" s="81">
        <v>0</v>
      </c>
      <c r="AL499" s="81">
        <v>0</v>
      </c>
      <c r="AM499" s="81">
        <v>7582107.301408384</v>
      </c>
      <c r="AN499" s="81">
        <v>0</v>
      </c>
      <c r="AO499" s="81">
        <v>0</v>
      </c>
      <c r="AP499" s="82"/>
      <c r="AQ499" s="81">
        <v>2599</v>
      </c>
      <c r="AR499" s="81">
        <v>954</v>
      </c>
      <c r="AS499" s="81">
        <v>0</v>
      </c>
      <c r="AT499" s="81">
        <v>6</v>
      </c>
      <c r="AU499" s="81">
        <v>0</v>
      </c>
      <c r="AV499" s="81">
        <v>0</v>
      </c>
      <c r="AW499" s="81" t="s">
        <v>564</v>
      </c>
      <c r="AX499" s="82"/>
      <c r="AY499" s="81">
        <v>11629.599999999989</v>
      </c>
      <c r="AZ499" s="81">
        <v>35852.300000000017</v>
      </c>
      <c r="BA499" s="81">
        <v>0</v>
      </c>
      <c r="BB499" s="81">
        <v>664.7</v>
      </c>
      <c r="BC499" s="81">
        <v>0</v>
      </c>
      <c r="BD499" s="81">
        <v>0</v>
      </c>
      <c r="BE499" s="81" t="s">
        <v>564</v>
      </c>
      <c r="BF499" s="82"/>
      <c r="BG499" s="81">
        <v>0</v>
      </c>
      <c r="BH499" s="81">
        <v>0</v>
      </c>
      <c r="BI499" s="81">
        <v>67.064999999999998</v>
      </c>
      <c r="BJ499" s="81">
        <v>0</v>
      </c>
      <c r="BK499" s="81">
        <v>12.824999999999999</v>
      </c>
      <c r="BL499" s="81">
        <v>0</v>
      </c>
      <c r="BM499" s="82"/>
      <c r="BN499" s="81">
        <v>0</v>
      </c>
      <c r="BO499" s="81">
        <v>0</v>
      </c>
      <c r="BP499" s="81">
        <v>10</v>
      </c>
      <c r="BQ499" s="81">
        <v>0</v>
      </c>
      <c r="BR499" s="81">
        <v>3</v>
      </c>
      <c r="BS499" s="81">
        <v>0</v>
      </c>
      <c r="BT499"/>
      <c r="BU499" s="80">
        <v>79.89</v>
      </c>
      <c r="BV499" s="80">
        <v>0</v>
      </c>
      <c r="BW499" s="80">
        <v>0</v>
      </c>
      <c r="BX499" s="80">
        <v>0</v>
      </c>
      <c r="BY499" s="80">
        <v>0</v>
      </c>
      <c r="BZ499" s="80">
        <v>0</v>
      </c>
      <c r="CA499" s="80">
        <v>0</v>
      </c>
      <c r="CB499" s="80">
        <v>0</v>
      </c>
      <c r="CC499" s="80">
        <v>0</v>
      </c>
    </row>
    <row r="500" spans="1:81">
      <c r="A500" s="80" t="s">
        <v>2321</v>
      </c>
      <c r="B500" s="80">
        <v>442</v>
      </c>
      <c r="C500" s="80">
        <v>17</v>
      </c>
      <c r="D500" s="80">
        <v>26</v>
      </c>
      <c r="E500" s="80">
        <v>2020</v>
      </c>
      <c r="F500" s="80" t="s">
        <v>218</v>
      </c>
      <c r="G500" s="80" t="s">
        <v>2304</v>
      </c>
      <c r="H500" s="80" t="s">
        <v>2305</v>
      </c>
      <c r="I500" s="177"/>
      <c r="J500" s="81">
        <v>92.104134810324425</v>
      </c>
      <c r="K500" s="81">
        <v>3.0038344422950769</v>
      </c>
      <c r="L500" s="81">
        <v>3.0913854352997419</v>
      </c>
      <c r="M500" s="81">
        <v>53.320595303775278</v>
      </c>
      <c r="N500" s="81">
        <v>84.825061658759495</v>
      </c>
      <c r="O500" s="81">
        <v>54.710867562522864</v>
      </c>
      <c r="P500" s="81">
        <v>53.696347134198128</v>
      </c>
      <c r="Q500" s="81">
        <v>3.2625501806602224</v>
      </c>
      <c r="R500" s="81">
        <v>0</v>
      </c>
      <c r="S500" s="81">
        <v>5.2013862392877659</v>
      </c>
      <c r="T500" s="82"/>
      <c r="U500" s="81">
        <v>22792746</v>
      </c>
      <c r="V500" s="81">
        <v>1377</v>
      </c>
      <c r="W500" s="81">
        <v>139</v>
      </c>
      <c r="X500" s="81">
        <v>15952</v>
      </c>
      <c r="Y500" s="81">
        <v>24208</v>
      </c>
      <c r="Z500" s="81">
        <v>39095</v>
      </c>
      <c r="AA500" s="81">
        <v>12114</v>
      </c>
      <c r="AB500" s="81">
        <v>55332</v>
      </c>
      <c r="AC500" s="81">
        <v>0</v>
      </c>
      <c r="AD500" s="81">
        <v>5.2013862392877659</v>
      </c>
      <c r="AE500" s="82"/>
      <c r="AF500" s="81">
        <v>153659253.0493539</v>
      </c>
      <c r="AG500" s="81">
        <v>2166003.2581556635</v>
      </c>
      <c r="AH500" s="81">
        <v>795450.88140453503</v>
      </c>
      <c r="AI500" s="81">
        <v>92174952.250616327</v>
      </c>
      <c r="AJ500" s="81">
        <v>110455248.53991197</v>
      </c>
      <c r="AK500" s="81"/>
      <c r="AL500" s="81"/>
      <c r="AM500" s="81">
        <v>7221440.7513418971</v>
      </c>
      <c r="AN500" s="81"/>
      <c r="AO500" s="81"/>
      <c r="AP500" s="82"/>
      <c r="AQ500" s="81">
        <v>2712</v>
      </c>
      <c r="AR500" s="81">
        <v>1010</v>
      </c>
      <c r="AS500" s="81">
        <v>0</v>
      </c>
      <c r="AT500" s="81">
        <v>6</v>
      </c>
      <c r="AU500" s="81">
        <v>0</v>
      </c>
      <c r="AV500" s="81">
        <v>0</v>
      </c>
      <c r="AW500" s="81">
        <v>0</v>
      </c>
      <c r="AX500" s="82"/>
      <c r="AY500" s="81">
        <v>12333.199999999981</v>
      </c>
      <c r="AZ500" s="81">
        <v>40070.400000000038</v>
      </c>
      <c r="BA500" s="81">
        <v>0</v>
      </c>
      <c r="BB500" s="81">
        <v>664.7</v>
      </c>
      <c r="BC500" s="81">
        <v>0</v>
      </c>
      <c r="BD500" s="81">
        <v>0</v>
      </c>
      <c r="BE500" s="81">
        <v>0</v>
      </c>
      <c r="BF500" s="82"/>
      <c r="BG500" s="81">
        <v>0</v>
      </c>
      <c r="BH500" s="81">
        <v>0</v>
      </c>
      <c r="BI500" s="81">
        <v>60.171999999999997</v>
      </c>
      <c r="BJ500" s="81">
        <v>0</v>
      </c>
      <c r="BK500" s="81">
        <v>11.824999999999999</v>
      </c>
      <c r="BL500" s="81">
        <v>0</v>
      </c>
      <c r="BM500" s="82"/>
      <c r="BN500" s="81">
        <v>0</v>
      </c>
      <c r="BO500" s="81">
        <v>0</v>
      </c>
      <c r="BP500" s="81">
        <v>10</v>
      </c>
      <c r="BQ500" s="81">
        <v>0</v>
      </c>
      <c r="BR500" s="81">
        <v>3</v>
      </c>
      <c r="BS500" s="81">
        <v>0</v>
      </c>
      <c r="BT500"/>
      <c r="BU500" s="80">
        <v>71.997</v>
      </c>
      <c r="BV500" s="80">
        <v>0</v>
      </c>
      <c r="BW500" s="80">
        <v>0</v>
      </c>
      <c r="BX500" s="80">
        <v>0</v>
      </c>
      <c r="BY500" s="80">
        <v>0</v>
      </c>
      <c r="BZ500" s="80">
        <v>0</v>
      </c>
      <c r="CA500" s="80">
        <v>0</v>
      </c>
      <c r="CB500" s="80">
        <v>0</v>
      </c>
      <c r="CC500" s="80">
        <v>0</v>
      </c>
    </row>
    <row r="501" spans="1:81">
      <c r="A501" s="80" t="s">
        <v>2322</v>
      </c>
      <c r="B501" s="80">
        <v>442</v>
      </c>
      <c r="C501" s="80">
        <v>18</v>
      </c>
      <c r="D501" s="80">
        <v>26</v>
      </c>
      <c r="E501" s="80">
        <v>2021</v>
      </c>
      <c r="F501" s="80" t="s">
        <v>75</v>
      </c>
      <c r="G501" s="174" t="s">
        <v>2304</v>
      </c>
      <c r="H501" s="80" t="s">
        <v>2305</v>
      </c>
      <c r="I501" s="177"/>
      <c r="J501" s="81">
        <v>93.543796774196991</v>
      </c>
      <c r="K501" s="81">
        <v>3.2210530401000339</v>
      </c>
      <c r="L501" s="81">
        <v>4.0556535086770324</v>
      </c>
      <c r="M501" s="81">
        <v>66.233432446248742</v>
      </c>
      <c r="N501" s="81">
        <v>91.202449516815889</v>
      </c>
      <c r="O501" s="81">
        <v>53.319776599158644</v>
      </c>
      <c r="P501" s="81">
        <v>55.634373000194735</v>
      </c>
      <c r="Q501" s="81">
        <v>3.2883371743930314</v>
      </c>
      <c r="R501" s="81">
        <v>0</v>
      </c>
      <c r="S501" s="81">
        <v>7.7125836735575737</v>
      </c>
      <c r="T501" s="82"/>
      <c r="U501" s="81">
        <v>24484770</v>
      </c>
      <c r="V501" s="81">
        <v>1377</v>
      </c>
      <c r="W501" s="81">
        <v>139</v>
      </c>
      <c r="X501" s="81">
        <v>15952</v>
      </c>
      <c r="Y501" s="81">
        <v>24470</v>
      </c>
      <c r="Z501" s="81">
        <v>39232</v>
      </c>
      <c r="AA501" s="81">
        <v>12240</v>
      </c>
      <c r="AB501" s="81">
        <v>55108</v>
      </c>
      <c r="AC501" s="81">
        <v>0</v>
      </c>
      <c r="AD501" s="81">
        <v>7.7125836735575737</v>
      </c>
      <c r="AE501" s="82"/>
      <c r="AF501" s="81">
        <v>147747276.34638506</v>
      </c>
      <c r="AG501" s="81">
        <v>2230535.2052855524</v>
      </c>
      <c r="AH501" s="81">
        <v>952840.30017259321</v>
      </c>
      <c r="AI501" s="81">
        <v>107461744.67612346</v>
      </c>
      <c r="AJ501" s="81">
        <v>113195497.53454763</v>
      </c>
      <c r="AK501" s="81">
        <v>0</v>
      </c>
      <c r="AL501" s="81">
        <v>0</v>
      </c>
      <c r="AM501" s="81">
        <v>7233690.3293124037</v>
      </c>
      <c r="AN501" s="81">
        <v>0</v>
      </c>
      <c r="AO501" s="81">
        <v>0</v>
      </c>
      <c r="AP501" s="82"/>
      <c r="AQ501" s="81">
        <v>2836</v>
      </c>
      <c r="AR501" s="81">
        <v>1028</v>
      </c>
      <c r="AS501" s="81">
        <v>0</v>
      </c>
      <c r="AT501" s="81">
        <v>7</v>
      </c>
      <c r="AU501" s="81">
        <v>0</v>
      </c>
      <c r="AV501" s="81">
        <v>0</v>
      </c>
      <c r="AW501" s="81"/>
      <c r="AX501" s="82"/>
      <c r="AY501" s="81">
        <v>13089.199999999981</v>
      </c>
      <c r="AZ501" s="81">
        <v>41089.900000000052</v>
      </c>
      <c r="BA501" s="81">
        <v>0</v>
      </c>
      <c r="BB501" s="81">
        <v>767.7</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2323</v>
      </c>
      <c r="B502" s="80">
        <v>442</v>
      </c>
      <c r="C502" s="80">
        <v>19</v>
      </c>
      <c r="D502" s="80">
        <v>26</v>
      </c>
      <c r="E502" s="80">
        <v>2022</v>
      </c>
      <c r="F502" s="80" t="s">
        <v>568</v>
      </c>
      <c r="G502" s="174" t="s">
        <v>2304</v>
      </c>
      <c r="H502" s="80" t="s">
        <v>2305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2968</v>
      </c>
      <c r="AR502" s="81">
        <v>1035</v>
      </c>
      <c r="AS502" s="81">
        <v>0</v>
      </c>
      <c r="AT502" s="81">
        <v>8</v>
      </c>
      <c r="AU502" s="81">
        <v>0</v>
      </c>
      <c r="AV502" s="81">
        <v>0</v>
      </c>
      <c r="AW502" s="81"/>
      <c r="AX502" s="82"/>
      <c r="AY502" s="81">
        <v>13917.899999999972</v>
      </c>
      <c r="AZ502" s="81">
        <v>41415.200000000055</v>
      </c>
      <c r="BA502" s="81">
        <v>0</v>
      </c>
      <c r="BB502" s="81">
        <v>966.40000000000009</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2324</v>
      </c>
      <c r="B503" s="80">
        <v>409</v>
      </c>
      <c r="C503" s="80">
        <v>1</v>
      </c>
      <c r="D503" s="80">
        <v>25</v>
      </c>
      <c r="E503" s="80">
        <v>1990</v>
      </c>
      <c r="F503" s="80" t="s">
        <v>562</v>
      </c>
      <c r="G503" s="80" t="s">
        <v>2325</v>
      </c>
      <c r="H503" s="80" t="s">
        <v>2326</v>
      </c>
      <c r="I503" s="177"/>
      <c r="J503" s="81">
        <v>86.084067834195864</v>
      </c>
      <c r="K503" s="81">
        <v>4.0844571301515114</v>
      </c>
      <c r="L503" s="81">
        <v>8.4862938440707545</v>
      </c>
      <c r="M503" s="81">
        <v>24.592578976012021</v>
      </c>
      <c r="N503" s="81">
        <v>38.561738055131883</v>
      </c>
      <c r="O503" s="81">
        <v>43.815919348278292</v>
      </c>
      <c r="P503" s="81">
        <v>33.701096127347704</v>
      </c>
      <c r="Q503" s="81">
        <v>3.2746381338077755</v>
      </c>
      <c r="R503" s="81">
        <v>0</v>
      </c>
      <c r="S503" s="81">
        <v>3.793593618278809</v>
      </c>
      <c r="T503" s="82"/>
      <c r="U503" s="81">
        <v>14233544</v>
      </c>
      <c r="V503" s="81">
        <v>1467</v>
      </c>
      <c r="W503" s="81">
        <v>89</v>
      </c>
      <c r="X503" s="81">
        <v>8428</v>
      </c>
      <c r="Y503" s="81">
        <v>15002</v>
      </c>
      <c r="Z503" s="81">
        <v>18022</v>
      </c>
      <c r="AA503" s="81">
        <v>8183</v>
      </c>
      <c r="AB503" s="81">
        <v>53169</v>
      </c>
      <c r="AC503" s="81">
        <v>0</v>
      </c>
      <c r="AD503" s="81">
        <v>3.793593618278809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2327</v>
      </c>
      <c r="B504" s="80">
        <v>410</v>
      </c>
      <c r="C504" s="80">
        <v>2</v>
      </c>
      <c r="D504" s="80">
        <v>25</v>
      </c>
      <c r="E504" s="80">
        <v>2005</v>
      </c>
      <c r="F504" s="80" t="s">
        <v>565</v>
      </c>
      <c r="G504" s="80" t="s">
        <v>2325</v>
      </c>
      <c r="H504" s="80" t="s">
        <v>2326</v>
      </c>
      <c r="I504" s="177"/>
      <c r="J504" s="81">
        <v>91.295604734859111</v>
      </c>
      <c r="K504" s="81">
        <v>2.9266374526509074</v>
      </c>
      <c r="L504" s="81">
        <v>4.7868922938182514</v>
      </c>
      <c r="M504" s="81">
        <v>50.348933200735473</v>
      </c>
      <c r="N504" s="81">
        <v>58.307479539933929</v>
      </c>
      <c r="O504" s="81">
        <v>61.937190097068793</v>
      </c>
      <c r="P504" s="81">
        <v>33.651816195765008</v>
      </c>
      <c r="Q504" s="81">
        <v>3.2048474478041751</v>
      </c>
      <c r="R504" s="81">
        <v>0</v>
      </c>
      <c r="S504" s="81">
        <v>0</v>
      </c>
      <c r="T504" s="82"/>
      <c r="U504" s="81">
        <v>13832649</v>
      </c>
      <c r="V504" s="81">
        <v>1240</v>
      </c>
      <c r="W504" s="81">
        <v>64</v>
      </c>
      <c r="X504" s="81">
        <v>9320</v>
      </c>
      <c r="Y504" s="81">
        <v>19564</v>
      </c>
      <c r="Z504" s="81">
        <v>29480</v>
      </c>
      <c r="AA504" s="81">
        <v>6692</v>
      </c>
      <c r="AB504" s="81">
        <v>54398</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2328</v>
      </c>
      <c r="B505" s="80">
        <v>411</v>
      </c>
      <c r="C505" s="80">
        <v>3</v>
      </c>
      <c r="D505" s="80">
        <v>25</v>
      </c>
      <c r="E505" s="80">
        <v>2006</v>
      </c>
      <c r="F505" s="80" t="s">
        <v>566</v>
      </c>
      <c r="G505" s="80" t="s">
        <v>2325</v>
      </c>
      <c r="H505" s="80" t="s">
        <v>2326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2329</v>
      </c>
      <c r="B506" s="80">
        <v>412</v>
      </c>
      <c r="C506" s="80">
        <v>4</v>
      </c>
      <c r="D506" s="80">
        <v>25</v>
      </c>
      <c r="E506" s="80">
        <v>2007</v>
      </c>
      <c r="F506" s="80" t="s">
        <v>567</v>
      </c>
      <c r="G506" s="80" t="s">
        <v>2325</v>
      </c>
      <c r="H506" s="80" t="s">
        <v>2326</v>
      </c>
      <c r="I506" s="177"/>
      <c r="J506" s="81">
        <v>99.201819473953606</v>
      </c>
      <c r="K506" s="81">
        <v>2.6206445622929158</v>
      </c>
      <c r="L506" s="81">
        <v>2.4380068001600566</v>
      </c>
      <c r="M506" s="81">
        <v>49.687537692264478</v>
      </c>
      <c r="N506" s="81">
        <v>65.414471738553189</v>
      </c>
      <c r="O506" s="81">
        <v>61.569395492713916</v>
      </c>
      <c r="P506" s="81">
        <v>34.683357579353832</v>
      </c>
      <c r="Q506" s="81">
        <v>3.4797823064080067</v>
      </c>
      <c r="R506" s="81">
        <v>0</v>
      </c>
      <c r="S506" s="81">
        <v>0</v>
      </c>
      <c r="T506" s="82"/>
      <c r="U506" s="81">
        <v>15410443</v>
      </c>
      <c r="V506" s="81">
        <v>1139</v>
      </c>
      <c r="W506" s="81">
        <v>31</v>
      </c>
      <c r="X506" s="81">
        <v>11592</v>
      </c>
      <c r="Y506" s="81">
        <v>20753</v>
      </c>
      <c r="Z506" s="81">
        <v>30464</v>
      </c>
      <c r="AA506" s="81">
        <v>6792</v>
      </c>
      <c r="AB506" s="81">
        <v>55941</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2330</v>
      </c>
      <c r="B507" s="80">
        <v>413</v>
      </c>
      <c r="C507" s="80">
        <v>5</v>
      </c>
      <c r="D507" s="80">
        <v>25</v>
      </c>
      <c r="E507" s="80">
        <v>2008</v>
      </c>
      <c r="F507" s="80" t="s">
        <v>84</v>
      </c>
      <c r="G507" s="80" t="s">
        <v>2325</v>
      </c>
      <c r="H507" s="80" t="s">
        <v>2326</v>
      </c>
      <c r="I507" s="177"/>
      <c r="J507" s="81">
        <v>88.332671693470743</v>
      </c>
      <c r="K507" s="81">
        <v>2.0910600630333862</v>
      </c>
      <c r="L507" s="81">
        <v>2.2058846376843135</v>
      </c>
      <c r="M507" s="81">
        <v>52.422889921342282</v>
      </c>
      <c r="N507" s="81">
        <v>67.470133916661823</v>
      </c>
      <c r="O507" s="81">
        <v>60.186553510647713</v>
      </c>
      <c r="P507" s="81">
        <v>34.633629395937227</v>
      </c>
      <c r="Q507" s="81">
        <v>3.4588993077632533</v>
      </c>
      <c r="R507" s="81">
        <v>0</v>
      </c>
      <c r="S507" s="81">
        <v>0</v>
      </c>
      <c r="T507" s="82"/>
      <c r="U507" s="81">
        <v>15059793</v>
      </c>
      <c r="V507" s="81">
        <v>1139</v>
      </c>
      <c r="W507" s="81">
        <v>31</v>
      </c>
      <c r="X507" s="81">
        <v>11592</v>
      </c>
      <c r="Y507" s="81">
        <v>21322</v>
      </c>
      <c r="Z507" s="81">
        <v>30825</v>
      </c>
      <c r="AA507" s="81">
        <v>6790</v>
      </c>
      <c r="AB507" s="81">
        <v>56519</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2331</v>
      </c>
      <c r="B508" s="80">
        <v>414</v>
      </c>
      <c r="C508" s="80">
        <v>6</v>
      </c>
      <c r="D508" s="80">
        <v>25</v>
      </c>
      <c r="E508" s="80">
        <v>2009</v>
      </c>
      <c r="F508" s="80" t="s">
        <v>85</v>
      </c>
      <c r="G508" s="80" t="s">
        <v>2325</v>
      </c>
      <c r="H508" s="80" t="s">
        <v>2326</v>
      </c>
      <c r="I508" s="177"/>
      <c r="J508" s="81">
        <v>83.537767335540622</v>
      </c>
      <c r="K508" s="81">
        <v>2.1312394043796279</v>
      </c>
      <c r="L508" s="81">
        <v>3.8434213862401188</v>
      </c>
      <c r="M508" s="81">
        <v>51.548617452170944</v>
      </c>
      <c r="N508" s="81">
        <v>64.119495717799126</v>
      </c>
      <c r="O508" s="81">
        <v>61.977223071918445</v>
      </c>
      <c r="P508" s="81">
        <v>33.75072757482836</v>
      </c>
      <c r="Q508" s="81">
        <v>3.3268460888568376</v>
      </c>
      <c r="R508" s="81">
        <v>0</v>
      </c>
      <c r="S508" s="81">
        <v>0</v>
      </c>
      <c r="T508" s="82"/>
      <c r="U508" s="81">
        <v>12714529</v>
      </c>
      <c r="V508" s="81">
        <v>1354</v>
      </c>
      <c r="W508" s="81">
        <v>59</v>
      </c>
      <c r="X508" s="81">
        <v>13446</v>
      </c>
      <c r="Y508" s="81">
        <v>21810</v>
      </c>
      <c r="Z508" s="81">
        <v>31331</v>
      </c>
      <c r="AA508" s="81">
        <v>6793</v>
      </c>
      <c r="AB508" s="81">
        <v>57066</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998.88900000000001</v>
      </c>
      <c r="BJ508" s="81">
        <v>0</v>
      </c>
      <c r="BK508" s="81">
        <v>14.282</v>
      </c>
      <c r="BL508" s="81">
        <v>0</v>
      </c>
      <c r="BM508" s="82"/>
      <c r="BN508" s="81">
        <v>0</v>
      </c>
      <c r="BO508" s="81">
        <v>0</v>
      </c>
      <c r="BP508" s="81">
        <v>5</v>
      </c>
      <c r="BQ508" s="81">
        <v>0</v>
      </c>
      <c r="BR508" s="81">
        <v>2</v>
      </c>
      <c r="BS508" s="81">
        <v>0</v>
      </c>
      <c r="BT508"/>
      <c r="BU508" s="80"/>
      <c r="BV508" s="80"/>
      <c r="BW508" s="80"/>
      <c r="BX508" s="80"/>
      <c r="BY508" s="80"/>
      <c r="BZ508" s="80"/>
      <c r="CA508" s="80"/>
      <c r="CB508" s="80"/>
      <c r="CC508" s="80"/>
    </row>
    <row r="509" spans="1:81">
      <c r="A509" s="80" t="s">
        <v>2332</v>
      </c>
      <c r="B509" s="80">
        <v>415</v>
      </c>
      <c r="C509" s="80">
        <v>7</v>
      </c>
      <c r="D509" s="80">
        <v>25</v>
      </c>
      <c r="E509" s="80">
        <v>2010</v>
      </c>
      <c r="F509" s="80" t="s">
        <v>86</v>
      </c>
      <c r="G509" s="80" t="s">
        <v>2325</v>
      </c>
      <c r="H509" s="80" t="s">
        <v>2326</v>
      </c>
      <c r="I509" s="177"/>
      <c r="J509" s="81">
        <v>80.82459224674129</v>
      </c>
      <c r="K509" s="81">
        <v>2.2332930136074043</v>
      </c>
      <c r="L509" s="81">
        <v>4.2893300833444226</v>
      </c>
      <c r="M509" s="81">
        <v>52.530239899646851</v>
      </c>
      <c r="N509" s="81">
        <v>71.081554840536569</v>
      </c>
      <c r="O509" s="81">
        <v>62.423025276946689</v>
      </c>
      <c r="P509" s="81">
        <v>34.441942416858701</v>
      </c>
      <c r="Q509" s="81">
        <v>3.4784172931445161</v>
      </c>
      <c r="R509" s="81">
        <v>0</v>
      </c>
      <c r="S509" s="81">
        <v>0</v>
      </c>
      <c r="T509" s="82"/>
      <c r="U509" s="81">
        <v>13279476</v>
      </c>
      <c r="V509" s="81">
        <v>1354</v>
      </c>
      <c r="W509" s="81">
        <v>59</v>
      </c>
      <c r="X509" s="81">
        <v>13446</v>
      </c>
      <c r="Y509" s="81">
        <v>22086</v>
      </c>
      <c r="Z509" s="81">
        <v>31703</v>
      </c>
      <c r="AA509" s="81">
        <v>6759</v>
      </c>
      <c r="AB509" s="81">
        <v>57172</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1050.152</v>
      </c>
      <c r="BJ509" s="81">
        <v>0</v>
      </c>
      <c r="BK509" s="81">
        <v>14.375999999999999</v>
      </c>
      <c r="BL509" s="81">
        <v>0</v>
      </c>
      <c r="BM509" s="82"/>
      <c r="BN509" s="81">
        <v>0</v>
      </c>
      <c r="BO509" s="81">
        <v>0</v>
      </c>
      <c r="BP509" s="81">
        <v>6</v>
      </c>
      <c r="BQ509" s="81">
        <v>0</v>
      </c>
      <c r="BR509" s="81">
        <v>2</v>
      </c>
      <c r="BS509" s="81">
        <v>0</v>
      </c>
      <c r="BT509"/>
      <c r="BU509" s="80">
        <v>395.07299999999998</v>
      </c>
      <c r="BV509" s="80">
        <v>513.22400000000005</v>
      </c>
      <c r="BW509" s="80">
        <v>86.221000000000004</v>
      </c>
      <c r="BX509" s="80">
        <v>3.31</v>
      </c>
      <c r="BY509" s="80">
        <v>66.7</v>
      </c>
      <c r="BZ509" s="80">
        <v>0</v>
      </c>
      <c r="CA509" s="80">
        <v>0</v>
      </c>
      <c r="CB509" s="80">
        <v>0</v>
      </c>
      <c r="CC509" s="80">
        <v>0</v>
      </c>
    </row>
    <row r="510" spans="1:81">
      <c r="A510" s="80" t="s">
        <v>2333</v>
      </c>
      <c r="B510" s="80">
        <v>416</v>
      </c>
      <c r="C510" s="80">
        <v>8</v>
      </c>
      <c r="D510" s="80">
        <v>25</v>
      </c>
      <c r="E510" s="80">
        <v>2011</v>
      </c>
      <c r="F510" s="80" t="s">
        <v>87</v>
      </c>
      <c r="G510" s="80" t="s">
        <v>2325</v>
      </c>
      <c r="H510" s="80" t="s">
        <v>2326</v>
      </c>
      <c r="I510" s="177"/>
      <c r="J510" s="81">
        <v>115.47107036864497</v>
      </c>
      <c r="K510" s="81">
        <v>3.2478331110956944</v>
      </c>
      <c r="L510" s="81">
        <v>2.4309453062384523</v>
      </c>
      <c r="M510" s="81">
        <v>66.655091498717567</v>
      </c>
      <c r="N510" s="81">
        <v>76.811453398974663</v>
      </c>
      <c r="O510" s="81">
        <v>61.80683053082015</v>
      </c>
      <c r="P510" s="81">
        <v>34.208686583276304</v>
      </c>
      <c r="Q510" s="81">
        <v>4.0087257534763747</v>
      </c>
      <c r="R510" s="81">
        <v>0</v>
      </c>
      <c r="S510" s="81">
        <v>0</v>
      </c>
      <c r="T510" s="82"/>
      <c r="U510" s="81">
        <v>16480252</v>
      </c>
      <c r="V510" s="81">
        <v>1354</v>
      </c>
      <c r="W510" s="81">
        <v>59</v>
      </c>
      <c r="X510" s="81">
        <v>13446</v>
      </c>
      <c r="Y510" s="81">
        <v>22329</v>
      </c>
      <c r="Z510" s="81">
        <v>32072</v>
      </c>
      <c r="AA510" s="81">
        <v>6913</v>
      </c>
      <c r="AB510" s="81">
        <v>57122</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1236.893</v>
      </c>
      <c r="BJ510" s="81">
        <v>0</v>
      </c>
      <c r="BK510" s="81">
        <v>13.208</v>
      </c>
      <c r="BL510" s="81">
        <v>0</v>
      </c>
      <c r="BM510" s="82"/>
      <c r="BN510" s="81">
        <v>0</v>
      </c>
      <c r="BO510" s="81">
        <v>0</v>
      </c>
      <c r="BP510" s="81">
        <v>7</v>
      </c>
      <c r="BQ510" s="81">
        <v>0</v>
      </c>
      <c r="BR510" s="81">
        <v>2</v>
      </c>
      <c r="BS510" s="81">
        <v>0</v>
      </c>
      <c r="BT510"/>
      <c r="BU510" s="80">
        <v>474.55700000000002</v>
      </c>
      <c r="BV510" s="80">
        <v>644.79899999999998</v>
      </c>
      <c r="BW510" s="80">
        <v>79.995000000000005</v>
      </c>
      <c r="BX510" s="80">
        <v>2.5499999999999998</v>
      </c>
      <c r="BY510" s="80">
        <v>48.2</v>
      </c>
      <c r="BZ510" s="80">
        <v>0</v>
      </c>
      <c r="CA510" s="80">
        <v>0</v>
      </c>
      <c r="CB510" s="80">
        <v>0</v>
      </c>
      <c r="CC510" s="80">
        <v>0</v>
      </c>
    </row>
    <row r="511" spans="1:81">
      <c r="A511" s="80" t="s">
        <v>2334</v>
      </c>
      <c r="B511" s="80">
        <v>417</v>
      </c>
      <c r="C511" s="80">
        <v>9</v>
      </c>
      <c r="D511" s="80">
        <v>25</v>
      </c>
      <c r="E511" s="80">
        <v>2012</v>
      </c>
      <c r="F511" s="80" t="s">
        <v>88</v>
      </c>
      <c r="G511" s="80" t="s">
        <v>2325</v>
      </c>
      <c r="H511" s="80" t="s">
        <v>2326</v>
      </c>
      <c r="I511" s="177"/>
      <c r="J511" s="81">
        <v>115.73181091826848</v>
      </c>
      <c r="K511" s="81">
        <v>3.167073746751969</v>
      </c>
      <c r="L511" s="81">
        <v>2.4132798421743451</v>
      </c>
      <c r="M511" s="81">
        <v>68.905718130309339</v>
      </c>
      <c r="N511" s="81">
        <v>82.687260813453364</v>
      </c>
      <c r="O511" s="81">
        <v>62.177019898766041</v>
      </c>
      <c r="P511" s="81">
        <v>35.184649315129022</v>
      </c>
      <c r="Q511" s="81">
        <v>4.3938132345749406</v>
      </c>
      <c r="R511" s="81">
        <v>0</v>
      </c>
      <c r="S511" s="81">
        <v>0</v>
      </c>
      <c r="T511" s="82"/>
      <c r="U511" s="81">
        <v>15795009</v>
      </c>
      <c r="V511" s="81">
        <v>1354</v>
      </c>
      <c r="W511" s="81">
        <v>59</v>
      </c>
      <c r="X511" s="81">
        <v>13446</v>
      </c>
      <c r="Y511" s="81">
        <v>22835</v>
      </c>
      <c r="Z511" s="81">
        <v>32520</v>
      </c>
      <c r="AA511" s="81">
        <v>7070</v>
      </c>
      <c r="AB511" s="81">
        <v>57626</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1190.9739999999999</v>
      </c>
      <c r="BJ511" s="81">
        <v>0</v>
      </c>
      <c r="BK511" s="81">
        <v>14.962</v>
      </c>
      <c r="BL511" s="81">
        <v>0</v>
      </c>
      <c r="BM511" s="82"/>
      <c r="BN511" s="81">
        <v>0</v>
      </c>
      <c r="BO511" s="81">
        <v>0</v>
      </c>
      <c r="BP511" s="81">
        <v>8</v>
      </c>
      <c r="BQ511" s="81">
        <v>0</v>
      </c>
      <c r="BR511" s="81">
        <v>2</v>
      </c>
      <c r="BS511" s="81">
        <v>0</v>
      </c>
      <c r="BT511"/>
      <c r="BU511" s="80">
        <v>462.55900000000003</v>
      </c>
      <c r="BV511" s="80">
        <v>615.91499999999996</v>
      </c>
      <c r="BW511" s="80">
        <v>64.567999999999998</v>
      </c>
      <c r="BX511" s="80">
        <v>0</v>
      </c>
      <c r="BY511" s="80">
        <v>62.893999999999998</v>
      </c>
      <c r="BZ511" s="80">
        <v>0</v>
      </c>
      <c r="CA511" s="80">
        <v>0</v>
      </c>
      <c r="CB511" s="80">
        <v>0</v>
      </c>
      <c r="CC511" s="80">
        <v>0</v>
      </c>
    </row>
    <row r="512" spans="1:81">
      <c r="A512" s="80" t="s">
        <v>2335</v>
      </c>
      <c r="B512" s="80">
        <v>418</v>
      </c>
      <c r="C512" s="80">
        <v>10</v>
      </c>
      <c r="D512" s="80">
        <v>25</v>
      </c>
      <c r="E512" s="80">
        <v>2013</v>
      </c>
      <c r="F512" s="80" t="s">
        <v>89</v>
      </c>
      <c r="G512" s="80" t="s">
        <v>2325</v>
      </c>
      <c r="H512" s="80" t="s">
        <v>2326</v>
      </c>
      <c r="I512" s="177"/>
      <c r="J512" s="81">
        <v>127.20507109755629</v>
      </c>
      <c r="K512" s="81">
        <v>2.7301551847489502</v>
      </c>
      <c r="L512" s="81">
        <v>2.4888703707257998</v>
      </c>
      <c r="M512" s="81">
        <v>66.385082669223365</v>
      </c>
      <c r="N512" s="81">
        <v>83.214405262403574</v>
      </c>
      <c r="O512" s="81">
        <v>60.440193539446994</v>
      </c>
      <c r="P512" s="81">
        <v>36.14145629825402</v>
      </c>
      <c r="Q512" s="81">
        <v>4.4483691798510021</v>
      </c>
      <c r="R512" s="81">
        <v>0</v>
      </c>
      <c r="S512" s="81">
        <v>0</v>
      </c>
      <c r="T512" s="82"/>
      <c r="U512" s="81">
        <v>16065254</v>
      </c>
      <c r="V512" s="81">
        <v>1354</v>
      </c>
      <c r="W512" s="81">
        <v>59</v>
      </c>
      <c r="X512" s="81">
        <v>13446</v>
      </c>
      <c r="Y512" s="81">
        <v>23011</v>
      </c>
      <c r="Z512" s="81">
        <v>33023</v>
      </c>
      <c r="AA512" s="81">
        <v>7235</v>
      </c>
      <c r="AB512" s="81">
        <v>57505</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1274.989</v>
      </c>
      <c r="BJ512" s="81">
        <v>0</v>
      </c>
      <c r="BK512" s="81">
        <v>19.218</v>
      </c>
      <c r="BL512" s="81">
        <v>0</v>
      </c>
      <c r="BM512" s="82"/>
      <c r="BN512" s="81">
        <v>0</v>
      </c>
      <c r="BO512" s="81">
        <v>0</v>
      </c>
      <c r="BP512" s="81">
        <v>8</v>
      </c>
      <c r="BQ512" s="81">
        <v>0</v>
      </c>
      <c r="BR512" s="81">
        <v>3</v>
      </c>
      <c r="BS512" s="81">
        <v>0</v>
      </c>
      <c r="BT512"/>
      <c r="BU512" s="80">
        <v>481.00099999999998</v>
      </c>
      <c r="BV512" s="80">
        <v>677.57299999999998</v>
      </c>
      <c r="BW512" s="80">
        <v>71.472999999999999</v>
      </c>
      <c r="BX512" s="80">
        <v>2.4049999999999998</v>
      </c>
      <c r="BY512" s="80">
        <v>61.755000000000003</v>
      </c>
      <c r="BZ512" s="80">
        <v>0</v>
      </c>
      <c r="CA512" s="80">
        <v>0</v>
      </c>
      <c r="CB512" s="80">
        <v>0</v>
      </c>
      <c r="CC512" s="80">
        <v>0</v>
      </c>
    </row>
    <row r="513" spans="1:81">
      <c r="A513" s="80" t="s">
        <v>2336</v>
      </c>
      <c r="B513" s="80">
        <v>419</v>
      </c>
      <c r="C513" s="80">
        <v>11</v>
      </c>
      <c r="D513" s="80">
        <v>25</v>
      </c>
      <c r="E513" s="80">
        <v>2014</v>
      </c>
      <c r="F513" s="80" t="s">
        <v>90</v>
      </c>
      <c r="G513" s="80" t="s">
        <v>2325</v>
      </c>
      <c r="H513" s="80" t="s">
        <v>2326</v>
      </c>
      <c r="I513" s="177"/>
      <c r="J513" s="81">
        <v>125.14223953485208</v>
      </c>
      <c r="K513" s="81">
        <v>2.826358000542053</v>
      </c>
      <c r="L513" s="81">
        <v>4.0857258391150282</v>
      </c>
      <c r="M513" s="81">
        <v>71.620002675921782</v>
      </c>
      <c r="N513" s="81">
        <v>73.06420953001323</v>
      </c>
      <c r="O513" s="81">
        <v>57.640298697902594</v>
      </c>
      <c r="P513" s="81">
        <v>35.937766169695188</v>
      </c>
      <c r="Q513" s="81">
        <v>4.2490090908141891</v>
      </c>
      <c r="R513" s="81">
        <v>0</v>
      </c>
      <c r="S513" s="81">
        <v>0</v>
      </c>
      <c r="T513" s="82"/>
      <c r="U513" s="81">
        <v>17562949</v>
      </c>
      <c r="V513" s="81">
        <v>1233</v>
      </c>
      <c r="W513" s="81">
        <v>91</v>
      </c>
      <c r="X513" s="81">
        <v>15889</v>
      </c>
      <c r="Y513" s="81">
        <v>23255</v>
      </c>
      <c r="Z513" s="81">
        <v>33169</v>
      </c>
      <c r="AA513" s="81">
        <v>7157</v>
      </c>
      <c r="AB513" s="81">
        <v>57249</v>
      </c>
      <c r="AC513" s="81">
        <v>0</v>
      </c>
      <c r="AD513" s="81">
        <v>0</v>
      </c>
      <c r="AE513" s="82"/>
      <c r="AF513" s="81">
        <v>139175106.63428026</v>
      </c>
      <c r="AG513" s="81">
        <v>2519376.8108764575</v>
      </c>
      <c r="AH513" s="81">
        <v>1038221.3402400259</v>
      </c>
      <c r="AI513" s="81">
        <v>102655408.94108932</v>
      </c>
      <c r="AJ513" s="81">
        <v>103464581.84106725</v>
      </c>
      <c r="AK513" s="81">
        <v>0</v>
      </c>
      <c r="AL513" s="81">
        <v>0</v>
      </c>
      <c r="AM513" s="81">
        <v>7859432.2158863237</v>
      </c>
      <c r="AN513" s="81">
        <v>0</v>
      </c>
      <c r="AO513" s="81">
        <v>0</v>
      </c>
      <c r="AP513" s="82"/>
      <c r="AQ513" s="81">
        <v>1341</v>
      </c>
      <c r="AR513" s="81">
        <v>144</v>
      </c>
      <c r="AS513" s="81">
        <v>0</v>
      </c>
      <c r="AT513" s="81">
        <v>0</v>
      </c>
      <c r="AU513" s="81">
        <v>0</v>
      </c>
      <c r="AV513" s="81">
        <v>1</v>
      </c>
      <c r="AW513" s="81" t="s">
        <v>564</v>
      </c>
      <c r="AX513" s="82"/>
      <c r="AY513" s="81">
        <v>4980.6000000000004</v>
      </c>
      <c r="AZ513" s="81">
        <v>5630.1</v>
      </c>
      <c r="BA513" s="81">
        <v>0</v>
      </c>
      <c r="BB513" s="81">
        <v>0</v>
      </c>
      <c r="BC513" s="81">
        <v>0</v>
      </c>
      <c r="BD513" s="81">
        <v>18810</v>
      </c>
      <c r="BE513" s="81" t="s">
        <v>564</v>
      </c>
      <c r="BF513" s="82"/>
      <c r="BG513" s="81">
        <v>0</v>
      </c>
      <c r="BH513" s="81">
        <v>0</v>
      </c>
      <c r="BI513" s="81">
        <v>1249.905</v>
      </c>
      <c r="BJ513" s="81">
        <v>0</v>
      </c>
      <c r="BK513" s="81">
        <v>19.378999999999998</v>
      </c>
      <c r="BL513" s="81">
        <v>0</v>
      </c>
      <c r="BM513" s="82"/>
      <c r="BN513" s="81">
        <v>0</v>
      </c>
      <c r="BO513" s="81">
        <v>0</v>
      </c>
      <c r="BP513" s="81">
        <v>7</v>
      </c>
      <c r="BQ513" s="81">
        <v>0</v>
      </c>
      <c r="BR513" s="81">
        <v>3</v>
      </c>
      <c r="BS513" s="81">
        <v>0</v>
      </c>
      <c r="BT513"/>
      <c r="BU513" s="80">
        <v>459.80500000000001</v>
      </c>
      <c r="BV513" s="80">
        <v>665.29</v>
      </c>
      <c r="BW513" s="80">
        <v>83.421999999999997</v>
      </c>
      <c r="BX513" s="80">
        <v>2.149</v>
      </c>
      <c r="BY513" s="80">
        <v>58.618000000000002</v>
      </c>
      <c r="BZ513" s="80">
        <v>0</v>
      </c>
      <c r="CA513" s="80">
        <v>0</v>
      </c>
      <c r="CB513" s="80">
        <v>0</v>
      </c>
      <c r="CC513" s="80">
        <v>0</v>
      </c>
    </row>
    <row r="514" spans="1:81">
      <c r="A514" s="80" t="s">
        <v>2337</v>
      </c>
      <c r="B514" s="80">
        <v>420</v>
      </c>
      <c r="C514" s="80">
        <v>12</v>
      </c>
      <c r="D514" s="80">
        <v>25</v>
      </c>
      <c r="E514" s="80">
        <v>2015</v>
      </c>
      <c r="F514" s="80" t="s">
        <v>91</v>
      </c>
      <c r="G514" s="80" t="s">
        <v>2325</v>
      </c>
      <c r="H514" s="80" t="s">
        <v>2326</v>
      </c>
      <c r="I514" s="177"/>
      <c r="J514" s="81">
        <v>113.7625664346531</v>
      </c>
      <c r="K514" s="81">
        <v>2.6995337595720037</v>
      </c>
      <c r="L514" s="81">
        <v>4.5046624112710996</v>
      </c>
      <c r="M514" s="81">
        <v>75.051365925925282</v>
      </c>
      <c r="N514" s="81">
        <v>72.924723631645392</v>
      </c>
      <c r="O514" s="81">
        <v>57.295069777547916</v>
      </c>
      <c r="P514" s="81">
        <v>36.986177670693877</v>
      </c>
      <c r="Q514" s="81">
        <v>4.1425671104483781</v>
      </c>
      <c r="R514" s="81">
        <v>0</v>
      </c>
      <c r="S514" s="81">
        <v>0</v>
      </c>
      <c r="T514" s="82"/>
      <c r="U514" s="81">
        <v>17145475</v>
      </c>
      <c r="V514" s="81">
        <v>1233</v>
      </c>
      <c r="W514" s="81">
        <v>91</v>
      </c>
      <c r="X514" s="81">
        <v>15889</v>
      </c>
      <c r="Y514" s="81">
        <v>23433</v>
      </c>
      <c r="Z514" s="81">
        <v>33288</v>
      </c>
      <c r="AA514" s="81">
        <v>7360</v>
      </c>
      <c r="AB514" s="81">
        <v>57015</v>
      </c>
      <c r="AC514" s="81">
        <v>0</v>
      </c>
      <c r="AD514" s="81">
        <v>0</v>
      </c>
      <c r="AE514" s="82"/>
      <c r="AF514" s="81">
        <v>129840467.85554114</v>
      </c>
      <c r="AG514" s="81">
        <v>2229426.5354818013</v>
      </c>
      <c r="AH514" s="81">
        <v>948810.60617371858</v>
      </c>
      <c r="AI514" s="81">
        <v>112358414.09469467</v>
      </c>
      <c r="AJ514" s="81">
        <v>108238603.1292554</v>
      </c>
      <c r="AK514" s="81">
        <v>0</v>
      </c>
      <c r="AL514" s="81">
        <v>0</v>
      </c>
      <c r="AM514" s="81">
        <v>7813666.581070316</v>
      </c>
      <c r="AN514" s="81">
        <v>0</v>
      </c>
      <c r="AO514" s="81">
        <v>0</v>
      </c>
      <c r="AP514" s="82"/>
      <c r="AQ514" s="81">
        <v>1462</v>
      </c>
      <c r="AR514" s="81">
        <v>203</v>
      </c>
      <c r="AS514" s="81">
        <v>0</v>
      </c>
      <c r="AT514" s="81">
        <v>0</v>
      </c>
      <c r="AU514" s="81">
        <v>0</v>
      </c>
      <c r="AV514" s="81">
        <v>1</v>
      </c>
      <c r="AW514" s="81" t="s">
        <v>564</v>
      </c>
      <c r="AX514" s="82"/>
      <c r="AY514" s="81">
        <v>5538.1</v>
      </c>
      <c r="AZ514" s="81">
        <v>10794.300000000001</v>
      </c>
      <c r="BA514" s="81">
        <v>0</v>
      </c>
      <c r="BB514" s="81">
        <v>0</v>
      </c>
      <c r="BC514" s="81">
        <v>0</v>
      </c>
      <c r="BD514" s="81">
        <v>18810</v>
      </c>
      <c r="BE514" s="81" t="s">
        <v>564</v>
      </c>
      <c r="BF514" s="82"/>
      <c r="BG514" s="81">
        <v>0</v>
      </c>
      <c r="BH514" s="81">
        <v>0</v>
      </c>
      <c r="BI514" s="81">
        <v>1160.9449999999999</v>
      </c>
      <c r="BJ514" s="81">
        <v>0</v>
      </c>
      <c r="BK514" s="81">
        <v>19.338000000000001</v>
      </c>
      <c r="BL514" s="81">
        <v>0</v>
      </c>
      <c r="BM514" s="82"/>
      <c r="BN514" s="81">
        <v>0</v>
      </c>
      <c r="BO514" s="81">
        <v>0</v>
      </c>
      <c r="BP514" s="81">
        <v>7</v>
      </c>
      <c r="BQ514" s="81">
        <v>0</v>
      </c>
      <c r="BR514" s="81">
        <v>3</v>
      </c>
      <c r="BS514" s="81">
        <v>0</v>
      </c>
      <c r="BT514"/>
      <c r="BU514" s="80">
        <v>432.464</v>
      </c>
      <c r="BV514" s="80">
        <v>603.952</v>
      </c>
      <c r="BW514" s="80">
        <v>83.635000000000005</v>
      </c>
      <c r="BX514" s="80">
        <v>2.0750000000000002</v>
      </c>
      <c r="BY514" s="80">
        <v>58.156999999999996</v>
      </c>
      <c r="BZ514" s="80">
        <v>0</v>
      </c>
      <c r="CA514" s="80">
        <v>0</v>
      </c>
      <c r="CB514" s="80">
        <v>0</v>
      </c>
      <c r="CC514" s="80">
        <v>0</v>
      </c>
    </row>
    <row r="515" spans="1:81">
      <c r="A515" s="80" t="s">
        <v>2338</v>
      </c>
      <c r="B515" s="80">
        <v>421</v>
      </c>
      <c r="C515" s="80">
        <v>13</v>
      </c>
      <c r="D515" s="80">
        <v>25</v>
      </c>
      <c r="E515" s="80">
        <v>2016</v>
      </c>
      <c r="F515" s="80" t="s">
        <v>92</v>
      </c>
      <c r="G515" s="80" t="s">
        <v>2325</v>
      </c>
      <c r="H515" s="80" t="s">
        <v>2326</v>
      </c>
      <c r="I515" s="177"/>
      <c r="J515" s="81">
        <v>123.35101833096279</v>
      </c>
      <c r="K515" s="81">
        <v>2.696268059164213</v>
      </c>
      <c r="L515" s="81">
        <v>5.2779802211425366</v>
      </c>
      <c r="M515" s="81">
        <v>65.682304602421254</v>
      </c>
      <c r="N515" s="81">
        <v>64.439232823631173</v>
      </c>
      <c r="O515" s="81">
        <v>57.774211712291482</v>
      </c>
      <c r="P515" s="81">
        <v>36.678491880224357</v>
      </c>
      <c r="Q515" s="81">
        <v>3.9977727763839241</v>
      </c>
      <c r="R515" s="81">
        <v>0</v>
      </c>
      <c r="S515" s="81">
        <v>0</v>
      </c>
      <c r="T515" s="82"/>
      <c r="U515" s="81">
        <v>19435838</v>
      </c>
      <c r="V515" s="81">
        <v>1233</v>
      </c>
      <c r="W515" s="81">
        <v>91</v>
      </c>
      <c r="X515" s="81">
        <v>15889</v>
      </c>
      <c r="Y515" s="81">
        <v>23541</v>
      </c>
      <c r="Z515" s="81">
        <v>33979</v>
      </c>
      <c r="AA515" s="81">
        <v>7549</v>
      </c>
      <c r="AB515" s="81">
        <v>56600</v>
      </c>
      <c r="AC515" s="81">
        <v>0</v>
      </c>
      <c r="AD515" s="81">
        <v>0</v>
      </c>
      <c r="AE515" s="82"/>
      <c r="AF515" s="81">
        <v>143457526.02427179</v>
      </c>
      <c r="AG515" s="81">
        <v>2143222.76893658</v>
      </c>
      <c r="AH515" s="81">
        <v>826121.31721957808</v>
      </c>
      <c r="AI515" s="81">
        <v>104947735.9538229</v>
      </c>
      <c r="AJ515" s="81">
        <v>92620092.69599846</v>
      </c>
      <c r="AK515" s="81">
        <v>0</v>
      </c>
      <c r="AL515" s="81">
        <v>0</v>
      </c>
      <c r="AM515" s="81">
        <v>7762818.8386685662</v>
      </c>
      <c r="AN515" s="81">
        <v>0</v>
      </c>
      <c r="AO515" s="81">
        <v>0</v>
      </c>
      <c r="AP515" s="82"/>
      <c r="AQ515" s="81">
        <v>1549</v>
      </c>
      <c r="AR515" s="81">
        <v>239</v>
      </c>
      <c r="AS515" s="81">
        <v>0</v>
      </c>
      <c r="AT515" s="81">
        <v>0</v>
      </c>
      <c r="AU515" s="81">
        <v>0</v>
      </c>
      <c r="AV515" s="81">
        <v>1</v>
      </c>
      <c r="AW515" s="81" t="s">
        <v>564</v>
      </c>
      <c r="AX515" s="82"/>
      <c r="AY515" s="81">
        <v>5945.4</v>
      </c>
      <c r="AZ515" s="81">
        <v>13854</v>
      </c>
      <c r="BA515" s="81">
        <v>0</v>
      </c>
      <c r="BB515" s="81">
        <v>0</v>
      </c>
      <c r="BC515" s="81">
        <v>0</v>
      </c>
      <c r="BD515" s="81">
        <v>18810</v>
      </c>
      <c r="BE515" s="81" t="s">
        <v>564</v>
      </c>
      <c r="BF515" s="82"/>
      <c r="BG515" s="81">
        <v>0</v>
      </c>
      <c r="BH515" s="81">
        <v>0</v>
      </c>
      <c r="BI515" s="81">
        <v>1172.203</v>
      </c>
      <c r="BJ515" s="81">
        <v>0</v>
      </c>
      <c r="BK515" s="81">
        <v>18.088000000000001</v>
      </c>
      <c r="BL515" s="81">
        <v>0</v>
      </c>
      <c r="BM515" s="82"/>
      <c r="BN515" s="81">
        <v>0</v>
      </c>
      <c r="BO515" s="81">
        <v>0</v>
      </c>
      <c r="BP515" s="81">
        <v>7</v>
      </c>
      <c r="BQ515" s="81">
        <v>0</v>
      </c>
      <c r="BR515" s="81">
        <v>3</v>
      </c>
      <c r="BS515" s="81">
        <v>0</v>
      </c>
      <c r="BT515"/>
      <c r="BU515" s="80">
        <v>439.07299999999998</v>
      </c>
      <c r="BV515" s="80">
        <v>624.02499999999998</v>
      </c>
      <c r="BW515" s="80">
        <v>79.034000000000006</v>
      </c>
      <c r="BX515" s="80">
        <v>1.3660000000000001</v>
      </c>
      <c r="BY515" s="80">
        <v>46.792999999999999</v>
      </c>
      <c r="BZ515" s="80">
        <v>0</v>
      </c>
      <c r="CA515" s="80">
        <v>0</v>
      </c>
      <c r="CB515" s="80">
        <v>0</v>
      </c>
      <c r="CC515" s="80">
        <v>0</v>
      </c>
    </row>
    <row r="516" spans="1:81">
      <c r="A516" s="80" t="s">
        <v>2339</v>
      </c>
      <c r="B516" s="80">
        <v>422</v>
      </c>
      <c r="C516" s="80">
        <v>14</v>
      </c>
      <c r="D516" s="80">
        <v>25</v>
      </c>
      <c r="E516" s="80">
        <v>2017</v>
      </c>
      <c r="F516" s="80" t="s">
        <v>71</v>
      </c>
      <c r="G516" s="80" t="s">
        <v>2325</v>
      </c>
      <c r="H516" s="80" t="s">
        <v>2326</v>
      </c>
      <c r="I516" s="177"/>
      <c r="J516" s="81">
        <v>123.2961973108654</v>
      </c>
      <c r="K516" s="81">
        <v>2.8085863174723533</v>
      </c>
      <c r="L516" s="81">
        <v>4.6175121724338988</v>
      </c>
      <c r="M516" s="81">
        <v>63.353464976949248</v>
      </c>
      <c r="N516" s="81">
        <v>70.597289240652913</v>
      </c>
      <c r="O516" s="81">
        <v>57.323203053916075</v>
      </c>
      <c r="P516" s="81">
        <v>36.4171790695857</v>
      </c>
      <c r="Q516" s="81">
        <v>3.8480591204794359</v>
      </c>
      <c r="R516" s="81">
        <v>0</v>
      </c>
      <c r="S516" s="81">
        <v>0</v>
      </c>
      <c r="T516" s="82"/>
      <c r="U516" s="81">
        <v>21116991</v>
      </c>
      <c r="V516" s="81">
        <v>1233</v>
      </c>
      <c r="W516" s="81">
        <v>91</v>
      </c>
      <c r="X516" s="81">
        <v>15889</v>
      </c>
      <c r="Y516" s="81">
        <v>23835</v>
      </c>
      <c r="Z516" s="81">
        <v>34273</v>
      </c>
      <c r="AA516" s="81">
        <v>7543</v>
      </c>
      <c r="AB516" s="81">
        <v>56340</v>
      </c>
      <c r="AC516" s="81">
        <v>0</v>
      </c>
      <c r="AD516" s="81">
        <v>0</v>
      </c>
      <c r="AE516" s="82"/>
      <c r="AF516" s="81">
        <v>146901401.27253059</v>
      </c>
      <c r="AG516" s="81">
        <v>2223826.662374645</v>
      </c>
      <c r="AH516" s="81">
        <v>987413.21223022358</v>
      </c>
      <c r="AI516" s="81">
        <v>105192834.8124738</v>
      </c>
      <c r="AJ516" s="81">
        <v>103639295.4702111</v>
      </c>
      <c r="AK516" s="81">
        <v>0</v>
      </c>
      <c r="AL516" s="81">
        <v>0</v>
      </c>
      <c r="AM516" s="81">
        <v>7739250.141763675</v>
      </c>
      <c r="AN516" s="81">
        <v>0</v>
      </c>
      <c r="AO516" s="81">
        <v>0</v>
      </c>
      <c r="AP516" s="82"/>
      <c r="AQ516" s="81">
        <v>1640</v>
      </c>
      <c r="AR516" s="81">
        <v>259</v>
      </c>
      <c r="AS516" s="81">
        <v>0</v>
      </c>
      <c r="AT516" s="81">
        <v>0</v>
      </c>
      <c r="AU516" s="81">
        <v>0</v>
      </c>
      <c r="AV516" s="81">
        <v>1</v>
      </c>
      <c r="AW516" s="81" t="s">
        <v>564</v>
      </c>
      <c r="AX516" s="82"/>
      <c r="AY516" s="81">
        <v>6370</v>
      </c>
      <c r="AZ516" s="81">
        <v>15175.7</v>
      </c>
      <c r="BA516" s="81">
        <v>0</v>
      </c>
      <c r="BB516" s="81">
        <v>0</v>
      </c>
      <c r="BC516" s="81">
        <v>0</v>
      </c>
      <c r="BD516" s="81">
        <v>18810</v>
      </c>
      <c r="BE516" s="81" t="s">
        <v>564</v>
      </c>
      <c r="BF516" s="82"/>
      <c r="BG516" s="81">
        <v>0</v>
      </c>
      <c r="BH516" s="81">
        <v>0</v>
      </c>
      <c r="BI516" s="81">
        <v>1196.796</v>
      </c>
      <c r="BJ516" s="81">
        <v>0</v>
      </c>
      <c r="BK516" s="81">
        <v>20.887999999999998</v>
      </c>
      <c r="BL516" s="81">
        <v>0</v>
      </c>
      <c r="BM516" s="82"/>
      <c r="BN516" s="81">
        <v>0</v>
      </c>
      <c r="BO516" s="81">
        <v>0</v>
      </c>
      <c r="BP516" s="81">
        <v>7</v>
      </c>
      <c r="BQ516" s="81">
        <v>0</v>
      </c>
      <c r="BR516" s="81">
        <v>3</v>
      </c>
      <c r="BS516" s="81">
        <v>0</v>
      </c>
      <c r="BT516"/>
      <c r="BU516" s="80">
        <v>425.90899999999999</v>
      </c>
      <c r="BV516" s="80">
        <v>647.80600000000004</v>
      </c>
      <c r="BW516" s="80">
        <v>90.896000000000001</v>
      </c>
      <c r="BX516" s="80">
        <v>2.645</v>
      </c>
      <c r="BY516" s="80">
        <v>50.427999999999997</v>
      </c>
      <c r="BZ516" s="80">
        <v>0</v>
      </c>
      <c r="CA516" s="80">
        <v>0</v>
      </c>
      <c r="CB516" s="80">
        <v>0</v>
      </c>
      <c r="CC516" s="80">
        <v>0</v>
      </c>
    </row>
    <row r="517" spans="1:81">
      <c r="A517" s="80" t="s">
        <v>2340</v>
      </c>
      <c r="B517" s="80">
        <v>423</v>
      </c>
      <c r="C517" s="80">
        <v>15</v>
      </c>
      <c r="D517" s="80">
        <v>25</v>
      </c>
      <c r="E517" s="80">
        <v>2018</v>
      </c>
      <c r="F517" s="80" t="s">
        <v>93</v>
      </c>
      <c r="G517" s="80" t="s">
        <v>2325</v>
      </c>
      <c r="H517" s="80" t="s">
        <v>2326</v>
      </c>
      <c r="I517" s="177"/>
      <c r="J517" s="81">
        <v>121.95035267203596</v>
      </c>
      <c r="K517" s="81">
        <v>2.6407843519568668</v>
      </c>
      <c r="L517" s="81">
        <v>4.3257640311420902</v>
      </c>
      <c r="M517" s="81">
        <v>62.635905228036002</v>
      </c>
      <c r="N517" s="81">
        <v>67.09261616620384</v>
      </c>
      <c r="O517" s="81">
        <v>56.2462251731829</v>
      </c>
      <c r="P517" s="81">
        <v>36.652159471308693</v>
      </c>
      <c r="Q517" s="81">
        <v>3.5534386674192255</v>
      </c>
      <c r="R517" s="81">
        <v>0</v>
      </c>
      <c r="S517" s="81">
        <v>0</v>
      </c>
      <c r="T517" s="82"/>
      <c r="U517" s="81">
        <v>22222523</v>
      </c>
      <c r="V517" s="81">
        <v>1233</v>
      </c>
      <c r="W517" s="81">
        <v>91</v>
      </c>
      <c r="X517" s="81">
        <v>15889</v>
      </c>
      <c r="Y517" s="81">
        <v>24040</v>
      </c>
      <c r="Z517" s="81">
        <v>34273</v>
      </c>
      <c r="AA517" s="81">
        <v>7668</v>
      </c>
      <c r="AB517" s="81">
        <v>56066</v>
      </c>
      <c r="AC517" s="81">
        <v>0</v>
      </c>
      <c r="AD517" s="81">
        <v>0</v>
      </c>
      <c r="AE517" s="82"/>
      <c r="AF517" s="81">
        <v>147920578.70125189</v>
      </c>
      <c r="AG517" s="81">
        <v>2008248.073858714</v>
      </c>
      <c r="AH517" s="81">
        <v>942413.12492836802</v>
      </c>
      <c r="AI517" s="81">
        <v>102507986.0730329</v>
      </c>
      <c r="AJ517" s="81">
        <v>103450223.4644336</v>
      </c>
      <c r="AK517" s="81">
        <v>0</v>
      </c>
      <c r="AL517" s="81">
        <v>0</v>
      </c>
      <c r="AM517" s="81">
        <v>7717547.173159305</v>
      </c>
      <c r="AN517" s="81">
        <v>0</v>
      </c>
      <c r="AO517" s="81">
        <v>0</v>
      </c>
      <c r="AP517" s="82"/>
      <c r="AQ517" s="81">
        <v>1711</v>
      </c>
      <c r="AR517" s="81">
        <v>278</v>
      </c>
      <c r="AS517" s="81">
        <v>0</v>
      </c>
      <c r="AT517" s="81">
        <v>0</v>
      </c>
      <c r="AU517" s="81">
        <v>0</v>
      </c>
      <c r="AV517" s="81">
        <v>1</v>
      </c>
      <c r="AW517" s="81" t="s">
        <v>564</v>
      </c>
      <c r="AX517" s="82"/>
      <c r="AY517" s="81">
        <v>6716.9</v>
      </c>
      <c r="AZ517" s="81">
        <v>16045.1</v>
      </c>
      <c r="BA517" s="81">
        <v>0</v>
      </c>
      <c r="BB517" s="81">
        <v>0</v>
      </c>
      <c r="BC517" s="81">
        <v>0</v>
      </c>
      <c r="BD517" s="81">
        <v>16721.099999999999</v>
      </c>
      <c r="BE517" s="81" t="s">
        <v>564</v>
      </c>
      <c r="BF517" s="82"/>
      <c r="BG517" s="81">
        <v>0</v>
      </c>
      <c r="BH517" s="81">
        <v>0</v>
      </c>
      <c r="BI517" s="81">
        <v>1242.29</v>
      </c>
      <c r="BJ517" s="81">
        <v>0</v>
      </c>
      <c r="BK517" s="81">
        <v>22.347999999999999</v>
      </c>
      <c r="BL517" s="81">
        <v>0</v>
      </c>
      <c r="BM517" s="82"/>
      <c r="BN517" s="81">
        <v>0</v>
      </c>
      <c r="BO517" s="81">
        <v>0</v>
      </c>
      <c r="BP517" s="81">
        <v>7</v>
      </c>
      <c r="BQ517" s="81">
        <v>0</v>
      </c>
      <c r="BR517" s="81">
        <v>3</v>
      </c>
      <c r="BS517" s="81">
        <v>0</v>
      </c>
      <c r="BT517"/>
      <c r="BU517" s="80">
        <v>435.74799999999999</v>
      </c>
      <c r="BV517" s="80">
        <v>686.923</v>
      </c>
      <c r="BW517" s="80">
        <v>86.656999999999996</v>
      </c>
      <c r="BX517" s="80">
        <v>2.8090000000000002</v>
      </c>
      <c r="BY517" s="80">
        <v>52.500999999999998</v>
      </c>
      <c r="BZ517" s="80">
        <v>0</v>
      </c>
      <c r="CA517" s="80">
        <v>0</v>
      </c>
      <c r="CB517" s="80">
        <v>0</v>
      </c>
      <c r="CC517" s="80">
        <v>0</v>
      </c>
    </row>
    <row r="518" spans="1:81">
      <c r="A518" s="80" t="s">
        <v>2341</v>
      </c>
      <c r="B518" s="80">
        <v>424</v>
      </c>
      <c r="C518" s="80">
        <v>16</v>
      </c>
      <c r="D518" s="80">
        <v>25</v>
      </c>
      <c r="E518" s="80">
        <v>2019</v>
      </c>
      <c r="F518" s="80" t="s">
        <v>73</v>
      </c>
      <c r="G518" s="80" t="s">
        <v>2325</v>
      </c>
      <c r="H518" s="80" t="s">
        <v>2326</v>
      </c>
      <c r="I518" s="177"/>
      <c r="J518" s="81">
        <v>113.85550729624809</v>
      </c>
      <c r="K518" s="81">
        <v>2.331380300129958</v>
      </c>
      <c r="L518" s="81">
        <v>4.3621785673450173</v>
      </c>
      <c r="M518" s="81">
        <v>59.306995948925312</v>
      </c>
      <c r="N518" s="81">
        <v>58.65810027045088</v>
      </c>
      <c r="O518" s="81">
        <v>54.942867724035835</v>
      </c>
      <c r="P518" s="81">
        <v>36.899653714187288</v>
      </c>
      <c r="Q518" s="81">
        <v>3.4369327634284117</v>
      </c>
      <c r="R518" s="81">
        <v>0</v>
      </c>
      <c r="S518" s="81">
        <v>0</v>
      </c>
      <c r="T518" s="82"/>
      <c r="U518" s="81">
        <v>21683471</v>
      </c>
      <c r="V518" s="81">
        <v>1233</v>
      </c>
      <c r="W518" s="81">
        <v>91</v>
      </c>
      <c r="X518" s="81">
        <v>15889</v>
      </c>
      <c r="Y518" s="81">
        <v>24177</v>
      </c>
      <c r="Z518" s="81">
        <v>34398</v>
      </c>
      <c r="AA518" s="81">
        <v>7662</v>
      </c>
      <c r="AB518" s="81">
        <v>55696</v>
      </c>
      <c r="AC518" s="81">
        <v>0</v>
      </c>
      <c r="AD518" s="81">
        <v>0</v>
      </c>
      <c r="AE518" s="82"/>
      <c r="AF518" s="81">
        <v>141177488.1672596</v>
      </c>
      <c r="AG518" s="81">
        <v>1875364.448307541</v>
      </c>
      <c r="AH518" s="81">
        <v>999251.65058771416</v>
      </c>
      <c r="AI518" s="81">
        <v>101108284.1717952</v>
      </c>
      <c r="AJ518" s="81">
        <v>90857490.130175993</v>
      </c>
      <c r="AK518" s="81">
        <v>0</v>
      </c>
      <c r="AL518" s="81">
        <v>0</v>
      </c>
      <c r="AM518" s="81">
        <v>7585375.9207364805</v>
      </c>
      <c r="AN518" s="81">
        <v>0</v>
      </c>
      <c r="AO518" s="81">
        <v>0</v>
      </c>
      <c r="AP518" s="82"/>
      <c r="AQ518" s="81">
        <v>1771</v>
      </c>
      <c r="AR518" s="81">
        <v>292</v>
      </c>
      <c r="AS518" s="81">
        <v>0</v>
      </c>
      <c r="AT518" s="81">
        <v>0</v>
      </c>
      <c r="AU518" s="81">
        <v>0</v>
      </c>
      <c r="AV518" s="81">
        <v>1</v>
      </c>
      <c r="AW518" s="81" t="s">
        <v>564</v>
      </c>
      <c r="AX518" s="82"/>
      <c r="AY518" s="81">
        <v>6982.2000000000025</v>
      </c>
      <c r="AZ518" s="81">
        <v>17045.299999999988</v>
      </c>
      <c r="BA518" s="81">
        <v>0</v>
      </c>
      <c r="BB518" s="81">
        <v>0</v>
      </c>
      <c r="BC518" s="81">
        <v>0</v>
      </c>
      <c r="BD518" s="81">
        <v>16721.099999999999</v>
      </c>
      <c r="BE518" s="81" t="s">
        <v>564</v>
      </c>
      <c r="BF518" s="82"/>
      <c r="BG518" s="81">
        <v>0</v>
      </c>
      <c r="BH518" s="81">
        <v>0</v>
      </c>
      <c r="BI518" s="81">
        <v>1204.1400000000001</v>
      </c>
      <c r="BJ518" s="81">
        <v>0</v>
      </c>
      <c r="BK518" s="81">
        <v>22.931999999999999</v>
      </c>
      <c r="BL518" s="81">
        <v>0</v>
      </c>
      <c r="BM518" s="82"/>
      <c r="BN518" s="81">
        <v>0</v>
      </c>
      <c r="BO518" s="81">
        <v>0</v>
      </c>
      <c r="BP518" s="81">
        <v>7</v>
      </c>
      <c r="BQ518" s="81">
        <v>0</v>
      </c>
      <c r="BR518" s="81">
        <v>3</v>
      </c>
      <c r="BS518" s="81">
        <v>0</v>
      </c>
      <c r="BT518"/>
      <c r="BU518" s="80">
        <v>422.464</v>
      </c>
      <c r="BV518" s="80">
        <v>658.53700000000003</v>
      </c>
      <c r="BW518" s="80">
        <v>89.659000000000006</v>
      </c>
      <c r="BX518" s="80">
        <v>2.7450000000000001</v>
      </c>
      <c r="BY518" s="80">
        <v>53.667000000000002</v>
      </c>
      <c r="BZ518" s="80">
        <v>0</v>
      </c>
      <c r="CA518" s="80">
        <v>0</v>
      </c>
      <c r="CB518" s="80">
        <v>0</v>
      </c>
      <c r="CC518" s="80">
        <v>0</v>
      </c>
    </row>
    <row r="519" spans="1:81">
      <c r="A519" s="80" t="s">
        <v>2342</v>
      </c>
      <c r="B519" s="80">
        <v>425</v>
      </c>
      <c r="C519" s="80">
        <v>17</v>
      </c>
      <c r="D519" s="80">
        <v>25</v>
      </c>
      <c r="E519" s="80">
        <v>2020</v>
      </c>
      <c r="F519" s="80" t="s">
        <v>218</v>
      </c>
      <c r="G519" s="80" t="s">
        <v>2325</v>
      </c>
      <c r="H519" s="80" t="s">
        <v>2326</v>
      </c>
      <c r="I519" s="177"/>
      <c r="J519" s="81">
        <v>106.3904997233152</v>
      </c>
      <c r="K519" s="81">
        <v>2.3588303746717521</v>
      </c>
      <c r="L519" s="81">
        <v>4.7976550370276945</v>
      </c>
      <c r="M519" s="81">
        <v>58.077427756634201</v>
      </c>
      <c r="N519" s="81">
        <v>61.466155842709945</v>
      </c>
      <c r="O519" s="81">
        <v>48.045363989168308</v>
      </c>
      <c r="P519" s="81">
        <v>35.061755475607335</v>
      </c>
      <c r="Q519" s="81">
        <v>3.2603095801602389</v>
      </c>
      <c r="R519" s="81">
        <v>0</v>
      </c>
      <c r="S519" s="81">
        <v>0</v>
      </c>
      <c r="T519" s="82"/>
      <c r="U519" s="81">
        <v>19047182</v>
      </c>
      <c r="V519" s="81">
        <v>1139</v>
      </c>
      <c r="W519" s="81">
        <v>102</v>
      </c>
      <c r="X519" s="81">
        <v>17173</v>
      </c>
      <c r="Y519" s="81">
        <v>24328</v>
      </c>
      <c r="Z519" s="81">
        <v>34332</v>
      </c>
      <c r="AA519" s="81">
        <v>7910</v>
      </c>
      <c r="AB519" s="81">
        <v>55294</v>
      </c>
      <c r="AC519" s="81">
        <v>0</v>
      </c>
      <c r="AD519" s="81">
        <v>0</v>
      </c>
      <c r="AE519" s="82"/>
      <c r="AF519" s="81">
        <v>133491502.11649971</v>
      </c>
      <c r="AG519" s="81">
        <v>1799035.3512147488</v>
      </c>
      <c r="AH519" s="81">
        <v>1131423.601532565</v>
      </c>
      <c r="AI519" s="81">
        <v>99160433.075429827</v>
      </c>
      <c r="AJ519" s="81">
        <v>98671997.85636887</v>
      </c>
      <c r="AK519" s="81"/>
      <c r="AL519" s="81"/>
      <c r="AM519" s="81">
        <v>7216481.3291530916</v>
      </c>
      <c r="AN519" s="81"/>
      <c r="AO519" s="81"/>
      <c r="AP519" s="82"/>
      <c r="AQ519" s="81">
        <v>1827</v>
      </c>
      <c r="AR519" s="81">
        <v>302</v>
      </c>
      <c r="AS519" s="81">
        <v>0</v>
      </c>
      <c r="AT519" s="81">
        <v>0</v>
      </c>
      <c r="AU519" s="81">
        <v>0</v>
      </c>
      <c r="AV519" s="81">
        <v>1</v>
      </c>
      <c r="AW519" s="81">
        <v>0</v>
      </c>
      <c r="AX519" s="82"/>
      <c r="AY519" s="81">
        <v>7295.4000000000051</v>
      </c>
      <c r="AZ519" s="81">
        <v>17562.900000000001</v>
      </c>
      <c r="BA519" s="81">
        <v>0</v>
      </c>
      <c r="BB519" s="81">
        <v>0</v>
      </c>
      <c r="BC519" s="81">
        <v>0</v>
      </c>
      <c r="BD519" s="81">
        <v>16890</v>
      </c>
      <c r="BE519" s="81">
        <v>0</v>
      </c>
      <c r="BF519" s="82"/>
      <c r="BG519" s="81">
        <v>0</v>
      </c>
      <c r="BH519" s="81">
        <v>0</v>
      </c>
      <c r="BI519" s="81">
        <v>1228.2570000000001</v>
      </c>
      <c r="BJ519" s="81">
        <v>0</v>
      </c>
      <c r="BK519" s="81">
        <v>21.32</v>
      </c>
      <c r="BL519" s="81">
        <v>0</v>
      </c>
      <c r="BM519" s="82"/>
      <c r="BN519" s="81">
        <v>0</v>
      </c>
      <c r="BO519" s="81">
        <v>0</v>
      </c>
      <c r="BP519" s="81">
        <v>8</v>
      </c>
      <c r="BQ519" s="81">
        <v>0</v>
      </c>
      <c r="BR519" s="81">
        <v>3</v>
      </c>
      <c r="BS519" s="81">
        <v>0</v>
      </c>
      <c r="BT519"/>
      <c r="BU519" s="80">
        <v>435.2</v>
      </c>
      <c r="BV519" s="80">
        <v>664.91200000000003</v>
      </c>
      <c r="BW519" s="80">
        <v>90.2</v>
      </c>
      <c r="BX519" s="80">
        <v>2.4260000000000002</v>
      </c>
      <c r="BY519" s="80">
        <v>56.838999999999999</v>
      </c>
      <c r="BZ519" s="80">
        <v>0</v>
      </c>
      <c r="CA519" s="80">
        <v>0</v>
      </c>
      <c r="CB519" s="80">
        <v>0</v>
      </c>
      <c r="CC519" s="80">
        <v>0</v>
      </c>
    </row>
    <row r="520" spans="1:81">
      <c r="A520" s="80" t="s">
        <v>2343</v>
      </c>
      <c r="B520" s="80">
        <v>425</v>
      </c>
      <c r="C520" s="80">
        <v>18</v>
      </c>
      <c r="D520" s="80">
        <v>25</v>
      </c>
      <c r="E520" s="80">
        <v>2021</v>
      </c>
      <c r="F520" s="80" t="s">
        <v>75</v>
      </c>
      <c r="G520" s="174" t="s">
        <v>2325</v>
      </c>
      <c r="H520" s="80" t="s">
        <v>2326</v>
      </c>
      <c r="I520" s="177"/>
      <c r="J520" s="81">
        <v>97.486466395359798</v>
      </c>
      <c r="K520" s="81">
        <v>2.6264185177443267</v>
      </c>
      <c r="L520" s="81">
        <v>4.4111519121033869</v>
      </c>
      <c r="M520" s="81">
        <v>65.480415864730858</v>
      </c>
      <c r="N520" s="81">
        <v>57.571221644634811</v>
      </c>
      <c r="O520" s="81">
        <v>47.137281091675653</v>
      </c>
      <c r="P520" s="81">
        <v>36.166887742038355</v>
      </c>
      <c r="Q520" s="81">
        <v>3.2730614555020421</v>
      </c>
      <c r="R520" s="81">
        <v>0</v>
      </c>
      <c r="S520" s="81">
        <v>0</v>
      </c>
      <c r="T520" s="82"/>
      <c r="U520" s="81">
        <v>20162792</v>
      </c>
      <c r="V520" s="81">
        <v>1139</v>
      </c>
      <c r="W520" s="81">
        <v>102</v>
      </c>
      <c r="X520" s="81">
        <v>17173</v>
      </c>
      <c r="Y520" s="81">
        <v>24379</v>
      </c>
      <c r="Z520" s="81">
        <v>34683</v>
      </c>
      <c r="AA520" s="81">
        <v>7957</v>
      </c>
      <c r="AB520" s="81">
        <v>54852</v>
      </c>
      <c r="AC520" s="81">
        <v>0</v>
      </c>
      <c r="AD520" s="81">
        <v>0</v>
      </c>
      <c r="AE520" s="82"/>
      <c r="AF520" s="81">
        <v>123201540.24358922</v>
      </c>
      <c r="AG520" s="81">
        <v>2025015.0343637804</v>
      </c>
      <c r="AH520" s="81">
        <v>996300.94437778194</v>
      </c>
      <c r="AI520" s="81">
        <v>110465981.80482972</v>
      </c>
      <c r="AJ520" s="81">
        <v>86115252.31151174</v>
      </c>
      <c r="AK520" s="81">
        <v>0</v>
      </c>
      <c r="AL520" s="81">
        <v>0</v>
      </c>
      <c r="AM520" s="81">
        <v>7200086.7740336061</v>
      </c>
      <c r="AN520" s="81">
        <v>0</v>
      </c>
      <c r="AO520" s="81">
        <v>0</v>
      </c>
      <c r="AP520" s="82"/>
      <c r="AQ520" s="81">
        <v>1888</v>
      </c>
      <c r="AR520" s="81">
        <v>310</v>
      </c>
      <c r="AS520" s="81">
        <v>0</v>
      </c>
      <c r="AT520" s="81">
        <v>0</v>
      </c>
      <c r="AU520" s="81">
        <v>0</v>
      </c>
      <c r="AV520" s="81">
        <v>1</v>
      </c>
      <c r="AW520" s="81"/>
      <c r="AX520" s="82"/>
      <c r="AY520" s="81">
        <v>7654.4000000000005</v>
      </c>
      <c r="AZ520" s="81">
        <v>18833.599999999999</v>
      </c>
      <c r="BA520" s="81">
        <v>0</v>
      </c>
      <c r="BB520" s="81">
        <v>0</v>
      </c>
      <c r="BC520" s="81">
        <v>0</v>
      </c>
      <c r="BD520" s="81">
        <v>16890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2344</v>
      </c>
      <c r="B521" s="80">
        <v>425</v>
      </c>
      <c r="C521" s="80">
        <v>19</v>
      </c>
      <c r="D521" s="80">
        <v>25</v>
      </c>
      <c r="E521" s="80">
        <v>2022</v>
      </c>
      <c r="F521" s="80" t="s">
        <v>568</v>
      </c>
      <c r="G521" s="174" t="s">
        <v>2325</v>
      </c>
      <c r="H521" s="80" t="s">
        <v>2326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1970</v>
      </c>
      <c r="AR521" s="81">
        <v>313</v>
      </c>
      <c r="AS521" s="81">
        <v>0</v>
      </c>
      <c r="AT521" s="81">
        <v>0</v>
      </c>
      <c r="AU521" s="81">
        <v>0</v>
      </c>
      <c r="AV521" s="81">
        <v>0</v>
      </c>
      <c r="AW521" s="81"/>
      <c r="AX521" s="82"/>
      <c r="AY521" s="81">
        <v>8172.7999999999929</v>
      </c>
      <c r="AZ521" s="81">
        <v>18942.2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2345</v>
      </c>
      <c r="B522" s="80">
        <v>69</v>
      </c>
      <c r="C522" s="80">
        <v>1</v>
      </c>
      <c r="D522" s="80">
        <v>5</v>
      </c>
      <c r="E522" s="80">
        <v>1990</v>
      </c>
      <c r="F522" s="80" t="s">
        <v>562</v>
      </c>
      <c r="G522" s="80" t="s">
        <v>2346</v>
      </c>
      <c r="H522" s="80" t="s">
        <v>2347</v>
      </c>
      <c r="I522" s="177"/>
      <c r="J522" s="81">
        <v>376.35025708018441</v>
      </c>
      <c r="K522" s="81">
        <v>4.1000017642647189</v>
      </c>
      <c r="L522" s="81">
        <v>3.8034209505171317</v>
      </c>
      <c r="M522" s="81">
        <v>26.000053631165201</v>
      </c>
      <c r="N522" s="81">
        <v>40.688262462867058</v>
      </c>
      <c r="O522" s="81">
        <v>39.150357855139568</v>
      </c>
      <c r="P522" s="81">
        <v>40.381186304368114</v>
      </c>
      <c r="Q522" s="81">
        <v>2.8388326938930915</v>
      </c>
      <c r="R522" s="81">
        <v>0</v>
      </c>
      <c r="S522" s="81">
        <v>2.4044104325386471</v>
      </c>
      <c r="T522" s="82"/>
      <c r="U522" s="81">
        <v>51326728</v>
      </c>
      <c r="V522" s="81">
        <v>1437</v>
      </c>
      <c r="W522" s="81">
        <v>41</v>
      </c>
      <c r="X522" s="81">
        <v>10173</v>
      </c>
      <c r="Y522" s="81">
        <v>13772</v>
      </c>
      <c r="Z522" s="81">
        <v>16103</v>
      </c>
      <c r="AA522" s="81">
        <v>9805</v>
      </c>
      <c r="AB522" s="81">
        <v>46093</v>
      </c>
      <c r="AC522" s="81">
        <v>0</v>
      </c>
      <c r="AD522" s="81">
        <v>2.4044104325386471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2348</v>
      </c>
      <c r="B523" s="80">
        <v>70</v>
      </c>
      <c r="C523" s="80">
        <v>2</v>
      </c>
      <c r="D523" s="80">
        <v>5</v>
      </c>
      <c r="E523" s="80">
        <v>2005</v>
      </c>
      <c r="F523" s="80" t="s">
        <v>565</v>
      </c>
      <c r="G523" s="80" t="s">
        <v>2346</v>
      </c>
      <c r="H523" s="80" t="s">
        <v>2347</v>
      </c>
      <c r="I523" s="177"/>
      <c r="J523" s="81">
        <v>291.58967999359692</v>
      </c>
      <c r="K523" s="81">
        <v>3.092962327864698</v>
      </c>
      <c r="L523" s="81">
        <v>6.0232924819030629</v>
      </c>
      <c r="M523" s="81">
        <v>54.940472777934417</v>
      </c>
      <c r="N523" s="81">
        <v>67.502743902613773</v>
      </c>
      <c r="O523" s="81">
        <v>70.906317116213515</v>
      </c>
      <c r="P523" s="81">
        <v>44.976366415858074</v>
      </c>
      <c r="Q523" s="81">
        <v>3.1336194511058544</v>
      </c>
      <c r="R523" s="81">
        <v>0</v>
      </c>
      <c r="S523" s="81">
        <v>5.4509594542402553</v>
      </c>
      <c r="T523" s="82"/>
      <c r="U523" s="81">
        <v>44285157</v>
      </c>
      <c r="V523" s="81">
        <v>1474</v>
      </c>
      <c r="W523" s="81">
        <v>72</v>
      </c>
      <c r="X523" s="81">
        <v>11220</v>
      </c>
      <c r="Y523" s="81">
        <v>19308</v>
      </c>
      <c r="Z523" s="81">
        <v>33749</v>
      </c>
      <c r="AA523" s="81">
        <v>8944</v>
      </c>
      <c r="AB523" s="81">
        <v>53189</v>
      </c>
      <c r="AC523" s="81">
        <v>0</v>
      </c>
      <c r="AD523" s="81">
        <v>5.4509594542402553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2349</v>
      </c>
      <c r="B524" s="80">
        <v>71</v>
      </c>
      <c r="C524" s="80">
        <v>3</v>
      </c>
      <c r="D524" s="80">
        <v>5</v>
      </c>
      <c r="E524" s="80">
        <v>2006</v>
      </c>
      <c r="F524" s="80" t="s">
        <v>566</v>
      </c>
      <c r="G524" s="80" t="s">
        <v>2346</v>
      </c>
      <c r="H524" s="80" t="s">
        <v>2347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2350</v>
      </c>
      <c r="B525" s="80">
        <v>72</v>
      </c>
      <c r="C525" s="80">
        <v>4</v>
      </c>
      <c r="D525" s="80">
        <v>5</v>
      </c>
      <c r="E525" s="80">
        <v>2007</v>
      </c>
      <c r="F525" s="80" t="s">
        <v>567</v>
      </c>
      <c r="G525" s="80" t="s">
        <v>2346</v>
      </c>
      <c r="H525" s="80" t="s">
        <v>2347</v>
      </c>
      <c r="I525" s="177"/>
      <c r="J525" s="81">
        <v>329.21996146669181</v>
      </c>
      <c r="K525" s="81">
        <v>2.8599637841899503</v>
      </c>
      <c r="L525" s="81">
        <v>6.6463054603873903</v>
      </c>
      <c r="M525" s="81">
        <v>57.926318526910606</v>
      </c>
      <c r="N525" s="81">
        <v>68.324327942432831</v>
      </c>
      <c r="O525" s="81">
        <v>69.014959207103288</v>
      </c>
      <c r="P525" s="81">
        <v>46.014684209004329</v>
      </c>
      <c r="Q525" s="81">
        <v>3.2914892647838485</v>
      </c>
      <c r="R525" s="81">
        <v>0</v>
      </c>
      <c r="S525" s="81">
        <v>7.0902555386513102</v>
      </c>
      <c r="T525" s="82"/>
      <c r="U525" s="81">
        <v>53644097</v>
      </c>
      <c r="V525" s="81">
        <v>1306</v>
      </c>
      <c r="W525" s="81">
        <v>75</v>
      </c>
      <c r="X525" s="81">
        <v>13896</v>
      </c>
      <c r="Y525" s="81">
        <v>19832</v>
      </c>
      <c r="Z525" s="81">
        <v>34148</v>
      </c>
      <c r="AA525" s="81">
        <v>9011</v>
      </c>
      <c r="AB525" s="81">
        <v>52914</v>
      </c>
      <c r="AC525" s="81">
        <v>0</v>
      </c>
      <c r="AD525" s="81">
        <v>7.0902555386513102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2351</v>
      </c>
      <c r="B526" s="80">
        <v>73</v>
      </c>
      <c r="C526" s="80">
        <v>5</v>
      </c>
      <c r="D526" s="80">
        <v>5</v>
      </c>
      <c r="E526" s="80">
        <v>2008</v>
      </c>
      <c r="F526" s="80" t="s">
        <v>84</v>
      </c>
      <c r="G526" s="80" t="s">
        <v>2346</v>
      </c>
      <c r="H526" s="80" t="s">
        <v>2347</v>
      </c>
      <c r="I526" s="177"/>
      <c r="J526" s="81">
        <v>273.56232825997517</v>
      </c>
      <c r="K526" s="81">
        <v>2.1436862249895663</v>
      </c>
      <c r="L526" s="81">
        <v>5.7030159306860471</v>
      </c>
      <c r="M526" s="81">
        <v>60.774009257324678</v>
      </c>
      <c r="N526" s="81">
        <v>68.465461333140624</v>
      </c>
      <c r="O526" s="81">
        <v>67.139491614505516</v>
      </c>
      <c r="P526" s="81">
        <v>43.462909585092952</v>
      </c>
      <c r="Q526" s="81">
        <v>3.2373593743938911</v>
      </c>
      <c r="R526" s="81">
        <v>0</v>
      </c>
      <c r="S526" s="81">
        <v>5.4017196397461449</v>
      </c>
      <c r="T526" s="82"/>
      <c r="U526" s="81">
        <v>52261549</v>
      </c>
      <c r="V526" s="81">
        <v>1306</v>
      </c>
      <c r="W526" s="81">
        <v>75</v>
      </c>
      <c r="X526" s="81">
        <v>13896</v>
      </c>
      <c r="Y526" s="81">
        <v>20037</v>
      </c>
      <c r="Z526" s="81">
        <v>34386</v>
      </c>
      <c r="AA526" s="81">
        <v>8521</v>
      </c>
      <c r="AB526" s="81">
        <v>52899</v>
      </c>
      <c r="AC526" s="81">
        <v>0</v>
      </c>
      <c r="AD526" s="81">
        <v>5.4017196397461449</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2352</v>
      </c>
      <c r="B527" s="80">
        <v>74</v>
      </c>
      <c r="C527" s="80">
        <v>6</v>
      </c>
      <c r="D527" s="80">
        <v>5</v>
      </c>
      <c r="E527" s="80">
        <v>2009</v>
      </c>
      <c r="F527" s="80" t="s">
        <v>85</v>
      </c>
      <c r="G527" s="80" t="s">
        <v>2346</v>
      </c>
      <c r="H527" s="80" t="s">
        <v>2347</v>
      </c>
      <c r="I527" s="177"/>
      <c r="J527" s="81">
        <v>212.40799893643279</v>
      </c>
      <c r="K527" s="81">
        <v>1.7138724209471665</v>
      </c>
      <c r="L527" s="81">
        <v>14.711209788717799</v>
      </c>
      <c r="M527" s="81">
        <v>55.83098079105757</v>
      </c>
      <c r="N527" s="81">
        <v>57.462481376875914</v>
      </c>
      <c r="O527" s="81">
        <v>68.491250571067127</v>
      </c>
      <c r="P527" s="81">
        <v>41.198444435518439</v>
      </c>
      <c r="Q527" s="81">
        <v>3.0836259247887283</v>
      </c>
      <c r="R527" s="81">
        <v>0</v>
      </c>
      <c r="S527" s="81">
        <v>5.2277103430272458</v>
      </c>
      <c r="T527" s="82"/>
      <c r="U527" s="81">
        <v>38218621</v>
      </c>
      <c r="V527" s="81">
        <v>1153</v>
      </c>
      <c r="W527" s="81">
        <v>263</v>
      </c>
      <c r="X527" s="81">
        <v>15764</v>
      </c>
      <c r="Y527" s="81">
        <v>20225</v>
      </c>
      <c r="Z527" s="81">
        <v>34624</v>
      </c>
      <c r="AA527" s="81">
        <v>8292</v>
      </c>
      <c r="AB527" s="81">
        <v>52894</v>
      </c>
      <c r="AC527" s="81">
        <v>0</v>
      </c>
      <c r="AD527" s="81">
        <v>5.2277103430272458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324.73999999999995</v>
      </c>
      <c r="BJ527" s="81">
        <v>0</v>
      </c>
      <c r="BK527" s="81">
        <v>0</v>
      </c>
      <c r="BL527" s="81">
        <v>0</v>
      </c>
      <c r="BM527" s="82"/>
      <c r="BN527" s="81">
        <v>0</v>
      </c>
      <c r="BO527" s="81">
        <v>0</v>
      </c>
      <c r="BP527" s="81">
        <v>22</v>
      </c>
      <c r="BQ527" s="81">
        <v>0</v>
      </c>
      <c r="BR527" s="81">
        <v>0</v>
      </c>
      <c r="BS527" s="81">
        <v>0</v>
      </c>
      <c r="BT527"/>
      <c r="BU527" s="80"/>
      <c r="BV527" s="80"/>
      <c r="BW527" s="80"/>
      <c r="BX527" s="80"/>
      <c r="BY527" s="80"/>
      <c r="BZ527" s="80"/>
      <c r="CA527" s="80"/>
      <c r="CB527" s="80"/>
      <c r="CC527" s="80"/>
    </row>
    <row r="528" spans="1:81">
      <c r="A528" s="80" t="s">
        <v>2353</v>
      </c>
      <c r="B528" s="80">
        <v>75</v>
      </c>
      <c r="C528" s="80">
        <v>7</v>
      </c>
      <c r="D528" s="80">
        <v>5</v>
      </c>
      <c r="E528" s="80">
        <v>2010</v>
      </c>
      <c r="F528" s="80" t="s">
        <v>86</v>
      </c>
      <c r="G528" s="80" t="s">
        <v>2346</v>
      </c>
      <c r="H528" s="80" t="s">
        <v>2347</v>
      </c>
      <c r="I528" s="177"/>
      <c r="J528" s="81">
        <v>235.92611550010287</v>
      </c>
      <c r="K528" s="81">
        <v>1.9486065784522262</v>
      </c>
      <c r="L528" s="81">
        <v>14.085342262002015</v>
      </c>
      <c r="M528" s="81">
        <v>60.314425336850995</v>
      </c>
      <c r="N528" s="81">
        <v>65.457257455191851</v>
      </c>
      <c r="O528" s="81">
        <v>68.74152788281117</v>
      </c>
      <c r="P528" s="81">
        <v>41.652380132475663</v>
      </c>
      <c r="Q528" s="81">
        <v>3.2190509438708319</v>
      </c>
      <c r="R528" s="81">
        <v>0</v>
      </c>
      <c r="S528" s="81">
        <v>5.9376007229146444</v>
      </c>
      <c r="T528" s="82"/>
      <c r="U528" s="81">
        <v>43453636</v>
      </c>
      <c r="V528" s="81">
        <v>1153</v>
      </c>
      <c r="W528" s="81">
        <v>263</v>
      </c>
      <c r="X528" s="81">
        <v>15764</v>
      </c>
      <c r="Y528" s="81">
        <v>20399</v>
      </c>
      <c r="Z528" s="81">
        <v>34912</v>
      </c>
      <c r="AA528" s="81">
        <v>8174</v>
      </c>
      <c r="AB528" s="81">
        <v>52909</v>
      </c>
      <c r="AC528" s="81">
        <v>0</v>
      </c>
      <c r="AD528" s="81">
        <v>5.9376007229146444</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347.267</v>
      </c>
      <c r="BJ528" s="81">
        <v>0</v>
      </c>
      <c r="BK528" s="81">
        <v>0</v>
      </c>
      <c r="BL528" s="81">
        <v>0</v>
      </c>
      <c r="BM528" s="82"/>
      <c r="BN528" s="81">
        <v>0</v>
      </c>
      <c r="BO528" s="81">
        <v>0</v>
      </c>
      <c r="BP528" s="81">
        <v>22</v>
      </c>
      <c r="BQ528" s="81">
        <v>0</v>
      </c>
      <c r="BR528" s="81">
        <v>0</v>
      </c>
      <c r="BS528" s="81">
        <v>0</v>
      </c>
      <c r="BT528"/>
      <c r="BU528" s="80">
        <v>328.49799999999999</v>
      </c>
      <c r="BV528" s="80">
        <v>18.768999999999998</v>
      </c>
      <c r="BW528" s="80">
        <v>0</v>
      </c>
      <c r="BX528" s="80">
        <v>0</v>
      </c>
      <c r="BY528" s="80">
        <v>0</v>
      </c>
      <c r="BZ528" s="80">
        <v>0</v>
      </c>
      <c r="CA528" s="80">
        <v>0</v>
      </c>
      <c r="CB528" s="80">
        <v>0</v>
      </c>
      <c r="CC528" s="80">
        <v>0</v>
      </c>
    </row>
    <row r="529" spans="1:81">
      <c r="A529" s="80" t="s">
        <v>2354</v>
      </c>
      <c r="B529" s="80">
        <v>76</v>
      </c>
      <c r="C529" s="80">
        <v>8</v>
      </c>
      <c r="D529" s="80">
        <v>5</v>
      </c>
      <c r="E529" s="80">
        <v>2011</v>
      </c>
      <c r="F529" s="80" t="s">
        <v>87</v>
      </c>
      <c r="G529" s="80" t="s">
        <v>2346</v>
      </c>
      <c r="H529" s="80" t="s">
        <v>2347</v>
      </c>
      <c r="I529" s="177"/>
      <c r="J529" s="81">
        <v>333.14379359241275</v>
      </c>
      <c r="K529" s="81">
        <v>2.7463166387686093</v>
      </c>
      <c r="L529" s="81">
        <v>11.305236347233732</v>
      </c>
      <c r="M529" s="81">
        <v>76.290388391474636</v>
      </c>
      <c r="N529" s="81">
        <v>72.76415718434032</v>
      </c>
      <c r="O529" s="81">
        <v>68.166351008236774</v>
      </c>
      <c r="P529" s="81">
        <v>39.414463855894077</v>
      </c>
      <c r="Q529" s="81">
        <v>3.7009938388201316</v>
      </c>
      <c r="R529" s="81">
        <v>0</v>
      </c>
      <c r="S529" s="81">
        <v>3.6397497565046089</v>
      </c>
      <c r="T529" s="82"/>
      <c r="U529" s="81">
        <v>50036837</v>
      </c>
      <c r="V529" s="81">
        <v>1153</v>
      </c>
      <c r="W529" s="81">
        <v>263</v>
      </c>
      <c r="X529" s="81">
        <v>15764</v>
      </c>
      <c r="Y529" s="81">
        <v>20600</v>
      </c>
      <c r="Z529" s="81">
        <v>35372</v>
      </c>
      <c r="AA529" s="81">
        <v>7965</v>
      </c>
      <c r="AB529" s="81">
        <v>52737</v>
      </c>
      <c r="AC529" s="81">
        <v>0</v>
      </c>
      <c r="AD529" s="81">
        <v>3.6397497565046089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385.83199999999999</v>
      </c>
      <c r="BJ529" s="81">
        <v>0</v>
      </c>
      <c r="BK529" s="81">
        <v>0</v>
      </c>
      <c r="BL529" s="81">
        <v>0</v>
      </c>
      <c r="BM529" s="82"/>
      <c r="BN529" s="81">
        <v>0</v>
      </c>
      <c r="BO529" s="81">
        <v>0</v>
      </c>
      <c r="BP529" s="81">
        <v>23</v>
      </c>
      <c r="BQ529" s="81">
        <v>0</v>
      </c>
      <c r="BR529" s="81">
        <v>0</v>
      </c>
      <c r="BS529" s="81">
        <v>0</v>
      </c>
      <c r="BT529"/>
      <c r="BU529" s="80">
        <v>351.21199999999999</v>
      </c>
      <c r="BV529" s="80">
        <v>15.253</v>
      </c>
      <c r="BW529" s="80">
        <v>19.367000000000001</v>
      </c>
      <c r="BX529" s="80">
        <v>0</v>
      </c>
      <c r="BY529" s="80">
        <v>0</v>
      </c>
      <c r="BZ529" s="80">
        <v>0</v>
      </c>
      <c r="CA529" s="80">
        <v>0</v>
      </c>
      <c r="CB529" s="80">
        <v>0</v>
      </c>
      <c r="CC529" s="80">
        <v>0</v>
      </c>
    </row>
    <row r="530" spans="1:81">
      <c r="A530" s="80" t="s">
        <v>2355</v>
      </c>
      <c r="B530" s="80">
        <v>77</v>
      </c>
      <c r="C530" s="80">
        <v>9</v>
      </c>
      <c r="D530" s="80">
        <v>5</v>
      </c>
      <c r="E530" s="80">
        <v>2012</v>
      </c>
      <c r="F530" s="80" t="s">
        <v>88</v>
      </c>
      <c r="G530" s="80" t="s">
        <v>2346</v>
      </c>
      <c r="H530" s="80" t="s">
        <v>2347</v>
      </c>
      <c r="I530" s="177"/>
      <c r="J530" s="81">
        <v>358.63563692888494</v>
      </c>
      <c r="K530" s="81">
        <v>2.6690021643689232</v>
      </c>
      <c r="L530" s="81">
        <v>11.189917305819501</v>
      </c>
      <c r="M530" s="81">
        <v>78.318968838887216</v>
      </c>
      <c r="N530" s="81">
        <v>89.264121844643284</v>
      </c>
      <c r="O530" s="81">
        <v>68.536207112274525</v>
      </c>
      <c r="P530" s="81">
        <v>39.355050464503584</v>
      </c>
      <c r="Q530" s="81">
        <v>4.1897760948164544</v>
      </c>
      <c r="R530" s="81">
        <v>0</v>
      </c>
      <c r="S530" s="81">
        <v>4.518568342580771</v>
      </c>
      <c r="T530" s="82"/>
      <c r="U530" s="81">
        <v>44226401</v>
      </c>
      <c r="V530" s="81">
        <v>1153</v>
      </c>
      <c r="W530" s="81">
        <v>263</v>
      </c>
      <c r="X530" s="81">
        <v>15764</v>
      </c>
      <c r="Y530" s="81">
        <v>21991</v>
      </c>
      <c r="Z530" s="81">
        <v>35846</v>
      </c>
      <c r="AA530" s="81">
        <v>7908</v>
      </c>
      <c r="AB530" s="81">
        <v>54950</v>
      </c>
      <c r="AC530" s="81">
        <v>0</v>
      </c>
      <c r="AD530" s="81">
        <v>4.518568342580771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398.47899999999998</v>
      </c>
      <c r="BJ530" s="81">
        <v>0</v>
      </c>
      <c r="BK530" s="81">
        <v>0</v>
      </c>
      <c r="BL530" s="81">
        <v>0</v>
      </c>
      <c r="BM530" s="82"/>
      <c r="BN530" s="81">
        <v>0</v>
      </c>
      <c r="BO530" s="81">
        <v>0</v>
      </c>
      <c r="BP530" s="81">
        <v>20</v>
      </c>
      <c r="BQ530" s="81">
        <v>0</v>
      </c>
      <c r="BR530" s="81">
        <v>0</v>
      </c>
      <c r="BS530" s="81">
        <v>0</v>
      </c>
      <c r="BT530"/>
      <c r="BU530" s="80">
        <v>353.06799999999998</v>
      </c>
      <c r="BV530" s="80">
        <v>14.686999999999999</v>
      </c>
      <c r="BW530" s="80">
        <v>30.724</v>
      </c>
      <c r="BX530" s="80">
        <v>0</v>
      </c>
      <c r="BY530" s="80">
        <v>0</v>
      </c>
      <c r="BZ530" s="80">
        <v>0</v>
      </c>
      <c r="CA530" s="80">
        <v>0</v>
      </c>
      <c r="CB530" s="80">
        <v>0</v>
      </c>
      <c r="CC530" s="80">
        <v>0</v>
      </c>
    </row>
    <row r="531" spans="1:81">
      <c r="A531" s="80" t="s">
        <v>2356</v>
      </c>
      <c r="B531" s="80">
        <v>78</v>
      </c>
      <c r="C531" s="80">
        <v>10</v>
      </c>
      <c r="D531" s="80">
        <v>5</v>
      </c>
      <c r="E531" s="80">
        <v>2013</v>
      </c>
      <c r="F531" s="80" t="s">
        <v>89</v>
      </c>
      <c r="G531" s="80" t="s">
        <v>2346</v>
      </c>
      <c r="H531" s="80" t="s">
        <v>2347</v>
      </c>
      <c r="I531" s="177"/>
      <c r="J531" s="81">
        <v>356.51150098734252</v>
      </c>
      <c r="K531" s="81">
        <v>2.1743807798911945</v>
      </c>
      <c r="L531" s="81">
        <v>11.580109024820826</v>
      </c>
      <c r="M531" s="81">
        <v>80.182119418329819</v>
      </c>
      <c r="N531" s="81">
        <v>96.367576482368193</v>
      </c>
      <c r="O531" s="81">
        <v>66.584327316266894</v>
      </c>
      <c r="P531" s="81">
        <v>39.193623512937251</v>
      </c>
      <c r="Q531" s="81">
        <v>4.2463147446232687</v>
      </c>
      <c r="R531" s="81">
        <v>0</v>
      </c>
      <c r="S531" s="81">
        <v>3.4717567459538712</v>
      </c>
      <c r="T531" s="82"/>
      <c r="U531" s="81">
        <v>45911638</v>
      </c>
      <c r="V531" s="81">
        <v>1153</v>
      </c>
      <c r="W531" s="81">
        <v>263</v>
      </c>
      <c r="X531" s="81">
        <v>15764</v>
      </c>
      <c r="Y531" s="81">
        <v>22092</v>
      </c>
      <c r="Z531" s="81">
        <v>36380</v>
      </c>
      <c r="AA531" s="81">
        <v>7846</v>
      </c>
      <c r="AB531" s="81">
        <v>54893</v>
      </c>
      <c r="AC531" s="81">
        <v>0</v>
      </c>
      <c r="AD531" s="81">
        <v>3.4717567459538712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476.93900000000002</v>
      </c>
      <c r="BJ531" s="81">
        <v>0</v>
      </c>
      <c r="BK531" s="81">
        <v>0</v>
      </c>
      <c r="BL531" s="81">
        <v>0</v>
      </c>
      <c r="BM531" s="82"/>
      <c r="BN531" s="81">
        <v>0</v>
      </c>
      <c r="BO531" s="81">
        <v>0</v>
      </c>
      <c r="BP531" s="81">
        <v>21</v>
      </c>
      <c r="BQ531" s="81">
        <v>0</v>
      </c>
      <c r="BR531" s="81">
        <v>0</v>
      </c>
      <c r="BS531" s="81">
        <v>0</v>
      </c>
      <c r="BT531"/>
      <c r="BU531" s="80">
        <v>428.947</v>
      </c>
      <c r="BV531" s="80">
        <v>15.444000000000001</v>
      </c>
      <c r="BW531" s="80">
        <v>32.548000000000002</v>
      </c>
      <c r="BX531" s="80">
        <v>0</v>
      </c>
      <c r="BY531" s="80">
        <v>0</v>
      </c>
      <c r="BZ531" s="80">
        <v>0</v>
      </c>
      <c r="CA531" s="80">
        <v>0</v>
      </c>
      <c r="CB531" s="80">
        <v>0</v>
      </c>
      <c r="CC531" s="80">
        <v>0</v>
      </c>
    </row>
    <row r="532" spans="1:81">
      <c r="A532" s="80" t="s">
        <v>2357</v>
      </c>
      <c r="B532" s="80">
        <v>79</v>
      </c>
      <c r="C532" s="80">
        <v>11</v>
      </c>
      <c r="D532" s="80">
        <v>5</v>
      </c>
      <c r="E532" s="80">
        <v>2014</v>
      </c>
      <c r="F532" s="80" t="s">
        <v>90</v>
      </c>
      <c r="G532" s="80" t="s">
        <v>2346</v>
      </c>
      <c r="H532" s="80" t="s">
        <v>2347</v>
      </c>
      <c r="I532" s="177"/>
      <c r="J532" s="81">
        <v>381.53460293174697</v>
      </c>
      <c r="K532" s="81">
        <v>2.011027696984927</v>
      </c>
      <c r="L532" s="81">
        <v>10.632631868420461</v>
      </c>
      <c r="M532" s="81">
        <v>76.181935433010139</v>
      </c>
      <c r="N532" s="81">
        <v>97.732755214777669</v>
      </c>
      <c r="O532" s="81">
        <v>63.835470842315239</v>
      </c>
      <c r="P532" s="81">
        <v>39.568198605169492</v>
      </c>
      <c r="Q532" s="81">
        <v>4.0786004396148776</v>
      </c>
      <c r="R532" s="81">
        <v>0</v>
      </c>
      <c r="S532" s="81">
        <v>2.823735722217243</v>
      </c>
      <c r="T532" s="82"/>
      <c r="U532" s="81">
        <v>49274938</v>
      </c>
      <c r="V532" s="81">
        <v>900</v>
      </c>
      <c r="W532" s="81">
        <v>268</v>
      </c>
      <c r="X532" s="81">
        <v>15496</v>
      </c>
      <c r="Y532" s="81">
        <v>22612</v>
      </c>
      <c r="Z532" s="81">
        <v>36734</v>
      </c>
      <c r="AA532" s="81">
        <v>7880</v>
      </c>
      <c r="AB532" s="81">
        <v>54953</v>
      </c>
      <c r="AC532" s="81">
        <v>0</v>
      </c>
      <c r="AD532" s="81">
        <v>2.823735722217243</v>
      </c>
      <c r="AE532" s="82"/>
      <c r="AF532" s="81">
        <v>456640882.48092496</v>
      </c>
      <c r="AG532" s="81">
        <v>1683719.2753649871</v>
      </c>
      <c r="AH532" s="81">
        <v>2622086.2546321675</v>
      </c>
      <c r="AI532" s="81">
        <v>100746954.21608523</v>
      </c>
      <c r="AJ532" s="81">
        <v>138036425.55903888</v>
      </c>
      <c r="AK532" s="81">
        <v>0</v>
      </c>
      <c r="AL532" s="81">
        <v>0</v>
      </c>
      <c r="AM532" s="81">
        <v>7544225.7255078889</v>
      </c>
      <c r="AN532" s="81">
        <v>0</v>
      </c>
      <c r="AO532" s="81">
        <v>0</v>
      </c>
      <c r="AP532" s="82"/>
      <c r="AQ532" s="81">
        <v>1509</v>
      </c>
      <c r="AR532" s="81">
        <v>185</v>
      </c>
      <c r="AS532" s="81">
        <v>0</v>
      </c>
      <c r="AT532" s="81">
        <v>0</v>
      </c>
      <c r="AU532" s="81">
        <v>0</v>
      </c>
      <c r="AV532" s="81">
        <v>0</v>
      </c>
      <c r="AW532" s="81" t="s">
        <v>564</v>
      </c>
      <c r="AX532" s="82"/>
      <c r="AY532" s="81">
        <v>5911.2000000000007</v>
      </c>
      <c r="AZ532" s="81">
        <v>8718.4000000000015</v>
      </c>
      <c r="BA532" s="81">
        <v>0</v>
      </c>
      <c r="BB532" s="81">
        <v>0</v>
      </c>
      <c r="BC532" s="81">
        <v>0</v>
      </c>
      <c r="BD532" s="81">
        <v>0</v>
      </c>
      <c r="BE532" s="81" t="s">
        <v>564</v>
      </c>
      <c r="BF532" s="82"/>
      <c r="BG532" s="81">
        <v>0</v>
      </c>
      <c r="BH532" s="81">
        <v>0</v>
      </c>
      <c r="BI532" s="81">
        <v>478.101</v>
      </c>
      <c r="BJ532" s="81">
        <v>0</v>
      </c>
      <c r="BK532" s="81">
        <v>0</v>
      </c>
      <c r="BL532" s="81">
        <v>0</v>
      </c>
      <c r="BM532" s="82"/>
      <c r="BN532" s="81">
        <v>0</v>
      </c>
      <c r="BO532" s="81">
        <v>0</v>
      </c>
      <c r="BP532" s="81">
        <v>25</v>
      </c>
      <c r="BQ532" s="81">
        <v>0</v>
      </c>
      <c r="BR532" s="81">
        <v>0</v>
      </c>
      <c r="BS532" s="81">
        <v>0</v>
      </c>
      <c r="BT532"/>
      <c r="BU532" s="80">
        <v>430.73500000000001</v>
      </c>
      <c r="BV532" s="80">
        <v>13.813000000000001</v>
      </c>
      <c r="BW532" s="80">
        <v>33.552999999999997</v>
      </c>
      <c r="BX532" s="80">
        <v>0</v>
      </c>
      <c r="BY532" s="80">
        <v>0</v>
      </c>
      <c r="BZ532" s="80">
        <v>0</v>
      </c>
      <c r="CA532" s="80">
        <v>0</v>
      </c>
      <c r="CB532" s="80">
        <v>0</v>
      </c>
      <c r="CC532" s="80">
        <v>0</v>
      </c>
    </row>
    <row r="533" spans="1:81">
      <c r="A533" s="80" t="s">
        <v>2358</v>
      </c>
      <c r="B533" s="80">
        <v>80</v>
      </c>
      <c r="C533" s="80">
        <v>12</v>
      </c>
      <c r="D533" s="80">
        <v>5</v>
      </c>
      <c r="E533" s="80">
        <v>2015</v>
      </c>
      <c r="F533" s="80" t="s">
        <v>91</v>
      </c>
      <c r="G533" s="80" t="s">
        <v>2346</v>
      </c>
      <c r="H533" s="80" t="s">
        <v>2347</v>
      </c>
      <c r="I533" s="177"/>
      <c r="J533" s="81">
        <v>306.78941177168821</v>
      </c>
      <c r="K533" s="81">
        <v>1.9271140432384777</v>
      </c>
      <c r="L533" s="81">
        <v>10.924173941732482</v>
      </c>
      <c r="M533" s="81">
        <v>75.894233052745079</v>
      </c>
      <c r="N533" s="81">
        <v>83.073303251636588</v>
      </c>
      <c r="O533" s="81">
        <v>63.365717191192807</v>
      </c>
      <c r="P533" s="81">
        <v>39.217409041045521</v>
      </c>
      <c r="Q533" s="81">
        <v>3.9846097150591855</v>
      </c>
      <c r="R533" s="81">
        <v>0</v>
      </c>
      <c r="S533" s="81">
        <v>4.4384897719482233</v>
      </c>
      <c r="T533" s="82"/>
      <c r="U533" s="81">
        <v>51058091</v>
      </c>
      <c r="V533" s="81">
        <v>900</v>
      </c>
      <c r="W533" s="81">
        <v>268</v>
      </c>
      <c r="X533" s="81">
        <v>15496</v>
      </c>
      <c r="Y533" s="81">
        <v>22567</v>
      </c>
      <c r="Z533" s="81">
        <v>36815</v>
      </c>
      <c r="AA533" s="81">
        <v>7804</v>
      </c>
      <c r="AB533" s="81">
        <v>54841</v>
      </c>
      <c r="AC533" s="81">
        <v>0</v>
      </c>
      <c r="AD533" s="81">
        <v>4.4384897719482233</v>
      </c>
      <c r="AE533" s="82"/>
      <c r="AF533" s="81">
        <v>372993075.063003</v>
      </c>
      <c r="AG533" s="81">
        <v>1491792.9985976659</v>
      </c>
      <c r="AH533" s="81">
        <v>2178054.9584735604</v>
      </c>
      <c r="AI533" s="81">
        <v>104349532.11427665</v>
      </c>
      <c r="AJ533" s="81">
        <v>124299780.09133099</v>
      </c>
      <c r="AK533" s="81">
        <v>0</v>
      </c>
      <c r="AL533" s="81">
        <v>0</v>
      </c>
      <c r="AM533" s="81">
        <v>7515729.0006573219</v>
      </c>
      <c r="AN533" s="81">
        <v>0</v>
      </c>
      <c r="AO533" s="81">
        <v>0</v>
      </c>
      <c r="AP533" s="82"/>
      <c r="AQ533" s="81">
        <v>1690</v>
      </c>
      <c r="AR533" s="81">
        <v>272</v>
      </c>
      <c r="AS533" s="81">
        <v>0</v>
      </c>
      <c r="AT533" s="81">
        <v>0</v>
      </c>
      <c r="AU533" s="81">
        <v>0</v>
      </c>
      <c r="AV533" s="81">
        <v>0</v>
      </c>
      <c r="AW533" s="81" t="s">
        <v>564</v>
      </c>
      <c r="AX533" s="82"/>
      <c r="AY533" s="81">
        <v>6769.1</v>
      </c>
      <c r="AZ533" s="81">
        <v>11686.6</v>
      </c>
      <c r="BA533" s="81">
        <v>0</v>
      </c>
      <c r="BB533" s="81">
        <v>0</v>
      </c>
      <c r="BC533" s="81">
        <v>0</v>
      </c>
      <c r="BD533" s="81">
        <v>0</v>
      </c>
      <c r="BE533" s="81" t="s">
        <v>564</v>
      </c>
      <c r="BF533" s="82"/>
      <c r="BG533" s="81">
        <v>0</v>
      </c>
      <c r="BH533" s="81">
        <v>0</v>
      </c>
      <c r="BI533" s="81">
        <v>487.404</v>
      </c>
      <c r="BJ533" s="81">
        <v>0</v>
      </c>
      <c r="BK533" s="81">
        <v>0</v>
      </c>
      <c r="BL533" s="81">
        <v>0</v>
      </c>
      <c r="BM533" s="82"/>
      <c r="BN533" s="81">
        <v>0</v>
      </c>
      <c r="BO533" s="81">
        <v>0</v>
      </c>
      <c r="BP533" s="81">
        <v>24</v>
      </c>
      <c r="BQ533" s="81">
        <v>1</v>
      </c>
      <c r="BR533" s="81">
        <v>0</v>
      </c>
      <c r="BS533" s="81">
        <v>0</v>
      </c>
      <c r="BT533"/>
      <c r="BU533" s="80">
        <v>440.697</v>
      </c>
      <c r="BV533" s="80">
        <v>15.91</v>
      </c>
      <c r="BW533" s="80">
        <v>30.797000000000001</v>
      </c>
      <c r="BX533" s="80">
        <v>0</v>
      </c>
      <c r="BY533" s="80">
        <v>0</v>
      </c>
      <c r="BZ533" s="80">
        <v>0</v>
      </c>
      <c r="CA533" s="80">
        <v>0</v>
      </c>
      <c r="CB533" s="80">
        <v>0</v>
      </c>
      <c r="CC533" s="80">
        <v>0</v>
      </c>
    </row>
    <row r="534" spans="1:81">
      <c r="A534" s="80" t="s">
        <v>2359</v>
      </c>
      <c r="B534" s="80">
        <v>81</v>
      </c>
      <c r="C534" s="80">
        <v>13</v>
      </c>
      <c r="D534" s="80">
        <v>5</v>
      </c>
      <c r="E534" s="80">
        <v>2016</v>
      </c>
      <c r="F534" s="80" t="s">
        <v>92</v>
      </c>
      <c r="G534" s="80" t="s">
        <v>2346</v>
      </c>
      <c r="H534" s="80" t="s">
        <v>2347</v>
      </c>
      <c r="I534" s="177"/>
      <c r="J534" s="81">
        <v>303.91611531743501</v>
      </c>
      <c r="K534" s="81">
        <v>1.8900384838166517</v>
      </c>
      <c r="L534" s="81">
        <v>12.307700301428477</v>
      </c>
      <c r="M534" s="81">
        <v>71.275876892956063</v>
      </c>
      <c r="N534" s="81">
        <v>90.86763160772</v>
      </c>
      <c r="O534" s="81">
        <v>62.970303150908343</v>
      </c>
      <c r="P534" s="81">
        <v>38.238141621057856</v>
      </c>
      <c r="Q534" s="81">
        <v>3.8921072627183704</v>
      </c>
      <c r="R534" s="81">
        <v>0</v>
      </c>
      <c r="S534" s="81">
        <v>6.9362851283764941</v>
      </c>
      <c r="T534" s="82"/>
      <c r="U534" s="81">
        <v>50423367</v>
      </c>
      <c r="V534" s="81">
        <v>900</v>
      </c>
      <c r="W534" s="81">
        <v>268</v>
      </c>
      <c r="X534" s="81">
        <v>15496</v>
      </c>
      <c r="Y534" s="81">
        <v>23203</v>
      </c>
      <c r="Z534" s="81">
        <v>37035</v>
      </c>
      <c r="AA534" s="81">
        <v>7870</v>
      </c>
      <c r="AB534" s="81">
        <v>55104</v>
      </c>
      <c r="AC534" s="81">
        <v>0</v>
      </c>
      <c r="AD534" s="81">
        <v>6.9362851283764941</v>
      </c>
      <c r="AE534" s="82"/>
      <c r="AF534" s="81">
        <v>369532784.32304198</v>
      </c>
      <c r="AG534" s="81">
        <v>1389821.5521178141</v>
      </c>
      <c r="AH534" s="81">
        <v>2316533.4587859018</v>
      </c>
      <c r="AI534" s="81">
        <v>109062473.2270963</v>
      </c>
      <c r="AJ534" s="81">
        <v>128801522.3114001</v>
      </c>
      <c r="AK534" s="81">
        <v>0</v>
      </c>
      <c r="AL534" s="81">
        <v>0</v>
      </c>
      <c r="AM534" s="81">
        <v>7557639.0333214235</v>
      </c>
      <c r="AN534" s="81">
        <v>0</v>
      </c>
      <c r="AO534" s="81">
        <v>0</v>
      </c>
      <c r="AP534" s="82"/>
      <c r="AQ534" s="81">
        <v>1816</v>
      </c>
      <c r="AR534" s="81">
        <v>302</v>
      </c>
      <c r="AS534" s="81">
        <v>0</v>
      </c>
      <c r="AT534" s="81">
        <v>0</v>
      </c>
      <c r="AU534" s="81">
        <v>0</v>
      </c>
      <c r="AV534" s="81">
        <v>0</v>
      </c>
      <c r="AW534" s="81" t="s">
        <v>564</v>
      </c>
      <c r="AX534" s="82"/>
      <c r="AY534" s="81">
        <v>7396.2</v>
      </c>
      <c r="AZ534" s="81">
        <v>14757.4</v>
      </c>
      <c r="BA534" s="81">
        <v>0</v>
      </c>
      <c r="BB534" s="81">
        <v>0</v>
      </c>
      <c r="BC534" s="81">
        <v>0</v>
      </c>
      <c r="BD534" s="81">
        <v>0</v>
      </c>
      <c r="BE534" s="81" t="s">
        <v>564</v>
      </c>
      <c r="BF534" s="82"/>
      <c r="BG534" s="81">
        <v>0</v>
      </c>
      <c r="BH534" s="81">
        <v>0</v>
      </c>
      <c r="BI534" s="81">
        <v>451.28500000000003</v>
      </c>
      <c r="BJ534" s="81">
        <v>0.14899999999999999</v>
      </c>
      <c r="BK534" s="81">
        <v>0</v>
      </c>
      <c r="BL534" s="81">
        <v>0</v>
      </c>
      <c r="BM534" s="82"/>
      <c r="BN534" s="81">
        <v>0</v>
      </c>
      <c r="BO534" s="81">
        <v>0</v>
      </c>
      <c r="BP534" s="81">
        <v>23</v>
      </c>
      <c r="BQ534" s="81">
        <v>1</v>
      </c>
      <c r="BR534" s="81">
        <v>0</v>
      </c>
      <c r="BS534" s="81">
        <v>0</v>
      </c>
      <c r="BT534"/>
      <c r="BU534" s="80">
        <v>403.92</v>
      </c>
      <c r="BV534" s="80">
        <v>14.061</v>
      </c>
      <c r="BW534" s="80">
        <v>33.453000000000003</v>
      </c>
      <c r="BX534" s="80">
        <v>0</v>
      </c>
      <c r="BY534" s="80">
        <v>0</v>
      </c>
      <c r="BZ534" s="80">
        <v>0</v>
      </c>
      <c r="CA534" s="80">
        <v>0</v>
      </c>
      <c r="CB534" s="80">
        <v>0</v>
      </c>
      <c r="CC534" s="80">
        <v>0</v>
      </c>
    </row>
    <row r="535" spans="1:81">
      <c r="A535" s="80" t="s">
        <v>2360</v>
      </c>
      <c r="B535" s="80">
        <v>82</v>
      </c>
      <c r="C535" s="80">
        <v>14</v>
      </c>
      <c r="D535" s="80">
        <v>5</v>
      </c>
      <c r="E535" s="80">
        <v>2017</v>
      </c>
      <c r="F535" s="80" t="s">
        <v>71</v>
      </c>
      <c r="G535" s="80" t="s">
        <v>2346</v>
      </c>
      <c r="H535" s="80" t="s">
        <v>2347</v>
      </c>
      <c r="I535" s="177"/>
      <c r="J535" s="81">
        <v>275.48381746656577</v>
      </c>
      <c r="K535" s="81">
        <v>1.8445246041487546</v>
      </c>
      <c r="L535" s="81">
        <v>9.7796866587789726</v>
      </c>
      <c r="M535" s="81">
        <v>57.291861094215129</v>
      </c>
      <c r="N535" s="81">
        <v>84.20133726053065</v>
      </c>
      <c r="O535" s="81">
        <v>62.44119684917716</v>
      </c>
      <c r="P535" s="81">
        <v>37.836594507270732</v>
      </c>
      <c r="Q535" s="81">
        <v>3.7512087862082284</v>
      </c>
      <c r="R535" s="81">
        <v>0</v>
      </c>
      <c r="S535" s="81">
        <v>5.5514816191892864</v>
      </c>
      <c r="T535" s="82"/>
      <c r="U535" s="81">
        <v>52693674</v>
      </c>
      <c r="V535" s="81">
        <v>900</v>
      </c>
      <c r="W535" s="81">
        <v>268</v>
      </c>
      <c r="X535" s="81">
        <v>15496</v>
      </c>
      <c r="Y535" s="81">
        <v>23357</v>
      </c>
      <c r="Z535" s="81">
        <v>37333</v>
      </c>
      <c r="AA535" s="81">
        <v>7837</v>
      </c>
      <c r="AB535" s="81">
        <v>54922</v>
      </c>
      <c r="AC535" s="81">
        <v>0</v>
      </c>
      <c r="AD535" s="81">
        <v>5.5514816191892864</v>
      </c>
      <c r="AE535" s="82"/>
      <c r="AF535" s="81">
        <v>373236822.63262999</v>
      </c>
      <c r="AG535" s="81">
        <v>1438104.0094415899</v>
      </c>
      <c r="AH535" s="81">
        <v>2463309.6426276099</v>
      </c>
      <c r="AI535" s="81">
        <v>99877287.605827317</v>
      </c>
      <c r="AJ535" s="81">
        <v>141688682.8774913</v>
      </c>
      <c r="AK535" s="81">
        <v>0</v>
      </c>
      <c r="AL535" s="81">
        <v>0</v>
      </c>
      <c r="AM535" s="81">
        <v>7544463.9028389174</v>
      </c>
      <c r="AN535" s="81">
        <v>0</v>
      </c>
      <c r="AO535" s="81">
        <v>0</v>
      </c>
      <c r="AP535" s="82"/>
      <c r="AQ535" s="81">
        <v>1915</v>
      </c>
      <c r="AR535" s="81">
        <v>331</v>
      </c>
      <c r="AS535" s="81">
        <v>0</v>
      </c>
      <c r="AT535" s="81">
        <v>0</v>
      </c>
      <c r="AU535" s="81">
        <v>0</v>
      </c>
      <c r="AV535" s="81">
        <v>0</v>
      </c>
      <c r="AW535" s="81" t="s">
        <v>564</v>
      </c>
      <c r="AX535" s="82"/>
      <c r="AY535" s="81">
        <v>7914.5</v>
      </c>
      <c r="AZ535" s="81">
        <v>16808.5</v>
      </c>
      <c r="BA535" s="81">
        <v>0</v>
      </c>
      <c r="BB535" s="81">
        <v>0</v>
      </c>
      <c r="BC535" s="81">
        <v>0</v>
      </c>
      <c r="BD535" s="81">
        <v>0</v>
      </c>
      <c r="BE535" s="81" t="s">
        <v>564</v>
      </c>
      <c r="BF535" s="82"/>
      <c r="BG535" s="81">
        <v>0</v>
      </c>
      <c r="BH535" s="81">
        <v>0</v>
      </c>
      <c r="BI535" s="81">
        <v>454.89600000000002</v>
      </c>
      <c r="BJ535" s="81">
        <v>0</v>
      </c>
      <c r="BK535" s="81">
        <v>0</v>
      </c>
      <c r="BL535" s="81">
        <v>0</v>
      </c>
      <c r="BM535" s="82"/>
      <c r="BN535" s="81">
        <v>0</v>
      </c>
      <c r="BO535" s="81">
        <v>0</v>
      </c>
      <c r="BP535" s="81">
        <v>23</v>
      </c>
      <c r="BQ535" s="81">
        <v>1</v>
      </c>
      <c r="BR535" s="81">
        <v>0</v>
      </c>
      <c r="BS535" s="81">
        <v>0</v>
      </c>
      <c r="BT535"/>
      <c r="BU535" s="80">
        <v>403.67899999999997</v>
      </c>
      <c r="BV535" s="80">
        <v>14.739000000000001</v>
      </c>
      <c r="BW535" s="80">
        <v>36.478000000000002</v>
      </c>
      <c r="BX535" s="80">
        <v>0</v>
      </c>
      <c r="BY535" s="80">
        <v>0</v>
      </c>
      <c r="BZ535" s="80">
        <v>0</v>
      </c>
      <c r="CA535" s="80">
        <v>0</v>
      </c>
      <c r="CB535" s="80">
        <v>0</v>
      </c>
      <c r="CC535" s="80">
        <v>0</v>
      </c>
    </row>
    <row r="536" spans="1:81">
      <c r="A536" s="80" t="s">
        <v>2361</v>
      </c>
      <c r="B536" s="80">
        <v>83</v>
      </c>
      <c r="C536" s="80">
        <v>15</v>
      </c>
      <c r="D536" s="80">
        <v>5</v>
      </c>
      <c r="E536" s="80">
        <v>2018</v>
      </c>
      <c r="F536" s="80" t="s">
        <v>93</v>
      </c>
      <c r="G536" s="80" t="s">
        <v>2346</v>
      </c>
      <c r="H536" s="80" t="s">
        <v>2347</v>
      </c>
      <c r="I536" s="177"/>
      <c r="J536" s="81">
        <v>228.02407674041154</v>
      </c>
      <c r="K536" s="81">
        <v>1.7843912829433204</v>
      </c>
      <c r="L536" s="81">
        <v>8.8305452636584985</v>
      </c>
      <c r="M536" s="81">
        <v>53.707451302339166</v>
      </c>
      <c r="N536" s="81">
        <v>62.243225654476433</v>
      </c>
      <c r="O536" s="81">
        <v>61.548695150557343</v>
      </c>
      <c r="P536" s="81">
        <v>37.890149729924886</v>
      </c>
      <c r="Q536" s="81">
        <v>3.4892351685055227</v>
      </c>
      <c r="R536" s="81">
        <v>0</v>
      </c>
      <c r="S536" s="81">
        <v>7.3041995649671883</v>
      </c>
      <c r="T536" s="82"/>
      <c r="U536" s="81">
        <v>55710142.000000007</v>
      </c>
      <c r="V536" s="81">
        <v>900</v>
      </c>
      <c r="W536" s="81">
        <v>268</v>
      </c>
      <c r="X536" s="81">
        <v>15496</v>
      </c>
      <c r="Y536" s="81">
        <v>23852</v>
      </c>
      <c r="Z536" s="81">
        <v>37504</v>
      </c>
      <c r="AA536" s="81">
        <v>7927</v>
      </c>
      <c r="AB536" s="81">
        <v>55053</v>
      </c>
      <c r="AC536" s="81">
        <v>0</v>
      </c>
      <c r="AD536" s="81">
        <v>7.3041995649671883</v>
      </c>
      <c r="AE536" s="82"/>
      <c r="AF536" s="81">
        <v>345396376.94409889</v>
      </c>
      <c r="AG536" s="81">
        <v>1431783.89834372</v>
      </c>
      <c r="AH536" s="81">
        <v>2324226.3311592401</v>
      </c>
      <c r="AI536" s="81">
        <v>105107869.0111282</v>
      </c>
      <c r="AJ536" s="81">
        <v>123714664.2133189</v>
      </c>
      <c r="AK536" s="81">
        <v>0</v>
      </c>
      <c r="AL536" s="81">
        <v>0</v>
      </c>
      <c r="AM536" s="81">
        <v>7578106.5980084054</v>
      </c>
      <c r="AN536" s="81">
        <v>0</v>
      </c>
      <c r="AO536" s="81">
        <v>0</v>
      </c>
      <c r="AP536" s="82"/>
      <c r="AQ536" s="81">
        <v>2060</v>
      </c>
      <c r="AR536" s="81">
        <v>358</v>
      </c>
      <c r="AS536" s="81">
        <v>0</v>
      </c>
      <c r="AT536" s="81">
        <v>0</v>
      </c>
      <c r="AU536" s="81">
        <v>0</v>
      </c>
      <c r="AV536" s="81">
        <v>0</v>
      </c>
      <c r="AW536" s="81" t="s">
        <v>564</v>
      </c>
      <c r="AX536" s="82"/>
      <c r="AY536" s="81">
        <v>8626.0000000000018</v>
      </c>
      <c r="AZ536" s="81">
        <v>17931.2</v>
      </c>
      <c r="BA536" s="81">
        <v>0</v>
      </c>
      <c r="BB536" s="81">
        <v>0</v>
      </c>
      <c r="BC536" s="81">
        <v>0</v>
      </c>
      <c r="BD536" s="81">
        <v>0</v>
      </c>
      <c r="BE536" s="81" t="s">
        <v>564</v>
      </c>
      <c r="BF536" s="82"/>
      <c r="BG536" s="81">
        <v>0</v>
      </c>
      <c r="BH536" s="81">
        <v>0</v>
      </c>
      <c r="BI536" s="81">
        <v>431.22399999999999</v>
      </c>
      <c r="BJ536" s="81">
        <v>9.7000000000000003E-2</v>
      </c>
      <c r="BK536" s="81">
        <v>0</v>
      </c>
      <c r="BL536" s="81">
        <v>0</v>
      </c>
      <c r="BM536" s="82"/>
      <c r="BN536" s="81">
        <v>0</v>
      </c>
      <c r="BO536" s="81">
        <v>0</v>
      </c>
      <c r="BP536" s="81">
        <v>24</v>
      </c>
      <c r="BQ536" s="81">
        <v>1</v>
      </c>
      <c r="BR536" s="81">
        <v>0</v>
      </c>
      <c r="BS536" s="81">
        <v>0</v>
      </c>
      <c r="BT536"/>
      <c r="BU536" s="80">
        <v>394.84199999999998</v>
      </c>
      <c r="BV536" s="80">
        <v>14.566000000000001</v>
      </c>
      <c r="BW536" s="80">
        <v>21.913</v>
      </c>
      <c r="BX536" s="80">
        <v>0</v>
      </c>
      <c r="BY536" s="80">
        <v>0</v>
      </c>
      <c r="BZ536" s="80">
        <v>0</v>
      </c>
      <c r="CA536" s="80">
        <v>0</v>
      </c>
      <c r="CB536" s="80">
        <v>0</v>
      </c>
      <c r="CC536" s="80">
        <v>0</v>
      </c>
    </row>
    <row r="537" spans="1:81">
      <c r="A537" s="80" t="s">
        <v>2362</v>
      </c>
      <c r="B537" s="80">
        <v>84</v>
      </c>
      <c r="C537" s="80">
        <v>16</v>
      </c>
      <c r="D537" s="80">
        <v>5</v>
      </c>
      <c r="E537" s="80">
        <v>2019</v>
      </c>
      <c r="F537" s="80" t="s">
        <v>73</v>
      </c>
      <c r="G537" s="80" t="s">
        <v>2346</v>
      </c>
      <c r="H537" s="80" t="s">
        <v>2347</v>
      </c>
      <c r="I537" s="177"/>
      <c r="J537" s="81">
        <v>207.3990499614325</v>
      </c>
      <c r="K537" s="81">
        <v>1.635924587554084</v>
      </c>
      <c r="L537" s="81">
        <v>8.8993330928877814</v>
      </c>
      <c r="M537" s="81">
        <v>48.438218592745287</v>
      </c>
      <c r="N537" s="81">
        <v>58.570851442561747</v>
      </c>
      <c r="O537" s="81">
        <v>60.143576407955265</v>
      </c>
      <c r="P537" s="81">
        <v>38.021765345015474</v>
      </c>
      <c r="Q537" s="81">
        <v>3.4118172859306495</v>
      </c>
      <c r="R537" s="81">
        <v>0</v>
      </c>
      <c r="S537" s="81">
        <v>6.8051581556572165</v>
      </c>
      <c r="T537" s="82"/>
      <c r="U537" s="81">
        <v>52303569</v>
      </c>
      <c r="V537" s="81">
        <v>900</v>
      </c>
      <c r="W537" s="81">
        <v>268</v>
      </c>
      <c r="X537" s="81">
        <v>15496</v>
      </c>
      <c r="Y537" s="81">
        <v>24070</v>
      </c>
      <c r="Z537" s="81">
        <v>37654</v>
      </c>
      <c r="AA537" s="81">
        <v>7895</v>
      </c>
      <c r="AB537" s="81">
        <v>55289</v>
      </c>
      <c r="AC537" s="81">
        <v>0</v>
      </c>
      <c r="AD537" s="81">
        <v>6.8051581556572156</v>
      </c>
      <c r="AE537" s="82"/>
      <c r="AF537" s="81">
        <v>332440722.4551388</v>
      </c>
      <c r="AG537" s="81">
        <v>1381860.835195333</v>
      </c>
      <c r="AH537" s="81">
        <v>2489229.863688306</v>
      </c>
      <c r="AI537" s="81">
        <v>100573408.1508584</v>
      </c>
      <c r="AJ537" s="81">
        <v>111643982.01403733</v>
      </c>
      <c r="AK537" s="81">
        <v>0</v>
      </c>
      <c r="AL537" s="81">
        <v>0</v>
      </c>
      <c r="AM537" s="81">
        <v>7529945.5846308405</v>
      </c>
      <c r="AN537" s="81">
        <v>0</v>
      </c>
      <c r="AO537" s="81">
        <v>0</v>
      </c>
      <c r="AP537" s="82"/>
      <c r="AQ537" s="81">
        <v>2153</v>
      </c>
      <c r="AR537" s="81">
        <v>378</v>
      </c>
      <c r="AS537" s="81">
        <v>0</v>
      </c>
      <c r="AT537" s="81">
        <v>0</v>
      </c>
      <c r="AU537" s="81">
        <v>0</v>
      </c>
      <c r="AV537" s="81">
        <v>0</v>
      </c>
      <c r="AW537" s="81" t="s">
        <v>564</v>
      </c>
      <c r="AX537" s="82"/>
      <c r="AY537" s="81">
        <v>9116.5999999999931</v>
      </c>
      <c r="AZ537" s="81">
        <v>19534.099999999999</v>
      </c>
      <c r="BA537" s="81">
        <v>0</v>
      </c>
      <c r="BB537" s="81">
        <v>0</v>
      </c>
      <c r="BC537" s="81">
        <v>0</v>
      </c>
      <c r="BD537" s="81">
        <v>0</v>
      </c>
      <c r="BE537" s="81" t="s">
        <v>564</v>
      </c>
      <c r="BF537" s="82"/>
      <c r="BG537" s="81">
        <v>0</v>
      </c>
      <c r="BH537" s="81">
        <v>0</v>
      </c>
      <c r="BI537" s="81">
        <v>386.43400000000003</v>
      </c>
      <c r="BJ537" s="81">
        <v>0</v>
      </c>
      <c r="BK537" s="81">
        <v>0</v>
      </c>
      <c r="BL537" s="81">
        <v>0</v>
      </c>
      <c r="BM537" s="82"/>
      <c r="BN537" s="81">
        <v>0</v>
      </c>
      <c r="BO537" s="81">
        <v>0</v>
      </c>
      <c r="BP537" s="81">
        <v>24</v>
      </c>
      <c r="BQ537" s="81">
        <v>0</v>
      </c>
      <c r="BR537" s="81">
        <v>0</v>
      </c>
      <c r="BS537" s="81">
        <v>0</v>
      </c>
      <c r="BT537"/>
      <c r="BU537" s="80">
        <v>372.83100000000002</v>
      </c>
      <c r="BV537" s="80">
        <v>13.603</v>
      </c>
      <c r="BW537" s="80">
        <v>0</v>
      </c>
      <c r="BX537" s="80">
        <v>0</v>
      </c>
      <c r="BY537" s="80">
        <v>0</v>
      </c>
      <c r="BZ537" s="80">
        <v>0</v>
      </c>
      <c r="CA537" s="80">
        <v>0</v>
      </c>
      <c r="CB537" s="80">
        <v>0</v>
      </c>
      <c r="CC537" s="80">
        <v>0</v>
      </c>
    </row>
    <row r="538" spans="1:81">
      <c r="A538" s="80" t="s">
        <v>2363</v>
      </c>
      <c r="B538" s="80">
        <v>85</v>
      </c>
      <c r="C538" s="80">
        <v>17</v>
      </c>
      <c r="D538" s="80">
        <v>5</v>
      </c>
      <c r="E538" s="80">
        <v>2020</v>
      </c>
      <c r="F538" s="80" t="s">
        <v>218</v>
      </c>
      <c r="G538" s="80" t="s">
        <v>2346</v>
      </c>
      <c r="H538" s="80" t="s">
        <v>2347</v>
      </c>
      <c r="I538" s="177"/>
      <c r="J538" s="81">
        <v>214.53918733446619</v>
      </c>
      <c r="K538" s="81">
        <v>1.8971930504619583</v>
      </c>
      <c r="L538" s="81">
        <v>14.356149809500947</v>
      </c>
      <c r="M538" s="81">
        <v>51.138914683531759</v>
      </c>
      <c r="N538" s="81">
        <v>56.125310265393722</v>
      </c>
      <c r="O538" s="81">
        <v>52.645303154739672</v>
      </c>
      <c r="P538" s="81">
        <v>35.79756475613209</v>
      </c>
      <c r="Q538" s="81">
        <v>3.244920192515615</v>
      </c>
      <c r="R538" s="81">
        <v>0</v>
      </c>
      <c r="S538" s="81">
        <v>6.2599734308583228</v>
      </c>
      <c r="T538" s="82"/>
      <c r="U538" s="81">
        <v>48470836</v>
      </c>
      <c r="V538" s="81">
        <v>895</v>
      </c>
      <c r="W538" s="81">
        <v>659</v>
      </c>
      <c r="X538" s="81">
        <v>15297</v>
      </c>
      <c r="Y538" s="81">
        <v>24248</v>
      </c>
      <c r="Z538" s="81">
        <v>37619</v>
      </c>
      <c r="AA538" s="81">
        <v>8076</v>
      </c>
      <c r="AB538" s="81">
        <v>55033</v>
      </c>
      <c r="AC538" s="81">
        <v>0</v>
      </c>
      <c r="AD538" s="81">
        <v>6.2599734308583228</v>
      </c>
      <c r="AE538" s="82"/>
      <c r="AF538" s="81">
        <v>336219997.60063231</v>
      </c>
      <c r="AG538" s="81">
        <v>1523451.3604111138</v>
      </c>
      <c r="AH538" s="81">
        <v>4283571.0926531442</v>
      </c>
      <c r="AI538" s="81">
        <v>100966478.38819835</v>
      </c>
      <c r="AJ538" s="81">
        <v>107185303.26704301</v>
      </c>
      <c r="AK538" s="81"/>
      <c r="AL538" s="81"/>
      <c r="AM538" s="81">
        <v>7182417.9293826111</v>
      </c>
      <c r="AN538" s="81"/>
      <c r="AO538" s="81"/>
      <c r="AP538" s="82"/>
      <c r="AQ538" s="81">
        <v>2262</v>
      </c>
      <c r="AR538" s="81">
        <v>386</v>
      </c>
      <c r="AS538" s="81">
        <v>0</v>
      </c>
      <c r="AT538" s="81">
        <v>0</v>
      </c>
      <c r="AU538" s="81">
        <v>0</v>
      </c>
      <c r="AV538" s="81">
        <v>0</v>
      </c>
      <c r="AW538" s="81">
        <v>0</v>
      </c>
      <c r="AX538" s="82"/>
      <c r="AY538" s="81">
        <v>9759.7999999999884</v>
      </c>
      <c r="AZ538" s="81">
        <v>19851.099999999999</v>
      </c>
      <c r="BA538" s="81">
        <v>0</v>
      </c>
      <c r="BB538" s="81">
        <v>0</v>
      </c>
      <c r="BC538" s="81">
        <v>0</v>
      </c>
      <c r="BD538" s="81">
        <v>0</v>
      </c>
      <c r="BE538" s="81">
        <v>0</v>
      </c>
      <c r="BF538" s="82"/>
      <c r="BG538" s="81">
        <v>0</v>
      </c>
      <c r="BH538" s="81">
        <v>0</v>
      </c>
      <c r="BI538" s="81">
        <v>356.98</v>
      </c>
      <c r="BJ538" s="81">
        <v>0</v>
      </c>
      <c r="BK538" s="81">
        <v>0</v>
      </c>
      <c r="BL538" s="81">
        <v>0</v>
      </c>
      <c r="BM538" s="82"/>
      <c r="BN538" s="81">
        <v>0</v>
      </c>
      <c r="BO538" s="81">
        <v>0</v>
      </c>
      <c r="BP538" s="81">
        <v>25</v>
      </c>
      <c r="BQ538" s="81">
        <v>0</v>
      </c>
      <c r="BR538" s="81">
        <v>0</v>
      </c>
      <c r="BS538" s="81">
        <v>0</v>
      </c>
      <c r="BT538"/>
      <c r="BU538" s="80">
        <v>344.52499999999998</v>
      </c>
      <c r="BV538" s="80">
        <v>12.455</v>
      </c>
      <c r="BW538" s="80">
        <v>0</v>
      </c>
      <c r="BX538" s="80">
        <v>0</v>
      </c>
      <c r="BY538" s="80">
        <v>0</v>
      </c>
      <c r="BZ538" s="80">
        <v>0</v>
      </c>
      <c r="CA538" s="80">
        <v>0</v>
      </c>
      <c r="CB538" s="80">
        <v>0</v>
      </c>
      <c r="CC538" s="80">
        <v>0</v>
      </c>
    </row>
    <row r="539" spans="1:81">
      <c r="A539" s="80" t="s">
        <v>2364</v>
      </c>
      <c r="B539" s="80">
        <v>85</v>
      </c>
      <c r="C539" s="80">
        <v>18</v>
      </c>
      <c r="D539" s="80">
        <v>5</v>
      </c>
      <c r="E539" s="80">
        <v>2021</v>
      </c>
      <c r="F539" s="80" t="s">
        <v>75</v>
      </c>
      <c r="G539" s="174" t="s">
        <v>2346</v>
      </c>
      <c r="H539" s="80" t="s">
        <v>2347</v>
      </c>
      <c r="I539" s="177"/>
      <c r="J539" s="81">
        <v>182.04454901777777</v>
      </c>
      <c r="K539" s="81">
        <v>1.9377347170191488</v>
      </c>
      <c r="L539" s="81">
        <v>12.830206101695886</v>
      </c>
      <c r="M539" s="81">
        <v>46.198495062501721</v>
      </c>
      <c r="N539" s="81">
        <v>54.503985576396012</v>
      </c>
      <c r="O539" s="81">
        <v>50.97263003036921</v>
      </c>
      <c r="P539" s="81">
        <v>37.139580211159412</v>
      </c>
      <c r="Q539" s="81">
        <v>3.2597548722493448</v>
      </c>
      <c r="R539" s="81">
        <v>0</v>
      </c>
      <c r="S539" s="81">
        <v>8.1857969473483543</v>
      </c>
      <c r="T539" s="82"/>
      <c r="U539" s="81">
        <v>52375587</v>
      </c>
      <c r="V539" s="81">
        <v>895</v>
      </c>
      <c r="W539" s="81">
        <v>659</v>
      </c>
      <c r="X539" s="81">
        <v>15297</v>
      </c>
      <c r="Y539" s="81">
        <v>24329</v>
      </c>
      <c r="Z539" s="81">
        <v>37505</v>
      </c>
      <c r="AA539" s="81">
        <v>8171</v>
      </c>
      <c r="AB539" s="81">
        <v>54629</v>
      </c>
      <c r="AC539" s="81">
        <v>0</v>
      </c>
      <c r="AD539" s="81">
        <v>8.1857969473483543</v>
      </c>
      <c r="AE539" s="82"/>
      <c r="AF539" s="81">
        <v>319624594.05042315</v>
      </c>
      <c r="AG539" s="81">
        <v>1610920.5818228601</v>
      </c>
      <c r="AH539" s="81">
        <v>3593407.6387734013</v>
      </c>
      <c r="AI539" s="81">
        <v>104523429.7719035</v>
      </c>
      <c r="AJ539" s="81">
        <v>118988943.99928631</v>
      </c>
      <c r="AK539" s="81">
        <v>0</v>
      </c>
      <c r="AL539" s="81">
        <v>0</v>
      </c>
      <c r="AM539" s="81">
        <v>7170814.9270524662</v>
      </c>
      <c r="AN539" s="81">
        <v>0</v>
      </c>
      <c r="AO539" s="81">
        <v>0</v>
      </c>
      <c r="AP539" s="82"/>
      <c r="AQ539" s="81">
        <v>2385</v>
      </c>
      <c r="AR539" s="81">
        <v>389</v>
      </c>
      <c r="AS539" s="81">
        <v>0</v>
      </c>
      <c r="AT539" s="81">
        <v>0</v>
      </c>
      <c r="AU539" s="81">
        <v>0</v>
      </c>
      <c r="AV539" s="81">
        <v>0</v>
      </c>
      <c r="AW539" s="81"/>
      <c r="AX539" s="82"/>
      <c r="AY539" s="81">
        <v>10544.799999999979</v>
      </c>
      <c r="AZ539" s="81">
        <v>21637.7</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2365</v>
      </c>
      <c r="B540" s="80">
        <v>85</v>
      </c>
      <c r="C540" s="80">
        <v>19</v>
      </c>
      <c r="D540" s="80">
        <v>5</v>
      </c>
      <c r="E540" s="80">
        <v>2022</v>
      </c>
      <c r="F540" s="80" t="s">
        <v>568</v>
      </c>
      <c r="G540" s="174" t="s">
        <v>2346</v>
      </c>
      <c r="H540" s="80" t="s">
        <v>2347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2506</v>
      </c>
      <c r="AR540" s="81">
        <v>390</v>
      </c>
      <c r="AS540" s="81">
        <v>0</v>
      </c>
      <c r="AT540" s="81">
        <v>0</v>
      </c>
      <c r="AU540" s="81">
        <v>0</v>
      </c>
      <c r="AV540" s="81">
        <v>0</v>
      </c>
      <c r="AW540" s="81"/>
      <c r="AX540" s="82"/>
      <c r="AY540" s="81">
        <v>11351.099999999968</v>
      </c>
      <c r="AZ540" s="81">
        <v>21886.7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2366</v>
      </c>
      <c r="B541" s="80">
        <v>460</v>
      </c>
      <c r="C541" s="80">
        <v>1</v>
      </c>
      <c r="D541" s="80">
        <v>28</v>
      </c>
      <c r="E541" s="80">
        <v>1990</v>
      </c>
      <c r="F541" s="80" t="s">
        <v>562</v>
      </c>
      <c r="G541" s="80" t="s">
        <v>2367</v>
      </c>
      <c r="H541" s="80" t="s">
        <v>2368</v>
      </c>
      <c r="I541" s="177"/>
      <c r="J541" s="81">
        <v>190.63091802652767</v>
      </c>
      <c r="K541" s="81">
        <v>3.4275051438443564</v>
      </c>
      <c r="L541" s="81">
        <v>0</v>
      </c>
      <c r="M541" s="81">
        <v>35.891509525222531</v>
      </c>
      <c r="N541" s="81">
        <v>41.931597627109802</v>
      </c>
      <c r="O541" s="81">
        <v>45.488616746547933</v>
      </c>
      <c r="P541" s="81">
        <v>26.909808394976157</v>
      </c>
      <c r="Q541" s="81">
        <v>3.2089840073310865</v>
      </c>
      <c r="R541" s="81">
        <v>0</v>
      </c>
      <c r="S541" s="81">
        <v>4.0354519548325118</v>
      </c>
      <c r="T541" s="82"/>
      <c r="U541" s="81">
        <v>47552049</v>
      </c>
      <c r="V541" s="81">
        <v>1316</v>
      </c>
      <c r="W541" s="81">
        <v>0</v>
      </c>
      <c r="X541" s="81">
        <v>14971</v>
      </c>
      <c r="Y541" s="81">
        <v>18356</v>
      </c>
      <c r="Z541" s="81">
        <v>18710</v>
      </c>
      <c r="AA541" s="81">
        <v>6534</v>
      </c>
      <c r="AB541" s="81">
        <v>52103</v>
      </c>
      <c r="AC541" s="81">
        <v>0</v>
      </c>
      <c r="AD541" s="81">
        <v>4.0354519548325118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2369</v>
      </c>
      <c r="B542" s="80">
        <v>461</v>
      </c>
      <c r="C542" s="80">
        <v>2</v>
      </c>
      <c r="D542" s="80">
        <v>28</v>
      </c>
      <c r="E542" s="80">
        <v>2005</v>
      </c>
      <c r="F542" s="80" t="s">
        <v>565</v>
      </c>
      <c r="G542" s="80" t="s">
        <v>2367</v>
      </c>
      <c r="H542" s="80" t="s">
        <v>2368</v>
      </c>
      <c r="I542" s="177"/>
      <c r="J542" s="81">
        <v>446.86403035605485</v>
      </c>
      <c r="K542" s="81">
        <v>2.3195077063215868</v>
      </c>
      <c r="L542" s="81">
        <v>0.91577720313127864</v>
      </c>
      <c r="M542" s="81">
        <v>68.393989845134968</v>
      </c>
      <c r="N542" s="81">
        <v>60.661193976846363</v>
      </c>
      <c r="O542" s="81">
        <v>55.003922548889449</v>
      </c>
      <c r="P542" s="81">
        <v>26.289852820002906</v>
      </c>
      <c r="Q542" s="81">
        <v>3.2596971292980843</v>
      </c>
      <c r="R542" s="81">
        <v>0</v>
      </c>
      <c r="S542" s="81">
        <v>5.8208328047388092</v>
      </c>
      <c r="T542" s="82"/>
      <c r="U542" s="81">
        <v>56785917</v>
      </c>
      <c r="V542" s="81">
        <v>1087</v>
      </c>
      <c r="W542" s="81">
        <v>11</v>
      </c>
      <c r="X542" s="81">
        <v>16288</v>
      </c>
      <c r="Y542" s="81">
        <v>22919</v>
      </c>
      <c r="Z542" s="81">
        <v>26180</v>
      </c>
      <c r="AA542" s="81">
        <v>5228</v>
      </c>
      <c r="AB542" s="81">
        <v>55329</v>
      </c>
      <c r="AC542" s="81">
        <v>0</v>
      </c>
      <c r="AD542" s="81">
        <v>5.8208328047388092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2370</v>
      </c>
      <c r="B543" s="80">
        <v>462</v>
      </c>
      <c r="C543" s="80">
        <v>3</v>
      </c>
      <c r="D543" s="80">
        <v>28</v>
      </c>
      <c r="E543" s="80">
        <v>2006</v>
      </c>
      <c r="F543" s="80" t="s">
        <v>566</v>
      </c>
      <c r="G543" s="80" t="s">
        <v>2367</v>
      </c>
      <c r="H543" s="80" t="s">
        <v>2368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2371</v>
      </c>
      <c r="B544" s="80">
        <v>463</v>
      </c>
      <c r="C544" s="80">
        <v>4</v>
      </c>
      <c r="D544" s="80">
        <v>28</v>
      </c>
      <c r="E544" s="80">
        <v>2007</v>
      </c>
      <c r="F544" s="80" t="s">
        <v>567</v>
      </c>
      <c r="G544" s="80" t="s">
        <v>2367</v>
      </c>
      <c r="H544" s="80" t="s">
        <v>2368</v>
      </c>
      <c r="I544" s="177"/>
      <c r="J544" s="81">
        <v>556.09104370968623</v>
      </c>
      <c r="K544" s="81">
        <v>2.5668991514852877</v>
      </c>
      <c r="L544" s="81">
        <v>1.7859014243691278</v>
      </c>
      <c r="M544" s="81">
        <v>72.918766525032751</v>
      </c>
      <c r="N544" s="81">
        <v>65.261538266871952</v>
      </c>
      <c r="O544" s="81">
        <v>52.549430547730253</v>
      </c>
      <c r="P544" s="81">
        <v>24.296733710625077</v>
      </c>
      <c r="Q544" s="81">
        <v>3.4609965454002447</v>
      </c>
      <c r="R544" s="81">
        <v>0</v>
      </c>
      <c r="S544" s="81">
        <v>5.0090957981082429</v>
      </c>
      <c r="T544" s="82"/>
      <c r="U544" s="81">
        <v>61163406</v>
      </c>
      <c r="V544" s="81">
        <v>1083</v>
      </c>
      <c r="W544" s="81">
        <v>16</v>
      </c>
      <c r="X544" s="81">
        <v>18601</v>
      </c>
      <c r="Y544" s="81">
        <v>23492</v>
      </c>
      <c r="Z544" s="81">
        <v>26001</v>
      </c>
      <c r="AA544" s="81">
        <v>4758</v>
      </c>
      <c r="AB544" s="81">
        <v>55639</v>
      </c>
      <c r="AC544" s="81">
        <v>0</v>
      </c>
      <c r="AD544" s="81">
        <v>5.0090957981082429</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2372</v>
      </c>
      <c r="B545" s="80">
        <v>464</v>
      </c>
      <c r="C545" s="80">
        <v>5</v>
      </c>
      <c r="D545" s="80">
        <v>28</v>
      </c>
      <c r="E545" s="80">
        <v>2008</v>
      </c>
      <c r="F545" s="80" t="s">
        <v>84</v>
      </c>
      <c r="G545" s="80" t="s">
        <v>2367</v>
      </c>
      <c r="H545" s="80" t="s">
        <v>2368</v>
      </c>
      <c r="I545" s="177"/>
      <c r="J545" s="81">
        <v>404.7125235511395</v>
      </c>
      <c r="K545" s="81">
        <v>2.0362195318301368</v>
      </c>
      <c r="L545" s="81">
        <v>1.5981562433033425</v>
      </c>
      <c r="M545" s="81">
        <v>72.765438257074848</v>
      </c>
      <c r="N545" s="81">
        <v>64.752803068906815</v>
      </c>
      <c r="O545" s="81">
        <v>49.990472977554369</v>
      </c>
      <c r="P545" s="81">
        <v>23.335619217439294</v>
      </c>
      <c r="Q545" s="81">
        <v>3.415631701991944</v>
      </c>
      <c r="R545" s="81">
        <v>0</v>
      </c>
      <c r="S545" s="81">
        <v>4.5145804705228976</v>
      </c>
      <c r="T545" s="82"/>
      <c r="U545" s="81">
        <v>56766544</v>
      </c>
      <c r="V545" s="81">
        <v>1083</v>
      </c>
      <c r="W545" s="81">
        <v>16</v>
      </c>
      <c r="X545" s="81">
        <v>18601</v>
      </c>
      <c r="Y545" s="81">
        <v>23709</v>
      </c>
      <c r="Z545" s="81">
        <v>25603</v>
      </c>
      <c r="AA545" s="81">
        <v>4575</v>
      </c>
      <c r="AB545" s="81">
        <v>55812</v>
      </c>
      <c r="AC545" s="81">
        <v>0</v>
      </c>
      <c r="AD545" s="81">
        <v>4.5145804705228976</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2373</v>
      </c>
      <c r="B546" s="80">
        <v>465</v>
      </c>
      <c r="C546" s="80">
        <v>6</v>
      </c>
      <c r="D546" s="80">
        <v>28</v>
      </c>
      <c r="E546" s="80">
        <v>2009</v>
      </c>
      <c r="F546" s="80" t="s">
        <v>85</v>
      </c>
      <c r="G546" s="80" t="s">
        <v>2367</v>
      </c>
      <c r="H546" s="80" t="s">
        <v>2368</v>
      </c>
      <c r="I546" s="177"/>
      <c r="J546" s="81">
        <v>309.54856720074037</v>
      </c>
      <c r="K546" s="81">
        <v>1.8101478894819176</v>
      </c>
      <c r="L546" s="81">
        <v>2.3846936008946416</v>
      </c>
      <c r="M546" s="81">
        <v>62.17822276304765</v>
      </c>
      <c r="N546" s="81">
        <v>59.687531387019398</v>
      </c>
      <c r="O546" s="81">
        <v>50.511901667404089</v>
      </c>
      <c r="P546" s="81">
        <v>22.382898237097269</v>
      </c>
      <c r="Q546" s="81">
        <v>3.2691891515933285</v>
      </c>
      <c r="R546" s="81">
        <v>0</v>
      </c>
      <c r="S546" s="81">
        <v>4.4367322449528777</v>
      </c>
      <c r="T546" s="82"/>
      <c r="U546" s="81">
        <v>38239603</v>
      </c>
      <c r="V546" s="81">
        <v>1110</v>
      </c>
      <c r="W546" s="81">
        <v>23</v>
      </c>
      <c r="X546" s="81">
        <v>18162</v>
      </c>
      <c r="Y546" s="81">
        <v>23948</v>
      </c>
      <c r="Z546" s="81">
        <v>25535</v>
      </c>
      <c r="AA546" s="81">
        <v>4505</v>
      </c>
      <c r="AB546" s="81">
        <v>56077</v>
      </c>
      <c r="AC546" s="81">
        <v>0</v>
      </c>
      <c r="AD546" s="81">
        <v>4.4367322449528777</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110.15</v>
      </c>
      <c r="BJ546" s="81">
        <v>0</v>
      </c>
      <c r="BK546" s="81">
        <v>35.661000000000001</v>
      </c>
      <c r="BL546" s="81">
        <v>0</v>
      </c>
      <c r="BM546" s="82"/>
      <c r="BN546" s="81">
        <v>0</v>
      </c>
      <c r="BO546" s="81">
        <v>0</v>
      </c>
      <c r="BP546" s="81">
        <v>7</v>
      </c>
      <c r="BQ546" s="81">
        <v>0</v>
      </c>
      <c r="BR546" s="81">
        <v>2</v>
      </c>
      <c r="BS546" s="81">
        <v>0</v>
      </c>
      <c r="BT546"/>
      <c r="BU546" s="80"/>
      <c r="BV546" s="80"/>
      <c r="BW546" s="80"/>
      <c r="BX546" s="80"/>
      <c r="BY546" s="80"/>
      <c r="BZ546" s="80"/>
      <c r="CA546" s="80"/>
      <c r="CB546" s="80"/>
      <c r="CC546" s="80"/>
    </row>
    <row r="547" spans="1:81">
      <c r="A547" s="80" t="s">
        <v>2374</v>
      </c>
      <c r="B547" s="80">
        <v>466</v>
      </c>
      <c r="C547" s="80">
        <v>7</v>
      </c>
      <c r="D547" s="80">
        <v>28</v>
      </c>
      <c r="E547" s="80">
        <v>2010</v>
      </c>
      <c r="F547" s="80" t="s">
        <v>86</v>
      </c>
      <c r="G547" s="80" t="s">
        <v>2367</v>
      </c>
      <c r="H547" s="80" t="s">
        <v>2368</v>
      </c>
      <c r="I547" s="177"/>
      <c r="J547" s="81">
        <v>462.86052407749014</v>
      </c>
      <c r="K547" s="81">
        <v>1.6227267568757577</v>
      </c>
      <c r="L547" s="81">
        <v>2.2274297962552487</v>
      </c>
      <c r="M547" s="81">
        <v>62.901524741056456</v>
      </c>
      <c r="N547" s="81">
        <v>60.939615252941785</v>
      </c>
      <c r="O547" s="81">
        <v>50.118780096501936</v>
      </c>
      <c r="P547" s="81">
        <v>22.655552002567507</v>
      </c>
      <c r="Q547" s="81">
        <v>3.4087540348948404</v>
      </c>
      <c r="R547" s="81">
        <v>0</v>
      </c>
      <c r="S547" s="81">
        <v>4.6702972697945828</v>
      </c>
      <c r="T547" s="82"/>
      <c r="U547" s="81">
        <v>61118979</v>
      </c>
      <c r="V547" s="81">
        <v>1110</v>
      </c>
      <c r="W547" s="81">
        <v>23</v>
      </c>
      <c r="X547" s="81">
        <v>18162</v>
      </c>
      <c r="Y547" s="81">
        <v>24118</v>
      </c>
      <c r="Z547" s="81">
        <v>25454</v>
      </c>
      <c r="AA547" s="81">
        <v>4446</v>
      </c>
      <c r="AB547" s="81">
        <v>56027</v>
      </c>
      <c r="AC547" s="81">
        <v>0</v>
      </c>
      <c r="AD547" s="81">
        <v>4.6702972697945828</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120.47199999999999</v>
      </c>
      <c r="BJ547" s="81">
        <v>0</v>
      </c>
      <c r="BK547" s="81">
        <v>33.734000000000002</v>
      </c>
      <c r="BL547" s="81">
        <v>0</v>
      </c>
      <c r="BM547" s="82"/>
      <c r="BN547" s="81">
        <v>0</v>
      </c>
      <c r="BO547" s="81">
        <v>0</v>
      </c>
      <c r="BP547" s="81">
        <v>7</v>
      </c>
      <c r="BQ547" s="81">
        <v>0</v>
      </c>
      <c r="BR547" s="81">
        <v>2</v>
      </c>
      <c r="BS547" s="81">
        <v>0</v>
      </c>
      <c r="BT547"/>
      <c r="BU547" s="80">
        <v>129.08099999999999</v>
      </c>
      <c r="BV547" s="80">
        <v>25.125</v>
      </c>
      <c r="BW547" s="80">
        <v>0</v>
      </c>
      <c r="BX547" s="80">
        <v>0</v>
      </c>
      <c r="BY547" s="80">
        <v>0</v>
      </c>
      <c r="BZ547" s="80">
        <v>0</v>
      </c>
      <c r="CA547" s="80">
        <v>0</v>
      </c>
      <c r="CB547" s="80">
        <v>0</v>
      </c>
      <c r="CC547" s="80">
        <v>0</v>
      </c>
    </row>
    <row r="548" spans="1:81">
      <c r="A548" s="80" t="s">
        <v>2375</v>
      </c>
      <c r="B548" s="80">
        <v>467</v>
      </c>
      <c r="C548" s="80">
        <v>8</v>
      </c>
      <c r="D548" s="80">
        <v>28</v>
      </c>
      <c r="E548" s="80">
        <v>2011</v>
      </c>
      <c r="F548" s="80" t="s">
        <v>87</v>
      </c>
      <c r="G548" s="80" t="s">
        <v>2367</v>
      </c>
      <c r="H548" s="80" t="s">
        <v>2368</v>
      </c>
      <c r="I548" s="177"/>
      <c r="J548" s="81">
        <v>436.94912090638684</v>
      </c>
      <c r="K548" s="81">
        <v>2.4497515533591492</v>
      </c>
      <c r="L548" s="81">
        <v>0.98213721405450305</v>
      </c>
      <c r="M548" s="81">
        <v>79.986902518532773</v>
      </c>
      <c r="N548" s="81">
        <v>71.143965632520647</v>
      </c>
      <c r="O548" s="81">
        <v>49.831660759102867</v>
      </c>
      <c r="P548" s="81">
        <v>22.134450323592493</v>
      </c>
      <c r="Q548" s="81">
        <v>3.9386176160210531</v>
      </c>
      <c r="R548" s="81">
        <v>0</v>
      </c>
      <c r="S548" s="81">
        <v>5.1584955140293127</v>
      </c>
      <c r="T548" s="82"/>
      <c r="U548" s="81">
        <v>54210422</v>
      </c>
      <c r="V548" s="81">
        <v>1110</v>
      </c>
      <c r="W548" s="81">
        <v>23</v>
      </c>
      <c r="X548" s="81">
        <v>18162</v>
      </c>
      <c r="Y548" s="81">
        <v>24376</v>
      </c>
      <c r="Z548" s="81">
        <v>25858</v>
      </c>
      <c r="AA548" s="81">
        <v>4473</v>
      </c>
      <c r="AB548" s="81">
        <v>56123</v>
      </c>
      <c r="AC548" s="81">
        <v>0</v>
      </c>
      <c r="AD548" s="81">
        <v>5.1584955140293127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113.17100000000001</v>
      </c>
      <c r="BJ548" s="81">
        <v>0</v>
      </c>
      <c r="BK548" s="81">
        <v>34.032000000000004</v>
      </c>
      <c r="BL548" s="81">
        <v>0</v>
      </c>
      <c r="BM548" s="82"/>
      <c r="BN548" s="81">
        <v>0</v>
      </c>
      <c r="BO548" s="81">
        <v>0</v>
      </c>
      <c r="BP548" s="81">
        <v>6</v>
      </c>
      <c r="BQ548" s="81">
        <v>0</v>
      </c>
      <c r="BR548" s="81">
        <v>2</v>
      </c>
      <c r="BS548" s="81">
        <v>0</v>
      </c>
      <c r="BT548"/>
      <c r="BU548" s="80">
        <v>121.206</v>
      </c>
      <c r="BV548" s="80">
        <v>25.997</v>
      </c>
      <c r="BW548" s="80">
        <v>0</v>
      </c>
      <c r="BX548" s="80">
        <v>0</v>
      </c>
      <c r="BY548" s="80">
        <v>0</v>
      </c>
      <c r="BZ548" s="80">
        <v>0</v>
      </c>
      <c r="CA548" s="80">
        <v>0</v>
      </c>
      <c r="CB548" s="80">
        <v>0</v>
      </c>
      <c r="CC548" s="80">
        <v>0</v>
      </c>
    </row>
    <row r="549" spans="1:81">
      <c r="A549" s="80" t="s">
        <v>2376</v>
      </c>
      <c r="B549" s="80">
        <v>468</v>
      </c>
      <c r="C549" s="80">
        <v>9</v>
      </c>
      <c r="D549" s="80">
        <v>28</v>
      </c>
      <c r="E549" s="80">
        <v>2012</v>
      </c>
      <c r="F549" s="80" t="s">
        <v>88</v>
      </c>
      <c r="G549" s="80" t="s">
        <v>2367</v>
      </c>
      <c r="H549" s="80" t="s">
        <v>2368</v>
      </c>
      <c r="I549" s="177"/>
      <c r="J549" s="81">
        <v>474.69471002850622</v>
      </c>
      <c r="K549" s="81">
        <v>2.4165070568314135</v>
      </c>
      <c r="L549" s="81">
        <v>0.97236753460275538</v>
      </c>
      <c r="M549" s="81">
        <v>84.219324912508796</v>
      </c>
      <c r="N549" s="81">
        <v>77.198427719769953</v>
      </c>
      <c r="O549" s="81">
        <v>49.242593711338237</v>
      </c>
      <c r="P549" s="81">
        <v>22.285270103698412</v>
      </c>
      <c r="Q549" s="81">
        <v>4.3562234326687621</v>
      </c>
      <c r="R549" s="81">
        <v>0</v>
      </c>
      <c r="S549" s="81">
        <v>5.4575562869562173</v>
      </c>
      <c r="T549" s="82"/>
      <c r="U549" s="81">
        <v>63505208</v>
      </c>
      <c r="V549" s="81">
        <v>1110</v>
      </c>
      <c r="W549" s="81">
        <v>23</v>
      </c>
      <c r="X549" s="81">
        <v>18162</v>
      </c>
      <c r="Y549" s="81">
        <v>25053</v>
      </c>
      <c r="Z549" s="81">
        <v>25755</v>
      </c>
      <c r="AA549" s="81">
        <v>4478</v>
      </c>
      <c r="AB549" s="81">
        <v>57133</v>
      </c>
      <c r="AC549" s="81">
        <v>0</v>
      </c>
      <c r="AD549" s="81">
        <v>5.4575562869562173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127.095</v>
      </c>
      <c r="BJ549" s="81">
        <v>0</v>
      </c>
      <c r="BK549" s="81">
        <v>35.957999999999998</v>
      </c>
      <c r="BL549" s="81">
        <v>0</v>
      </c>
      <c r="BM549" s="82"/>
      <c r="BN549" s="81">
        <v>0</v>
      </c>
      <c r="BO549" s="81">
        <v>0</v>
      </c>
      <c r="BP549" s="81">
        <v>5</v>
      </c>
      <c r="BQ549" s="81">
        <v>0</v>
      </c>
      <c r="BR549" s="81">
        <v>2</v>
      </c>
      <c r="BS549" s="81">
        <v>0</v>
      </c>
      <c r="BT549"/>
      <c r="BU549" s="80">
        <v>135.65</v>
      </c>
      <c r="BV549" s="80">
        <v>27.402999999999999</v>
      </c>
      <c r="BW549" s="80">
        <v>0</v>
      </c>
      <c r="BX549" s="80">
        <v>0</v>
      </c>
      <c r="BY549" s="80">
        <v>0</v>
      </c>
      <c r="BZ549" s="80">
        <v>0</v>
      </c>
      <c r="CA549" s="80">
        <v>0</v>
      </c>
      <c r="CB549" s="80">
        <v>0</v>
      </c>
      <c r="CC549" s="80">
        <v>0</v>
      </c>
    </row>
    <row r="550" spans="1:81">
      <c r="A550" s="80" t="s">
        <v>2377</v>
      </c>
      <c r="B550" s="80">
        <v>469</v>
      </c>
      <c r="C550" s="80">
        <v>10</v>
      </c>
      <c r="D550" s="80">
        <v>28</v>
      </c>
      <c r="E550" s="80">
        <v>2013</v>
      </c>
      <c r="F550" s="80" t="s">
        <v>89</v>
      </c>
      <c r="G550" s="80" t="s">
        <v>2367</v>
      </c>
      <c r="H550" s="80" t="s">
        <v>2368</v>
      </c>
      <c r="I550" s="177"/>
      <c r="J550" s="81">
        <v>518.43525670159602</v>
      </c>
      <c r="K550" s="81">
        <v>2.0838223598964136</v>
      </c>
      <c r="L550" s="81">
        <v>0.89119905600596971</v>
      </c>
      <c r="M550" s="81">
        <v>89.610994717399379</v>
      </c>
      <c r="N550" s="81">
        <v>74.140745646627749</v>
      </c>
      <c r="O550" s="81">
        <v>47.443621019578622</v>
      </c>
      <c r="P550" s="81">
        <v>21.75480887061455</v>
      </c>
      <c r="Q550" s="81">
        <v>4.396695227809607</v>
      </c>
      <c r="R550" s="81">
        <v>0</v>
      </c>
      <c r="S550" s="81">
        <v>4.6930436465588254</v>
      </c>
      <c r="T550" s="82"/>
      <c r="U550" s="81">
        <v>67110932</v>
      </c>
      <c r="V550" s="81">
        <v>1110</v>
      </c>
      <c r="W550" s="81">
        <v>23</v>
      </c>
      <c r="X550" s="81">
        <v>18162</v>
      </c>
      <c r="Y550" s="81">
        <v>25027</v>
      </c>
      <c r="Z550" s="81">
        <v>25922</v>
      </c>
      <c r="AA550" s="81">
        <v>4355</v>
      </c>
      <c r="AB550" s="81">
        <v>56837</v>
      </c>
      <c r="AC550" s="81">
        <v>0</v>
      </c>
      <c r="AD550" s="81">
        <v>4.6930436465588254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134.31700000000001</v>
      </c>
      <c r="BJ550" s="81">
        <v>0</v>
      </c>
      <c r="BK550" s="81">
        <v>6.4669999999999996</v>
      </c>
      <c r="BL550" s="81">
        <v>0</v>
      </c>
      <c r="BM550" s="82"/>
      <c r="BN550" s="81">
        <v>0</v>
      </c>
      <c r="BO550" s="81">
        <v>0</v>
      </c>
      <c r="BP550" s="81">
        <v>5</v>
      </c>
      <c r="BQ550" s="81">
        <v>0</v>
      </c>
      <c r="BR550" s="81">
        <v>1</v>
      </c>
      <c r="BS550" s="81">
        <v>0</v>
      </c>
      <c r="BT550"/>
      <c r="BU550" s="80">
        <v>140.78399999999999</v>
      </c>
      <c r="BV550" s="80">
        <v>0</v>
      </c>
      <c r="BW550" s="80">
        <v>0</v>
      </c>
      <c r="BX550" s="80">
        <v>0</v>
      </c>
      <c r="BY550" s="80">
        <v>0</v>
      </c>
      <c r="BZ550" s="80">
        <v>0</v>
      </c>
      <c r="CA550" s="80">
        <v>0</v>
      </c>
      <c r="CB550" s="80">
        <v>0</v>
      </c>
      <c r="CC550" s="80">
        <v>0</v>
      </c>
    </row>
    <row r="551" spans="1:81">
      <c r="A551" s="80" t="s">
        <v>2378</v>
      </c>
      <c r="B551" s="80">
        <v>470</v>
      </c>
      <c r="C551" s="80">
        <v>11</v>
      </c>
      <c r="D551" s="80">
        <v>28</v>
      </c>
      <c r="E551" s="80">
        <v>2014</v>
      </c>
      <c r="F551" s="80" t="s">
        <v>90</v>
      </c>
      <c r="G551" s="80" t="s">
        <v>2367</v>
      </c>
      <c r="H551" s="80" t="s">
        <v>2368</v>
      </c>
      <c r="I551" s="177"/>
      <c r="J551" s="81">
        <v>426.54078456156435</v>
      </c>
      <c r="K551" s="81">
        <v>1.9673274538873013</v>
      </c>
      <c r="L551" s="81">
        <v>2.9202793218723482</v>
      </c>
      <c r="M551" s="81">
        <v>77.775530312322743</v>
      </c>
      <c r="N551" s="81">
        <v>66.924139455927957</v>
      </c>
      <c r="O551" s="81">
        <v>45.064012355935063</v>
      </c>
      <c r="P551" s="81">
        <v>22.073832622883895</v>
      </c>
      <c r="Q551" s="81">
        <v>4.2011373225112463</v>
      </c>
      <c r="R551" s="81">
        <v>0</v>
      </c>
      <c r="S551" s="81">
        <v>4.9294817402869695</v>
      </c>
      <c r="T551" s="82"/>
      <c r="U551" s="81">
        <v>63333600</v>
      </c>
      <c r="V551" s="81">
        <v>1002</v>
      </c>
      <c r="W551" s="81">
        <v>33</v>
      </c>
      <c r="X551" s="81">
        <v>17408</v>
      </c>
      <c r="Y551" s="81">
        <v>25181</v>
      </c>
      <c r="Z551" s="81">
        <v>25932</v>
      </c>
      <c r="AA551" s="81">
        <v>4396</v>
      </c>
      <c r="AB551" s="81">
        <v>56604</v>
      </c>
      <c r="AC551" s="81">
        <v>0</v>
      </c>
      <c r="AD551" s="81">
        <v>4.9294817402869695</v>
      </c>
      <c r="AE551" s="82"/>
      <c r="AF551" s="81">
        <v>592750767.89836204</v>
      </c>
      <c r="AG551" s="81">
        <v>1853516.8448764635</v>
      </c>
      <c r="AH551" s="81">
        <v>735004.63523395848</v>
      </c>
      <c r="AI551" s="81">
        <v>106806406.54856652</v>
      </c>
      <c r="AJ551" s="81">
        <v>92999141.51786603</v>
      </c>
      <c r="AK551" s="81">
        <v>0</v>
      </c>
      <c r="AL551" s="81">
        <v>0</v>
      </c>
      <c r="AM551" s="81">
        <v>7770883.354259979</v>
      </c>
      <c r="AN551" s="81">
        <v>0</v>
      </c>
      <c r="AO551" s="81">
        <v>0</v>
      </c>
      <c r="AP551" s="82"/>
      <c r="AQ551" s="81">
        <v>732</v>
      </c>
      <c r="AR551" s="81">
        <v>39</v>
      </c>
      <c r="AS551" s="81">
        <v>0</v>
      </c>
      <c r="AT551" s="81">
        <v>0</v>
      </c>
      <c r="AU551" s="81">
        <v>0</v>
      </c>
      <c r="AV551" s="81">
        <v>0</v>
      </c>
      <c r="AW551" s="81" t="s">
        <v>564</v>
      </c>
      <c r="AX551" s="82"/>
      <c r="AY551" s="81">
        <v>2610.1999999999998</v>
      </c>
      <c r="AZ551" s="81">
        <v>891.9</v>
      </c>
      <c r="BA551" s="81">
        <v>0</v>
      </c>
      <c r="BB551" s="81">
        <v>0</v>
      </c>
      <c r="BC551" s="81">
        <v>0</v>
      </c>
      <c r="BD551" s="81">
        <v>0</v>
      </c>
      <c r="BE551" s="81" t="s">
        <v>564</v>
      </c>
      <c r="BF551" s="82"/>
      <c r="BG551" s="81">
        <v>0</v>
      </c>
      <c r="BH551" s="81">
        <v>0</v>
      </c>
      <c r="BI551" s="81">
        <v>128.17099999999999</v>
      </c>
      <c r="BJ551" s="81">
        <v>0</v>
      </c>
      <c r="BK551" s="81">
        <v>36.957999999999998</v>
      </c>
      <c r="BL551" s="81">
        <v>0</v>
      </c>
      <c r="BM551" s="82"/>
      <c r="BN551" s="81">
        <v>0</v>
      </c>
      <c r="BO551" s="81">
        <v>0</v>
      </c>
      <c r="BP551" s="81">
        <v>5</v>
      </c>
      <c r="BQ551" s="81">
        <v>0</v>
      </c>
      <c r="BR551" s="81">
        <v>2</v>
      </c>
      <c r="BS551" s="81">
        <v>0</v>
      </c>
      <c r="BT551"/>
      <c r="BU551" s="80">
        <v>139.22999999999999</v>
      </c>
      <c r="BV551" s="80">
        <v>25.899000000000001</v>
      </c>
      <c r="BW551" s="80">
        <v>0</v>
      </c>
      <c r="BX551" s="80">
        <v>0</v>
      </c>
      <c r="BY551" s="80">
        <v>0</v>
      </c>
      <c r="BZ551" s="80">
        <v>0</v>
      </c>
      <c r="CA551" s="80">
        <v>0</v>
      </c>
      <c r="CB551" s="80">
        <v>0</v>
      </c>
      <c r="CC551" s="80">
        <v>0</v>
      </c>
    </row>
    <row r="552" spans="1:81">
      <c r="A552" s="80" t="s">
        <v>2379</v>
      </c>
      <c r="B552" s="80">
        <v>471</v>
      </c>
      <c r="C552" s="80">
        <v>12</v>
      </c>
      <c r="D552" s="80">
        <v>28</v>
      </c>
      <c r="E552" s="80">
        <v>2015</v>
      </c>
      <c r="F552" s="80" t="s">
        <v>91</v>
      </c>
      <c r="G552" s="80" t="s">
        <v>2367</v>
      </c>
      <c r="H552" s="80" t="s">
        <v>2368</v>
      </c>
      <c r="I552" s="177"/>
      <c r="J552" s="81">
        <v>503.5073947783747</v>
      </c>
      <c r="K552" s="81">
        <v>2.0922795577715254</v>
      </c>
      <c r="L552" s="81">
        <v>3.6400506800739474</v>
      </c>
      <c r="M552" s="81">
        <v>82.748451792150746</v>
      </c>
      <c r="N552" s="81">
        <v>67.015220501786274</v>
      </c>
      <c r="O552" s="81">
        <v>44.263918212845461</v>
      </c>
      <c r="P552" s="81">
        <v>22.166580123020477</v>
      </c>
      <c r="Q552" s="81">
        <v>4.0946131633661018</v>
      </c>
      <c r="R552" s="81">
        <v>0</v>
      </c>
      <c r="S552" s="81">
        <v>5.3293255379572475</v>
      </c>
      <c r="T552" s="82"/>
      <c r="U552" s="81">
        <v>67822211</v>
      </c>
      <c r="V552" s="81">
        <v>1002</v>
      </c>
      <c r="W552" s="81">
        <v>33</v>
      </c>
      <c r="X552" s="81">
        <v>17408</v>
      </c>
      <c r="Y552" s="81">
        <v>25328</v>
      </c>
      <c r="Z552" s="81">
        <v>25717</v>
      </c>
      <c r="AA552" s="81">
        <v>4411</v>
      </c>
      <c r="AB552" s="81">
        <v>56355</v>
      </c>
      <c r="AC552" s="81">
        <v>0</v>
      </c>
      <c r="AD552" s="81">
        <v>5.3293255379572475</v>
      </c>
      <c r="AE552" s="82"/>
      <c r="AF552" s="81">
        <v>682018245.65333426</v>
      </c>
      <c r="AG552" s="81">
        <v>1734226.5178111694</v>
      </c>
      <c r="AH552" s="81">
        <v>741877.38950625551</v>
      </c>
      <c r="AI552" s="81">
        <v>101854231.09697525</v>
      </c>
      <c r="AJ552" s="81">
        <v>95617572.349312782</v>
      </c>
      <c r="AK552" s="81">
        <v>0</v>
      </c>
      <c r="AL552" s="81">
        <v>0</v>
      </c>
      <c r="AM552" s="81">
        <v>7723216.3496661857</v>
      </c>
      <c r="AN552" s="81">
        <v>0</v>
      </c>
      <c r="AO552" s="81">
        <v>0</v>
      </c>
      <c r="AP552" s="82"/>
      <c r="AQ552" s="81">
        <v>790</v>
      </c>
      <c r="AR552" s="81">
        <v>48</v>
      </c>
      <c r="AS552" s="81">
        <v>0</v>
      </c>
      <c r="AT552" s="81">
        <v>0</v>
      </c>
      <c r="AU552" s="81">
        <v>0</v>
      </c>
      <c r="AV552" s="81">
        <v>0</v>
      </c>
      <c r="AW552" s="81" t="s">
        <v>564</v>
      </c>
      <c r="AX552" s="82"/>
      <c r="AY552" s="81">
        <v>2831.3999999999996</v>
      </c>
      <c r="AZ552" s="81">
        <v>1026.9000000000001</v>
      </c>
      <c r="BA552" s="81">
        <v>0</v>
      </c>
      <c r="BB552" s="81">
        <v>0</v>
      </c>
      <c r="BC552" s="81">
        <v>0</v>
      </c>
      <c r="BD552" s="81">
        <v>0</v>
      </c>
      <c r="BE552" s="81" t="s">
        <v>564</v>
      </c>
      <c r="BF552" s="82"/>
      <c r="BG552" s="81">
        <v>0</v>
      </c>
      <c r="BH552" s="81">
        <v>0</v>
      </c>
      <c r="BI552" s="81">
        <v>110.105</v>
      </c>
      <c r="BJ552" s="81">
        <v>0</v>
      </c>
      <c r="BK552" s="81">
        <v>35.013000000000005</v>
      </c>
      <c r="BL552" s="81">
        <v>0</v>
      </c>
      <c r="BM552" s="82"/>
      <c r="BN552" s="81">
        <v>0</v>
      </c>
      <c r="BO552" s="81">
        <v>0</v>
      </c>
      <c r="BP552" s="81">
        <v>5</v>
      </c>
      <c r="BQ552" s="81">
        <v>0</v>
      </c>
      <c r="BR552" s="81">
        <v>2</v>
      </c>
      <c r="BS552" s="81">
        <v>0</v>
      </c>
      <c r="BT552"/>
      <c r="BU552" s="80">
        <v>119.078</v>
      </c>
      <c r="BV552" s="80">
        <v>26.04</v>
      </c>
      <c r="BW552" s="80">
        <v>0</v>
      </c>
      <c r="BX552" s="80">
        <v>0</v>
      </c>
      <c r="BY552" s="80">
        <v>0</v>
      </c>
      <c r="BZ552" s="80">
        <v>0</v>
      </c>
      <c r="CA552" s="80">
        <v>0</v>
      </c>
      <c r="CB552" s="80">
        <v>0</v>
      </c>
      <c r="CC552" s="80">
        <v>0</v>
      </c>
    </row>
    <row r="553" spans="1:81">
      <c r="A553" s="80" t="s">
        <v>2380</v>
      </c>
      <c r="B553" s="80">
        <v>472</v>
      </c>
      <c r="C553" s="80">
        <v>13</v>
      </c>
      <c r="D553" s="80">
        <v>28</v>
      </c>
      <c r="E553" s="80">
        <v>2016</v>
      </c>
      <c r="F553" s="80" t="s">
        <v>92</v>
      </c>
      <c r="G553" s="80" t="s">
        <v>2367</v>
      </c>
      <c r="H553" s="80" t="s">
        <v>2368</v>
      </c>
      <c r="I553" s="177"/>
      <c r="J553" s="81">
        <v>421.55876995309029</v>
      </c>
      <c r="K553" s="81">
        <v>2.1550235534552504</v>
      </c>
      <c r="L553" s="81">
        <v>4.1134144227275717</v>
      </c>
      <c r="M553" s="81">
        <v>63.73764204741731</v>
      </c>
      <c r="N553" s="81">
        <v>64.056305947061375</v>
      </c>
      <c r="O553" s="81">
        <v>44.003549224936094</v>
      </c>
      <c r="P553" s="81">
        <v>21.815661483932622</v>
      </c>
      <c r="Q553" s="81">
        <v>3.9726277744688594</v>
      </c>
      <c r="R553" s="81">
        <v>0</v>
      </c>
      <c r="S553" s="81">
        <v>6.8788896039245069</v>
      </c>
      <c r="T553" s="82"/>
      <c r="U553" s="81">
        <v>66397328</v>
      </c>
      <c r="V553" s="81">
        <v>1002</v>
      </c>
      <c r="W553" s="81">
        <v>33</v>
      </c>
      <c r="X553" s="81">
        <v>17408</v>
      </c>
      <c r="Y553" s="81">
        <v>25523</v>
      </c>
      <c r="Z553" s="81">
        <v>25880</v>
      </c>
      <c r="AA553" s="81">
        <v>4490</v>
      </c>
      <c r="AB553" s="81">
        <v>56244</v>
      </c>
      <c r="AC553" s="81">
        <v>0</v>
      </c>
      <c r="AD553" s="81">
        <v>6.8788896039245069</v>
      </c>
      <c r="AE553" s="82"/>
      <c r="AF553" s="81">
        <v>606577375.8483901</v>
      </c>
      <c r="AG553" s="81">
        <v>1704790.664322509</v>
      </c>
      <c r="AH553" s="81">
        <v>638026.3492099978</v>
      </c>
      <c r="AI553" s="81">
        <v>98479241.792905778</v>
      </c>
      <c r="AJ553" s="81">
        <v>92456707.686169043</v>
      </c>
      <c r="AK553" s="81">
        <v>0</v>
      </c>
      <c r="AL553" s="81">
        <v>0</v>
      </c>
      <c r="AM553" s="81">
        <v>7713992.6283052079</v>
      </c>
      <c r="AN553" s="81">
        <v>0</v>
      </c>
      <c r="AO553" s="81">
        <v>0</v>
      </c>
      <c r="AP553" s="82"/>
      <c r="AQ553" s="81">
        <v>839</v>
      </c>
      <c r="AR553" s="81">
        <v>54</v>
      </c>
      <c r="AS553" s="81">
        <v>0</v>
      </c>
      <c r="AT553" s="81">
        <v>0</v>
      </c>
      <c r="AU553" s="81">
        <v>0</v>
      </c>
      <c r="AV553" s="81">
        <v>0</v>
      </c>
      <c r="AW553" s="81" t="s">
        <v>564</v>
      </c>
      <c r="AX553" s="82"/>
      <c r="AY553" s="81">
        <v>3025.9</v>
      </c>
      <c r="AZ553" s="81">
        <v>1146.3</v>
      </c>
      <c r="BA553" s="81">
        <v>0</v>
      </c>
      <c r="BB553" s="81">
        <v>0</v>
      </c>
      <c r="BC553" s="81">
        <v>0</v>
      </c>
      <c r="BD553" s="81">
        <v>0</v>
      </c>
      <c r="BE553" s="81" t="s">
        <v>564</v>
      </c>
      <c r="BF553" s="82"/>
      <c r="BG553" s="81">
        <v>0</v>
      </c>
      <c r="BH553" s="81">
        <v>0</v>
      </c>
      <c r="BI553" s="81">
        <v>107.756</v>
      </c>
      <c r="BJ553" s="81">
        <v>0</v>
      </c>
      <c r="BK553" s="81">
        <v>49.207999999999998</v>
      </c>
      <c r="BL553" s="81">
        <v>0</v>
      </c>
      <c r="BM553" s="82"/>
      <c r="BN553" s="81">
        <v>0</v>
      </c>
      <c r="BO553" s="81">
        <v>0</v>
      </c>
      <c r="BP553" s="81">
        <v>5</v>
      </c>
      <c r="BQ553" s="81">
        <v>0</v>
      </c>
      <c r="BR553" s="81">
        <v>2</v>
      </c>
      <c r="BS553" s="81">
        <v>0</v>
      </c>
      <c r="BT553"/>
      <c r="BU553" s="80">
        <v>114.67700000000001</v>
      </c>
      <c r="BV553" s="80">
        <v>42.286999999999999</v>
      </c>
      <c r="BW553" s="80">
        <v>0</v>
      </c>
      <c r="BX553" s="80">
        <v>0</v>
      </c>
      <c r="BY553" s="80">
        <v>0</v>
      </c>
      <c r="BZ553" s="80">
        <v>0</v>
      </c>
      <c r="CA553" s="80">
        <v>0</v>
      </c>
      <c r="CB553" s="80">
        <v>0</v>
      </c>
      <c r="CC553" s="80">
        <v>0</v>
      </c>
    </row>
    <row r="554" spans="1:81">
      <c r="A554" s="80" t="s">
        <v>2381</v>
      </c>
      <c r="B554" s="80">
        <v>473</v>
      </c>
      <c r="C554" s="80">
        <v>14</v>
      </c>
      <c r="D554" s="80">
        <v>28</v>
      </c>
      <c r="E554" s="80">
        <v>2017</v>
      </c>
      <c r="F554" s="80" t="s">
        <v>71</v>
      </c>
      <c r="G554" s="80" t="s">
        <v>2367</v>
      </c>
      <c r="H554" s="80" t="s">
        <v>2368</v>
      </c>
      <c r="I554" s="177"/>
      <c r="J554" s="81">
        <v>416.77983295154399</v>
      </c>
      <c r="K554" s="81">
        <v>2.204626933028472</v>
      </c>
      <c r="L554" s="81">
        <v>3.3878006584345091</v>
      </c>
      <c r="M554" s="81">
        <v>63.944966347901108</v>
      </c>
      <c r="N554" s="81">
        <v>65.447108990755908</v>
      </c>
      <c r="O554" s="81">
        <v>43.467823772889005</v>
      </c>
      <c r="P554" s="81">
        <v>22.445110101352764</v>
      </c>
      <c r="Q554" s="81">
        <v>3.8159578108126744</v>
      </c>
      <c r="R554" s="81">
        <v>0</v>
      </c>
      <c r="S554" s="81">
        <v>6.7522311375357909</v>
      </c>
      <c r="T554" s="82"/>
      <c r="U554" s="81">
        <v>70909000</v>
      </c>
      <c r="V554" s="81">
        <v>1002</v>
      </c>
      <c r="W554" s="81">
        <v>33</v>
      </c>
      <c r="X554" s="81">
        <v>17408</v>
      </c>
      <c r="Y554" s="81">
        <v>25561</v>
      </c>
      <c r="Z554" s="81">
        <v>25989</v>
      </c>
      <c r="AA554" s="81">
        <v>4649</v>
      </c>
      <c r="AB554" s="81">
        <v>55870</v>
      </c>
      <c r="AC554" s="81">
        <v>0</v>
      </c>
      <c r="AD554" s="81">
        <v>6.7522311375357909</v>
      </c>
      <c r="AE554" s="82"/>
      <c r="AF554" s="81">
        <v>616254721.10445511</v>
      </c>
      <c r="AG554" s="81">
        <v>1782917.6893352191</v>
      </c>
      <c r="AH554" s="81">
        <v>714020.26326211239</v>
      </c>
      <c r="AI554" s="81">
        <v>103069100.9030773</v>
      </c>
      <c r="AJ554" s="81">
        <v>94513215.672037542</v>
      </c>
      <c r="AK554" s="81">
        <v>0</v>
      </c>
      <c r="AL554" s="81">
        <v>0</v>
      </c>
      <c r="AM554" s="81">
        <v>7674687.7071412234</v>
      </c>
      <c r="AN554" s="81">
        <v>0</v>
      </c>
      <c r="AO554" s="81">
        <v>0</v>
      </c>
      <c r="AP554" s="82"/>
      <c r="AQ554" s="81">
        <v>888</v>
      </c>
      <c r="AR554" s="81">
        <v>61</v>
      </c>
      <c r="AS554" s="81">
        <v>0</v>
      </c>
      <c r="AT554" s="81">
        <v>0</v>
      </c>
      <c r="AU554" s="81">
        <v>0</v>
      </c>
      <c r="AV554" s="81">
        <v>0</v>
      </c>
      <c r="AW554" s="81" t="s">
        <v>564</v>
      </c>
      <c r="AX554" s="82"/>
      <c r="AY554" s="81">
        <v>3200.1</v>
      </c>
      <c r="AZ554" s="81">
        <v>1268.0999999999999</v>
      </c>
      <c r="BA554" s="81">
        <v>0</v>
      </c>
      <c r="BB554" s="81">
        <v>0</v>
      </c>
      <c r="BC554" s="81">
        <v>0</v>
      </c>
      <c r="BD554" s="81">
        <v>0</v>
      </c>
      <c r="BE554" s="81" t="s">
        <v>564</v>
      </c>
      <c r="BF554" s="82"/>
      <c r="BG554" s="81">
        <v>0</v>
      </c>
      <c r="BH554" s="81">
        <v>0</v>
      </c>
      <c r="BI554" s="81">
        <v>109.661</v>
      </c>
      <c r="BJ554" s="81">
        <v>0</v>
      </c>
      <c r="BK554" s="81">
        <v>43.629999999999995</v>
      </c>
      <c r="BL554" s="81">
        <v>0</v>
      </c>
      <c r="BM554" s="82"/>
      <c r="BN554" s="81">
        <v>0</v>
      </c>
      <c r="BO554" s="81">
        <v>0</v>
      </c>
      <c r="BP554" s="81">
        <v>6</v>
      </c>
      <c r="BQ554" s="81">
        <v>0</v>
      </c>
      <c r="BR554" s="81">
        <v>2</v>
      </c>
      <c r="BS554" s="81">
        <v>0</v>
      </c>
      <c r="BT554"/>
      <c r="BU554" s="80">
        <v>115.843</v>
      </c>
      <c r="BV554" s="80">
        <v>37.448</v>
      </c>
      <c r="BW554" s="80">
        <v>0</v>
      </c>
      <c r="BX554" s="80">
        <v>0</v>
      </c>
      <c r="BY554" s="80">
        <v>0</v>
      </c>
      <c r="BZ554" s="80">
        <v>0</v>
      </c>
      <c r="CA554" s="80">
        <v>0</v>
      </c>
      <c r="CB554" s="80">
        <v>0</v>
      </c>
      <c r="CC554" s="80">
        <v>0</v>
      </c>
    </row>
    <row r="555" spans="1:81">
      <c r="A555" s="80" t="s">
        <v>2382</v>
      </c>
      <c r="B555" s="80">
        <v>474</v>
      </c>
      <c r="C555" s="80">
        <v>15</v>
      </c>
      <c r="D555" s="80">
        <v>28</v>
      </c>
      <c r="E555" s="80">
        <v>2018</v>
      </c>
      <c r="F555" s="80" t="s">
        <v>93</v>
      </c>
      <c r="G555" s="80" t="s">
        <v>2367</v>
      </c>
      <c r="H555" s="80" t="s">
        <v>2368</v>
      </c>
      <c r="I555" s="177"/>
      <c r="J555" s="81">
        <v>443.21863384485442</v>
      </c>
      <c r="K555" s="81">
        <v>2.0726189241664987</v>
      </c>
      <c r="L555" s="81">
        <v>3.1660014824883462</v>
      </c>
      <c r="M555" s="81">
        <v>63.45738699582774</v>
      </c>
      <c r="N555" s="81">
        <v>62.64866703579127</v>
      </c>
      <c r="O555" s="81">
        <v>42.459146782615704</v>
      </c>
      <c r="P555" s="81">
        <v>22.05917005217653</v>
      </c>
      <c r="Q555" s="81">
        <v>3.5243474472796508</v>
      </c>
      <c r="R555" s="81">
        <v>0</v>
      </c>
      <c r="S555" s="81">
        <v>6.5517323963156677</v>
      </c>
      <c r="T555" s="82"/>
      <c r="U555" s="81">
        <v>76184833</v>
      </c>
      <c r="V555" s="81">
        <v>1002</v>
      </c>
      <c r="W555" s="81">
        <v>33</v>
      </c>
      <c r="X555" s="81">
        <v>17408</v>
      </c>
      <c r="Y555" s="81">
        <v>25718</v>
      </c>
      <c r="Z555" s="81">
        <v>25872</v>
      </c>
      <c r="AA555" s="81">
        <v>4615</v>
      </c>
      <c r="AB555" s="81">
        <v>55607</v>
      </c>
      <c r="AC555" s="81">
        <v>0</v>
      </c>
      <c r="AD555" s="81">
        <v>6.5517323963156677</v>
      </c>
      <c r="AE555" s="82"/>
      <c r="AF555" s="81">
        <v>643986636.21281111</v>
      </c>
      <c r="AG555" s="81">
        <v>1581319.8055428311</v>
      </c>
      <c r="AH555" s="81">
        <v>680116.592055585</v>
      </c>
      <c r="AI555" s="81">
        <v>98699616.302067742</v>
      </c>
      <c r="AJ555" s="81">
        <v>93019475.643408194</v>
      </c>
      <c r="AK555" s="81">
        <v>0</v>
      </c>
      <c r="AL555" s="81">
        <v>0</v>
      </c>
      <c r="AM555" s="81">
        <v>7654365.3133426579</v>
      </c>
      <c r="AN555" s="81">
        <v>0</v>
      </c>
      <c r="AO555" s="81">
        <v>0</v>
      </c>
      <c r="AP555" s="82"/>
      <c r="AQ555" s="81">
        <v>927</v>
      </c>
      <c r="AR555" s="81">
        <v>68</v>
      </c>
      <c r="AS555" s="81">
        <v>0</v>
      </c>
      <c r="AT555" s="81">
        <v>0</v>
      </c>
      <c r="AU555" s="81">
        <v>0</v>
      </c>
      <c r="AV555" s="81">
        <v>0</v>
      </c>
      <c r="AW555" s="81" t="s">
        <v>564</v>
      </c>
      <c r="AX555" s="82"/>
      <c r="AY555" s="81">
        <v>3362.6</v>
      </c>
      <c r="AZ555" s="81">
        <v>1563</v>
      </c>
      <c r="BA555" s="81">
        <v>0</v>
      </c>
      <c r="BB555" s="81">
        <v>0</v>
      </c>
      <c r="BC555" s="81">
        <v>0</v>
      </c>
      <c r="BD555" s="81">
        <v>0</v>
      </c>
      <c r="BE555" s="81" t="s">
        <v>564</v>
      </c>
      <c r="BF555" s="82"/>
      <c r="BG555" s="81">
        <v>0</v>
      </c>
      <c r="BH555" s="81">
        <v>0</v>
      </c>
      <c r="BI555" s="81">
        <v>94.210999999999999</v>
      </c>
      <c r="BJ555" s="81">
        <v>0</v>
      </c>
      <c r="BK555" s="81">
        <v>41.228999999999999</v>
      </c>
      <c r="BL555" s="81">
        <v>0</v>
      </c>
      <c r="BM555" s="82"/>
      <c r="BN555" s="81">
        <v>0</v>
      </c>
      <c r="BO555" s="81">
        <v>0</v>
      </c>
      <c r="BP555" s="81">
        <v>6</v>
      </c>
      <c r="BQ555" s="81">
        <v>0</v>
      </c>
      <c r="BR555" s="81">
        <v>2</v>
      </c>
      <c r="BS555" s="81">
        <v>0</v>
      </c>
      <c r="BT555"/>
      <c r="BU555" s="80">
        <v>100.38800000000001</v>
      </c>
      <c r="BV555" s="80">
        <v>0</v>
      </c>
      <c r="BW555" s="80">
        <v>35.052</v>
      </c>
      <c r="BX555" s="80">
        <v>0</v>
      </c>
      <c r="BY555" s="80">
        <v>0</v>
      </c>
      <c r="BZ555" s="80">
        <v>0</v>
      </c>
      <c r="CA555" s="80">
        <v>0</v>
      </c>
      <c r="CB555" s="80">
        <v>0</v>
      </c>
      <c r="CC555" s="80">
        <v>0</v>
      </c>
    </row>
    <row r="556" spans="1:81">
      <c r="A556" s="80" t="s">
        <v>2383</v>
      </c>
      <c r="B556" s="80">
        <v>475</v>
      </c>
      <c r="C556" s="80">
        <v>16</v>
      </c>
      <c r="D556" s="80">
        <v>28</v>
      </c>
      <c r="E556" s="80">
        <v>2019</v>
      </c>
      <c r="F556" s="80" t="s">
        <v>73</v>
      </c>
      <c r="G556" s="80" t="s">
        <v>2367</v>
      </c>
      <c r="H556" s="80" t="s">
        <v>2368</v>
      </c>
      <c r="I556" s="177"/>
      <c r="J556" s="81">
        <v>334.51540771503375</v>
      </c>
      <c r="K556" s="81">
        <v>1.876883758687317</v>
      </c>
      <c r="L556" s="81">
        <v>3.2101276949165927</v>
      </c>
      <c r="M556" s="81">
        <v>61.397850659093834</v>
      </c>
      <c r="N556" s="81">
        <v>58.888239642404351</v>
      </c>
      <c r="O556" s="81">
        <v>41.556154124549103</v>
      </c>
      <c r="P556" s="81">
        <v>21.91729627424515</v>
      </c>
      <c r="Q556" s="81">
        <v>3.415828357275501</v>
      </c>
      <c r="R556" s="81">
        <v>0</v>
      </c>
      <c r="S556" s="81">
        <v>7.6685915288534261</v>
      </c>
      <c r="T556" s="82"/>
      <c r="U556" s="81">
        <v>60123895</v>
      </c>
      <c r="V556" s="81">
        <v>1002</v>
      </c>
      <c r="W556" s="81">
        <v>33</v>
      </c>
      <c r="X556" s="81">
        <v>17408</v>
      </c>
      <c r="Y556" s="81">
        <v>25810</v>
      </c>
      <c r="Z556" s="81">
        <v>26017</v>
      </c>
      <c r="AA556" s="81">
        <v>4551</v>
      </c>
      <c r="AB556" s="81">
        <v>55354</v>
      </c>
      <c r="AC556" s="81">
        <v>0</v>
      </c>
      <c r="AD556" s="81">
        <v>7.6685915288534261</v>
      </c>
      <c r="AE556" s="82"/>
      <c r="AF556" s="81">
        <v>511326453.00680232</v>
      </c>
      <c r="AG556" s="81">
        <v>1525234.582421612</v>
      </c>
      <c r="AH556" s="81">
        <v>722947.34388764808</v>
      </c>
      <c r="AI556" s="81">
        <v>99654470.723862663</v>
      </c>
      <c r="AJ556" s="81">
        <v>87701180.592147917</v>
      </c>
      <c r="AK556" s="81">
        <v>0</v>
      </c>
      <c r="AL556" s="81">
        <v>0</v>
      </c>
      <c r="AM556" s="81">
        <v>7538798.0953111025</v>
      </c>
      <c r="AN556" s="81">
        <v>0</v>
      </c>
      <c r="AO556" s="81">
        <v>0</v>
      </c>
      <c r="AP556" s="82"/>
      <c r="AQ556" s="81">
        <v>987</v>
      </c>
      <c r="AR556" s="81">
        <v>70</v>
      </c>
      <c r="AS556" s="81">
        <v>0</v>
      </c>
      <c r="AT556" s="81">
        <v>0</v>
      </c>
      <c r="AU556" s="81">
        <v>0</v>
      </c>
      <c r="AV556" s="81">
        <v>0</v>
      </c>
      <c r="AW556" s="81" t="s">
        <v>564</v>
      </c>
      <c r="AX556" s="82"/>
      <c r="AY556" s="81">
        <v>3630.3000000000011</v>
      </c>
      <c r="AZ556" s="81">
        <v>1583.9</v>
      </c>
      <c r="BA556" s="81">
        <v>0</v>
      </c>
      <c r="BB556" s="81">
        <v>0</v>
      </c>
      <c r="BC556" s="81">
        <v>0</v>
      </c>
      <c r="BD556" s="81">
        <v>0</v>
      </c>
      <c r="BE556" s="81" t="s">
        <v>564</v>
      </c>
      <c r="BF556" s="82"/>
      <c r="BG556" s="81">
        <v>0</v>
      </c>
      <c r="BH556" s="81">
        <v>0</v>
      </c>
      <c r="BI556" s="81">
        <v>83.573999999999998</v>
      </c>
      <c r="BJ556" s="81">
        <v>0</v>
      </c>
      <c r="BK556" s="81">
        <v>5.5469999999999997</v>
      </c>
      <c r="BL556" s="81">
        <v>0</v>
      </c>
      <c r="BM556" s="82"/>
      <c r="BN556" s="81">
        <v>0</v>
      </c>
      <c r="BO556" s="81">
        <v>0</v>
      </c>
      <c r="BP556" s="81">
        <v>6</v>
      </c>
      <c r="BQ556" s="81">
        <v>0</v>
      </c>
      <c r="BR556" s="81">
        <v>1</v>
      </c>
      <c r="BS556" s="81">
        <v>0</v>
      </c>
      <c r="BT556"/>
      <c r="BU556" s="80">
        <v>89.120999999999995</v>
      </c>
      <c r="BV556" s="80">
        <v>0</v>
      </c>
      <c r="BW556" s="80">
        <v>0</v>
      </c>
      <c r="BX556" s="80">
        <v>0</v>
      </c>
      <c r="BY556" s="80">
        <v>0</v>
      </c>
      <c r="BZ556" s="80">
        <v>0</v>
      </c>
      <c r="CA556" s="80">
        <v>0</v>
      </c>
      <c r="CB556" s="80">
        <v>0</v>
      </c>
      <c r="CC556" s="80">
        <v>0</v>
      </c>
    </row>
    <row r="557" spans="1:81">
      <c r="A557" s="80" t="s">
        <v>2384</v>
      </c>
      <c r="B557" s="80">
        <v>476</v>
      </c>
      <c r="C557" s="80">
        <v>17</v>
      </c>
      <c r="D557" s="80">
        <v>28</v>
      </c>
      <c r="E557" s="80">
        <v>2020</v>
      </c>
      <c r="F557" s="80" t="s">
        <v>218</v>
      </c>
      <c r="G557" s="80" t="s">
        <v>2367</v>
      </c>
      <c r="H557" s="80" t="s">
        <v>2368</v>
      </c>
      <c r="I557" s="177"/>
      <c r="J557" s="81">
        <v>298.96839113250502</v>
      </c>
      <c r="K557" s="81">
        <v>1.507961740438561</v>
      </c>
      <c r="L557" s="81">
        <v>0.87161006727878076</v>
      </c>
      <c r="M557" s="81">
        <v>53.248330417472445</v>
      </c>
      <c r="N557" s="81">
        <v>59.116680778052562</v>
      </c>
      <c r="O557" s="81">
        <v>36.409071271880222</v>
      </c>
      <c r="P557" s="81">
        <v>20.629255370856704</v>
      </c>
      <c r="Q557" s="81">
        <v>3.2267595358315382</v>
      </c>
      <c r="R557" s="81">
        <v>0</v>
      </c>
      <c r="S557" s="81">
        <v>5.4118454270532066</v>
      </c>
      <c r="T557" s="82"/>
      <c r="U557" s="81">
        <v>59016712</v>
      </c>
      <c r="V557" s="81">
        <v>798</v>
      </c>
      <c r="W557" s="81">
        <v>11</v>
      </c>
      <c r="X557" s="81">
        <v>17299</v>
      </c>
      <c r="Y557" s="81">
        <v>25781</v>
      </c>
      <c r="Z557" s="81">
        <v>26017</v>
      </c>
      <c r="AA557" s="81">
        <v>4654</v>
      </c>
      <c r="AB557" s="81">
        <v>54725</v>
      </c>
      <c r="AC557" s="81">
        <v>0</v>
      </c>
      <c r="AD557" s="81">
        <v>5.4118454270532066</v>
      </c>
      <c r="AE557" s="82"/>
      <c r="AF557" s="81">
        <v>470180093.9065271</v>
      </c>
      <c r="AG557" s="81">
        <v>1153689.0146468121</v>
      </c>
      <c r="AH557" s="81">
        <v>203895.13403875314</v>
      </c>
      <c r="AI557" s="81">
        <v>87768143.836972654</v>
      </c>
      <c r="AJ557" s="81">
        <v>87802087.520226181</v>
      </c>
      <c r="AK557" s="81"/>
      <c r="AL557" s="81"/>
      <c r="AM557" s="81">
        <v>7142220.5074312389</v>
      </c>
      <c r="AN557" s="81"/>
      <c r="AO557" s="81"/>
      <c r="AP557" s="82"/>
      <c r="AQ557" s="81">
        <v>1023</v>
      </c>
      <c r="AR557" s="81">
        <v>70</v>
      </c>
      <c r="AS557" s="81">
        <v>0</v>
      </c>
      <c r="AT557" s="81">
        <v>0</v>
      </c>
      <c r="AU557" s="81">
        <v>0</v>
      </c>
      <c r="AV557" s="81">
        <v>0</v>
      </c>
      <c r="AW557" s="81">
        <v>0</v>
      </c>
      <c r="AX557" s="82"/>
      <c r="AY557" s="81">
        <v>3797.6000000000031</v>
      </c>
      <c r="AZ557" s="81">
        <v>1583.9</v>
      </c>
      <c r="BA557" s="81">
        <v>0</v>
      </c>
      <c r="BB557" s="81">
        <v>0</v>
      </c>
      <c r="BC557" s="81">
        <v>0</v>
      </c>
      <c r="BD557" s="81">
        <v>0</v>
      </c>
      <c r="BE557" s="81">
        <v>0</v>
      </c>
      <c r="BF557" s="82"/>
      <c r="BG557" s="81">
        <v>0</v>
      </c>
      <c r="BH557" s="81">
        <v>0</v>
      </c>
      <c r="BI557" s="81">
        <v>73.777000000000001</v>
      </c>
      <c r="BJ557" s="81">
        <v>0</v>
      </c>
      <c r="BK557" s="81">
        <v>45.898000000000003</v>
      </c>
      <c r="BL557" s="81">
        <v>0</v>
      </c>
      <c r="BM557" s="82"/>
      <c r="BN557" s="81">
        <v>0</v>
      </c>
      <c r="BO557" s="81">
        <v>0</v>
      </c>
      <c r="BP557" s="81">
        <v>6</v>
      </c>
      <c r="BQ557" s="81">
        <v>0</v>
      </c>
      <c r="BR557" s="81">
        <v>2</v>
      </c>
      <c r="BS557" s="81">
        <v>0</v>
      </c>
      <c r="BT557"/>
      <c r="BU557" s="80">
        <v>79.938000000000002</v>
      </c>
      <c r="BV557" s="80">
        <v>39.737000000000002</v>
      </c>
      <c r="BW557" s="80">
        <v>0</v>
      </c>
      <c r="BX557" s="80">
        <v>0</v>
      </c>
      <c r="BY557" s="80">
        <v>0</v>
      </c>
      <c r="BZ557" s="80">
        <v>0</v>
      </c>
      <c r="CA557" s="80">
        <v>0</v>
      </c>
      <c r="CB557" s="80">
        <v>0</v>
      </c>
      <c r="CC557" s="80">
        <v>0</v>
      </c>
    </row>
    <row r="558" spans="1:81">
      <c r="A558" s="80" t="s">
        <v>2385</v>
      </c>
      <c r="B558" s="80">
        <v>476</v>
      </c>
      <c r="C558" s="80">
        <v>18</v>
      </c>
      <c r="D558" s="80">
        <v>28</v>
      </c>
      <c r="E558" s="80">
        <v>2021</v>
      </c>
      <c r="F558" s="80" t="s">
        <v>75</v>
      </c>
      <c r="G558" s="174" t="s">
        <v>2367</v>
      </c>
      <c r="H558" s="80" t="s">
        <v>2368</v>
      </c>
      <c r="I558" s="177"/>
      <c r="J558" s="81">
        <v>368.03866786382645</v>
      </c>
      <c r="K558" s="81">
        <v>1.7271381281195022</v>
      </c>
      <c r="L558" s="81">
        <v>0.93686005557995033</v>
      </c>
      <c r="M558" s="81">
        <v>58.045588094139994</v>
      </c>
      <c r="N558" s="81">
        <v>57.160335801343273</v>
      </c>
      <c r="O558" s="81">
        <v>34.594249427890091</v>
      </c>
      <c r="P558" s="81">
        <v>21.144697973603421</v>
      </c>
      <c r="Q558" s="81">
        <v>3.2585614567109862</v>
      </c>
      <c r="R558" s="81">
        <v>0</v>
      </c>
      <c r="S558" s="81">
        <v>6.1228658324673679</v>
      </c>
      <c r="T558" s="82"/>
      <c r="U558" s="81">
        <v>71671760</v>
      </c>
      <c r="V558" s="81">
        <v>798</v>
      </c>
      <c r="W558" s="81">
        <v>11</v>
      </c>
      <c r="X558" s="81">
        <v>17299</v>
      </c>
      <c r="Y558" s="81">
        <v>26016</v>
      </c>
      <c r="Z558" s="81">
        <v>25454</v>
      </c>
      <c r="AA558" s="81">
        <v>4652</v>
      </c>
      <c r="AB558" s="81">
        <v>54609</v>
      </c>
      <c r="AC558" s="81">
        <v>0</v>
      </c>
      <c r="AD558" s="81">
        <v>6.1228658324673679</v>
      </c>
      <c r="AE558" s="82"/>
      <c r="AF558" s="81">
        <v>569373568.97696555</v>
      </c>
      <c r="AG558" s="81">
        <v>1324191.5007894014</v>
      </c>
      <c r="AH558" s="81">
        <v>208525.45337483077</v>
      </c>
      <c r="AI558" s="81">
        <v>94566169.022833422</v>
      </c>
      <c r="AJ558" s="81">
        <v>82521068.736057177</v>
      </c>
      <c r="AK558" s="81">
        <v>0</v>
      </c>
      <c r="AL558" s="81">
        <v>0</v>
      </c>
      <c r="AM558" s="81">
        <v>7168189.6492963098</v>
      </c>
      <c r="AN558" s="81">
        <v>0</v>
      </c>
      <c r="AO558" s="81">
        <v>0</v>
      </c>
      <c r="AP558" s="82"/>
      <c r="AQ558" s="81">
        <v>1076</v>
      </c>
      <c r="AR558" s="81">
        <v>70</v>
      </c>
      <c r="AS558" s="81">
        <v>0</v>
      </c>
      <c r="AT558" s="81">
        <v>0</v>
      </c>
      <c r="AU558" s="81">
        <v>0</v>
      </c>
      <c r="AV558" s="81">
        <v>1</v>
      </c>
      <c r="AW558" s="81"/>
      <c r="AX558" s="82"/>
      <c r="AY558" s="81">
        <v>4039.100000000004</v>
      </c>
      <c r="AZ558" s="81">
        <v>1583.9</v>
      </c>
      <c r="BA558" s="81">
        <v>0</v>
      </c>
      <c r="BB558" s="81">
        <v>0</v>
      </c>
      <c r="BC558" s="81">
        <v>0</v>
      </c>
      <c r="BD558" s="81">
        <v>1100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2386</v>
      </c>
      <c r="B559" s="80">
        <v>476</v>
      </c>
      <c r="C559" s="80">
        <v>19</v>
      </c>
      <c r="D559" s="80">
        <v>28</v>
      </c>
      <c r="E559" s="80">
        <v>2022</v>
      </c>
      <c r="F559" s="80" t="s">
        <v>568</v>
      </c>
      <c r="G559" s="174" t="s">
        <v>2367</v>
      </c>
      <c r="H559" s="80" t="s">
        <v>2368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1147</v>
      </c>
      <c r="AR559" s="81">
        <v>72</v>
      </c>
      <c r="AS559" s="81">
        <v>0</v>
      </c>
      <c r="AT559" s="81">
        <v>0</v>
      </c>
      <c r="AU559" s="81">
        <v>0</v>
      </c>
      <c r="AV559" s="81">
        <v>1</v>
      </c>
      <c r="AW559" s="81"/>
      <c r="AX559" s="82"/>
      <c r="AY559" s="81">
        <v>4367.5000000000036</v>
      </c>
      <c r="AZ559" s="81">
        <v>1871.9999999999998</v>
      </c>
      <c r="BA559" s="81">
        <v>0</v>
      </c>
      <c r="BB559" s="81">
        <v>0</v>
      </c>
      <c r="BC559" s="81">
        <v>0</v>
      </c>
      <c r="BD559" s="81">
        <v>1100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2499</v>
      </c>
      <c r="B560" s="80">
        <v>511</v>
      </c>
      <c r="C560" s="80">
        <v>1</v>
      </c>
      <c r="D560" s="80">
        <v>31</v>
      </c>
      <c r="E560" s="80">
        <v>1990</v>
      </c>
      <c r="F560" s="80" t="s">
        <v>562</v>
      </c>
      <c r="G560" s="80" t="s">
        <v>2500</v>
      </c>
      <c r="H560" s="80" t="s">
        <v>2501</v>
      </c>
      <c r="I560" s="177"/>
      <c r="J560" s="81">
        <v>29174.695991063592</v>
      </c>
      <c r="K560" s="81">
        <v>875.23343248784465</v>
      </c>
      <c r="L560" s="81">
        <v>540.55279733219652</v>
      </c>
      <c r="M560" s="81">
        <v>4552.7947378286672</v>
      </c>
      <c r="N560" s="81">
        <v>3738.6762967891796</v>
      </c>
      <c r="O560" s="81">
        <v>3405.1523973417079</v>
      </c>
      <c r="P560" s="81">
        <v>3568.605485892509</v>
      </c>
      <c r="Q560" s="81">
        <v>296.30889792277259</v>
      </c>
      <c r="R560" s="81">
        <v>461.81068584481613</v>
      </c>
      <c r="S560" s="81">
        <v>304.80450999999994</v>
      </c>
      <c r="T560" s="82"/>
      <c r="U560" s="81">
        <v>771073639</v>
      </c>
      <c r="V560" s="81">
        <v>212643</v>
      </c>
      <c r="W560" s="81">
        <v>5002</v>
      </c>
      <c r="X560" s="81">
        <v>1633750</v>
      </c>
      <c r="Y560" s="81">
        <v>1639213</v>
      </c>
      <c r="Z560" s="81">
        <v>1400579</v>
      </c>
      <c r="AA560" s="81">
        <v>866497</v>
      </c>
      <c r="AB560" s="81">
        <v>4811050</v>
      </c>
      <c r="AC560" s="81">
        <v>79986442</v>
      </c>
      <c r="AD560" s="81">
        <v>304.80450999999999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2502</v>
      </c>
      <c r="B561" s="80">
        <v>512</v>
      </c>
      <c r="C561" s="80">
        <v>2</v>
      </c>
      <c r="D561" s="80">
        <v>31</v>
      </c>
      <c r="E561" s="80">
        <v>2005</v>
      </c>
      <c r="F561" s="80" t="s">
        <v>565</v>
      </c>
      <c r="G561" s="80" t="s">
        <v>2500</v>
      </c>
      <c r="H561" s="80" t="s">
        <v>2501</v>
      </c>
      <c r="I561" s="177"/>
      <c r="J561" s="81">
        <v>20095.412780156756</v>
      </c>
      <c r="K561" s="81">
        <v>365.43695818045597</v>
      </c>
      <c r="L561" s="81">
        <v>385.13428415548412</v>
      </c>
      <c r="M561" s="81">
        <v>7087.9102009585786</v>
      </c>
      <c r="N561" s="81">
        <v>5715.9928343325873</v>
      </c>
      <c r="O561" s="81">
        <v>4989.1057930140378</v>
      </c>
      <c r="P561" s="81">
        <v>3549.9095735441374</v>
      </c>
      <c r="Q561" s="81">
        <v>296.22516073372253</v>
      </c>
      <c r="R561" s="81">
        <v>580.17661334761635</v>
      </c>
      <c r="S561" s="81">
        <v>624.48543801848427</v>
      </c>
      <c r="T561" s="82"/>
      <c r="U561" s="81">
        <v>775154681</v>
      </c>
      <c r="V561" s="81">
        <v>175886</v>
      </c>
      <c r="W561" s="81">
        <v>5374</v>
      </c>
      <c r="X561" s="81">
        <v>1572340</v>
      </c>
      <c r="Y561" s="81">
        <v>2078133</v>
      </c>
      <c r="Z561" s="81">
        <v>2374645</v>
      </c>
      <c r="AA561" s="81">
        <v>705935</v>
      </c>
      <c r="AB561" s="81">
        <v>5028026</v>
      </c>
      <c r="AC561" s="81">
        <v>102592221</v>
      </c>
      <c r="AD561" s="81">
        <v>624.48543801848427</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2503</v>
      </c>
      <c r="B562" s="80">
        <v>513</v>
      </c>
      <c r="C562" s="80">
        <v>3</v>
      </c>
      <c r="D562" s="80">
        <v>31</v>
      </c>
      <c r="E562" s="80">
        <v>2006</v>
      </c>
      <c r="F562" s="80" t="s">
        <v>566</v>
      </c>
      <c r="G562" s="80" t="s">
        <v>2500</v>
      </c>
      <c r="H562" s="80" t="s">
        <v>2501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2504</v>
      </c>
      <c r="B563" s="80">
        <v>514</v>
      </c>
      <c r="C563" s="80">
        <v>4</v>
      </c>
      <c r="D563" s="80">
        <v>31</v>
      </c>
      <c r="E563" s="80">
        <v>2007</v>
      </c>
      <c r="F563" s="80" t="s">
        <v>567</v>
      </c>
      <c r="G563" s="80" t="s">
        <v>2500</v>
      </c>
      <c r="H563" s="80" t="s">
        <v>2501</v>
      </c>
      <c r="I563" s="177"/>
      <c r="J563" s="81">
        <v>20180.556960855691</v>
      </c>
      <c r="K563" s="81">
        <v>365.8640377264644</v>
      </c>
      <c r="L563" s="81">
        <v>351.4910380786385</v>
      </c>
      <c r="M563" s="81">
        <v>6792.8332271158015</v>
      </c>
      <c r="N563" s="81">
        <v>5782.5756858163504</v>
      </c>
      <c r="O563" s="81">
        <v>4883.4854170633371</v>
      </c>
      <c r="P563" s="81">
        <v>3521.4178400963629</v>
      </c>
      <c r="Q563" s="81">
        <v>312.93955172697889</v>
      </c>
      <c r="R563" s="81">
        <v>570.10892387607669</v>
      </c>
      <c r="S563" s="81">
        <v>514.6038510333708</v>
      </c>
      <c r="T563" s="82"/>
      <c r="U563" s="81">
        <v>862173096</v>
      </c>
      <c r="V563" s="81">
        <v>163738</v>
      </c>
      <c r="W563" s="81">
        <v>4943</v>
      </c>
      <c r="X563" s="81">
        <v>1795012</v>
      </c>
      <c r="Y563" s="81">
        <v>2129522</v>
      </c>
      <c r="Z563" s="81">
        <v>2416306</v>
      </c>
      <c r="AA563" s="81">
        <v>689595</v>
      </c>
      <c r="AB563" s="81">
        <v>5030818</v>
      </c>
      <c r="AC563" s="81">
        <v>103704513</v>
      </c>
      <c r="AD563" s="81">
        <v>514.6038510333708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2505</v>
      </c>
      <c r="B564" s="80">
        <v>515</v>
      </c>
      <c r="C564" s="80">
        <v>5</v>
      </c>
      <c r="D564" s="80">
        <v>31</v>
      </c>
      <c r="E564" s="80">
        <v>2008</v>
      </c>
      <c r="F564" s="80" t="s">
        <v>84</v>
      </c>
      <c r="G564" s="80" t="s">
        <v>2500</v>
      </c>
      <c r="H564" s="80" t="s">
        <v>2501</v>
      </c>
      <c r="I564" s="177"/>
      <c r="J564" s="81">
        <v>19479.885205030681</v>
      </c>
      <c r="K564" s="81">
        <v>285.74705968799356</v>
      </c>
      <c r="L564" s="81">
        <v>305.19681928046691</v>
      </c>
      <c r="M564" s="81">
        <v>7108.6434645938834</v>
      </c>
      <c r="N564" s="81">
        <v>5459.2092488321432</v>
      </c>
      <c r="O564" s="81">
        <v>4743.2939839469791</v>
      </c>
      <c r="P564" s="81">
        <v>3431.866229502426</v>
      </c>
      <c r="Q564" s="81">
        <v>307.9447913047768</v>
      </c>
      <c r="R564" s="81">
        <v>531.41432376599755</v>
      </c>
      <c r="S564" s="81">
        <v>523.38112341779549</v>
      </c>
      <c r="T564" s="82"/>
      <c r="U564" s="81">
        <v>859653390</v>
      </c>
      <c r="V564" s="81">
        <v>163738</v>
      </c>
      <c r="W564" s="81">
        <v>4943</v>
      </c>
      <c r="X564" s="81">
        <v>1795012</v>
      </c>
      <c r="Y564" s="81">
        <v>2147845</v>
      </c>
      <c r="Z564" s="81">
        <v>2429314</v>
      </c>
      <c r="AA564" s="81">
        <v>672825</v>
      </c>
      <c r="AB564" s="81">
        <v>5031870</v>
      </c>
      <c r="AC564" s="81">
        <v>100376854</v>
      </c>
      <c r="AD564" s="81">
        <v>523.38112341779572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2506</v>
      </c>
      <c r="B565" s="80">
        <v>516</v>
      </c>
      <c r="C565" s="80">
        <v>6</v>
      </c>
      <c r="D565" s="80">
        <v>31</v>
      </c>
      <c r="E565" s="80">
        <v>2009</v>
      </c>
      <c r="F565" s="80" t="s">
        <v>85</v>
      </c>
      <c r="G565" s="80" t="s">
        <v>2500</v>
      </c>
      <c r="H565" s="80" t="s">
        <v>2501</v>
      </c>
      <c r="I565" s="177"/>
      <c r="J565" s="81">
        <v>17195.023172469282</v>
      </c>
      <c r="K565" s="81">
        <v>265.92474820598324</v>
      </c>
      <c r="L565" s="81">
        <v>354.30625476245211</v>
      </c>
      <c r="M565" s="81">
        <v>7363.1840835772309</v>
      </c>
      <c r="N565" s="81">
        <v>5377.9539492356434</v>
      </c>
      <c r="O565" s="81">
        <v>4848.2959145288451</v>
      </c>
      <c r="P565" s="81">
        <v>3275.20180577054</v>
      </c>
      <c r="Q565" s="81">
        <v>293.73988373665139</v>
      </c>
      <c r="R565" s="81">
        <v>492.28146312695071</v>
      </c>
      <c r="S565" s="81">
        <v>502.51909883913714</v>
      </c>
      <c r="T565" s="82"/>
      <c r="U565" s="81">
        <v>776551023</v>
      </c>
      <c r="V565" s="81">
        <v>191673</v>
      </c>
      <c r="W565" s="81">
        <v>8352</v>
      </c>
      <c r="X565" s="81">
        <v>1960615</v>
      </c>
      <c r="Y565" s="81">
        <v>2175227</v>
      </c>
      <c r="Z565" s="81">
        <v>2450932</v>
      </c>
      <c r="AA565" s="81">
        <v>659199</v>
      </c>
      <c r="AB565" s="81">
        <v>5038574</v>
      </c>
      <c r="AC565" s="81">
        <v>90714511</v>
      </c>
      <c r="AD565" s="81">
        <v>502.51909883913714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21.838000000000001</v>
      </c>
      <c r="BH565" s="81">
        <v>24</v>
      </c>
      <c r="BI565" s="81">
        <v>24499.962000000003</v>
      </c>
      <c r="BJ565" s="81">
        <v>806.17200000000003</v>
      </c>
      <c r="BK565" s="81">
        <v>1807.123004</v>
      </c>
      <c r="BL565" s="81">
        <v>11.164999999999999</v>
      </c>
      <c r="BM565" s="82"/>
      <c r="BN565" s="81">
        <v>4</v>
      </c>
      <c r="BO565" s="81">
        <v>3</v>
      </c>
      <c r="BP565" s="81">
        <v>233</v>
      </c>
      <c r="BQ565" s="81">
        <v>20</v>
      </c>
      <c r="BR565" s="81">
        <v>206</v>
      </c>
      <c r="BS565" s="81">
        <v>2</v>
      </c>
      <c r="BT565"/>
      <c r="BU565" s="80"/>
      <c r="BV565" s="80"/>
      <c r="BW565" s="80"/>
      <c r="BX565" s="80"/>
      <c r="BY565" s="80"/>
      <c r="BZ565" s="80"/>
      <c r="CA565" s="80"/>
      <c r="CB565" s="80"/>
      <c r="CC565" s="80"/>
    </row>
    <row r="566" spans="1:81">
      <c r="A566" s="80" t="s">
        <v>2507</v>
      </c>
      <c r="B566" s="80">
        <v>517</v>
      </c>
      <c r="C566" s="80">
        <v>7</v>
      </c>
      <c r="D566" s="80">
        <v>31</v>
      </c>
      <c r="E566" s="80">
        <v>2010</v>
      </c>
      <c r="F566" s="80" t="s">
        <v>86</v>
      </c>
      <c r="G566" s="80" t="s">
        <v>2500</v>
      </c>
      <c r="H566" s="80" t="s">
        <v>2501</v>
      </c>
      <c r="I566" s="177"/>
      <c r="J566" s="81">
        <v>19687.071283981946</v>
      </c>
      <c r="K566" s="81">
        <v>297.96995478953363</v>
      </c>
      <c r="L566" s="81">
        <v>334.78520414756559</v>
      </c>
      <c r="M566" s="81">
        <v>7744.8223518647974</v>
      </c>
      <c r="N566" s="81">
        <v>5511.4223357750734</v>
      </c>
      <c r="O566" s="81">
        <v>4863.5654854108261</v>
      </c>
      <c r="P566" s="81">
        <v>3303.1142568133819</v>
      </c>
      <c r="Q566" s="81">
        <v>306.85259825562542</v>
      </c>
      <c r="R566" s="81">
        <v>491.27867231586822</v>
      </c>
      <c r="S566" s="81">
        <v>514.82705691929175</v>
      </c>
      <c r="T566" s="82"/>
      <c r="U566" s="81">
        <v>820758099</v>
      </c>
      <c r="V566" s="81">
        <v>191673</v>
      </c>
      <c r="W566" s="81">
        <v>8352</v>
      </c>
      <c r="X566" s="81">
        <v>1960615</v>
      </c>
      <c r="Y566" s="81">
        <v>2198679</v>
      </c>
      <c r="Z566" s="81">
        <v>2470076</v>
      </c>
      <c r="AA566" s="81">
        <v>648214</v>
      </c>
      <c r="AB566" s="81">
        <v>5043494</v>
      </c>
      <c r="AC566" s="81">
        <v>85791290</v>
      </c>
      <c r="AD566" s="81">
        <v>514.82705691929186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22.876999999999999</v>
      </c>
      <c r="BH566" s="81">
        <v>25.047000000000001</v>
      </c>
      <c r="BI566" s="81">
        <v>26562.973000000002</v>
      </c>
      <c r="BJ566" s="81">
        <v>937.26099999999997</v>
      </c>
      <c r="BK566" s="81">
        <v>1890.826</v>
      </c>
      <c r="BL566" s="81">
        <v>8.3249999999999993</v>
      </c>
      <c r="BM566" s="82"/>
      <c r="BN566" s="81">
        <v>4</v>
      </c>
      <c r="BO566" s="81">
        <v>3</v>
      </c>
      <c r="BP566" s="81">
        <v>237</v>
      </c>
      <c r="BQ566" s="81">
        <v>18</v>
      </c>
      <c r="BR566" s="81">
        <v>212</v>
      </c>
      <c r="BS566" s="81">
        <v>2</v>
      </c>
      <c r="BT566"/>
      <c r="BU566" s="80">
        <v>21776.145</v>
      </c>
      <c r="BV566" s="80">
        <v>6624.5839999999998</v>
      </c>
      <c r="BW566" s="80">
        <v>683.41099999999994</v>
      </c>
      <c r="BX566" s="80">
        <v>36.722000000000001</v>
      </c>
      <c r="BY566" s="80">
        <v>207.41399999999999</v>
      </c>
      <c r="BZ566" s="80">
        <v>2</v>
      </c>
      <c r="CA566" s="80">
        <v>103.467</v>
      </c>
      <c r="CB566" s="80">
        <v>13.566000000000001</v>
      </c>
      <c r="CC566" s="80">
        <v>0</v>
      </c>
    </row>
    <row r="567" spans="1:81">
      <c r="A567" s="80" t="s">
        <v>2508</v>
      </c>
      <c r="B567" s="80">
        <v>518</v>
      </c>
      <c r="C567" s="80">
        <v>8</v>
      </c>
      <c r="D567" s="80">
        <v>31</v>
      </c>
      <c r="E567" s="80">
        <v>2011</v>
      </c>
      <c r="F567" s="80" t="s">
        <v>87</v>
      </c>
      <c r="G567" s="80" t="s">
        <v>2500</v>
      </c>
      <c r="H567" s="80" t="s">
        <v>2501</v>
      </c>
      <c r="I567" s="177"/>
      <c r="J567" s="81">
        <v>20641.300884125205</v>
      </c>
      <c r="K567" s="81">
        <v>483.01607035119173</v>
      </c>
      <c r="L567" s="81">
        <v>376.48698758360774</v>
      </c>
      <c r="M567" s="81">
        <v>9372.0988782387394</v>
      </c>
      <c r="N567" s="81">
        <v>6796.450724847753</v>
      </c>
      <c r="O567" s="81">
        <v>4819.7398895326014</v>
      </c>
      <c r="P567" s="81">
        <v>3179.7946551050823</v>
      </c>
      <c r="Q567" s="81">
        <v>354.36238781855593</v>
      </c>
      <c r="R567" s="81">
        <v>486.73069715242855</v>
      </c>
      <c r="S567" s="81">
        <v>513.29432876772228</v>
      </c>
      <c r="T567" s="82"/>
      <c r="U567" s="81">
        <v>812583248</v>
      </c>
      <c r="V567" s="81">
        <v>191673</v>
      </c>
      <c r="W567" s="81">
        <v>8352</v>
      </c>
      <c r="X567" s="81">
        <v>1960615</v>
      </c>
      <c r="Y567" s="81">
        <v>2222103</v>
      </c>
      <c r="Z567" s="81">
        <v>2500997</v>
      </c>
      <c r="AA567" s="81">
        <v>642583</v>
      </c>
      <c r="AB567" s="81">
        <v>5049457</v>
      </c>
      <c r="AC567" s="81">
        <v>84856509</v>
      </c>
      <c r="AD567" s="81">
        <v>513.29432876772228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28.29</v>
      </c>
      <c r="BH567" s="81">
        <v>26.504000000000001</v>
      </c>
      <c r="BI567" s="81">
        <v>22745.448</v>
      </c>
      <c r="BJ567" s="81">
        <v>972.06799999999998</v>
      </c>
      <c r="BK567" s="81">
        <v>2042.4870000000001</v>
      </c>
      <c r="BL567" s="81">
        <v>5.5149999999999997</v>
      </c>
      <c r="BM567" s="82"/>
      <c r="BN567" s="81">
        <v>5</v>
      </c>
      <c r="BO567" s="81">
        <v>3</v>
      </c>
      <c r="BP567" s="81">
        <v>242</v>
      </c>
      <c r="BQ567" s="81">
        <v>17</v>
      </c>
      <c r="BR567" s="81">
        <v>212</v>
      </c>
      <c r="BS567" s="81">
        <v>2</v>
      </c>
      <c r="BT567"/>
      <c r="BU567" s="80">
        <v>18215.793000000001</v>
      </c>
      <c r="BV567" s="80">
        <v>6601.3649999999998</v>
      </c>
      <c r="BW567" s="80">
        <v>717.40300000000002</v>
      </c>
      <c r="BX567" s="80">
        <v>36.468000000000004</v>
      </c>
      <c r="BY567" s="80">
        <v>175.708</v>
      </c>
      <c r="BZ567" s="80">
        <v>0</v>
      </c>
      <c r="CA567" s="80">
        <v>55.145000000000003</v>
      </c>
      <c r="CB567" s="80">
        <v>18.43</v>
      </c>
      <c r="CC567" s="80">
        <v>0</v>
      </c>
    </row>
    <row r="568" spans="1:81">
      <c r="A568" s="80" t="s">
        <v>2509</v>
      </c>
      <c r="B568" s="80">
        <v>519</v>
      </c>
      <c r="C568" s="80">
        <v>9</v>
      </c>
      <c r="D568" s="80">
        <v>31</v>
      </c>
      <c r="E568" s="80">
        <v>2012</v>
      </c>
      <c r="F568" s="80" t="s">
        <v>88</v>
      </c>
      <c r="G568" s="80" t="s">
        <v>2500</v>
      </c>
      <c r="H568" s="80" t="s">
        <v>2501</v>
      </c>
      <c r="I568" s="177"/>
      <c r="J568" s="81">
        <v>22005.621844756679</v>
      </c>
      <c r="K568" s="81">
        <v>451.20974209816177</v>
      </c>
      <c r="L568" s="81">
        <v>385.35483405765495</v>
      </c>
      <c r="M568" s="81">
        <v>10397.315421422274</v>
      </c>
      <c r="N568" s="81">
        <v>8054.1712720112491</v>
      </c>
      <c r="O568" s="81">
        <v>4849.9528612523463</v>
      </c>
      <c r="P568" s="81">
        <v>3160.5718543562539</v>
      </c>
      <c r="Q568" s="81">
        <v>389.27381252830719</v>
      </c>
      <c r="R568" s="81">
        <v>497.904028753342</v>
      </c>
      <c r="S568" s="81">
        <v>547.26521451007591</v>
      </c>
      <c r="T568" s="82"/>
      <c r="U568" s="81">
        <v>833373274</v>
      </c>
      <c r="V568" s="81">
        <v>191673</v>
      </c>
      <c r="W568" s="81">
        <v>8352</v>
      </c>
      <c r="X568" s="81">
        <v>1960615</v>
      </c>
      <c r="Y568" s="81">
        <v>2278258</v>
      </c>
      <c r="Z568" s="81">
        <v>2536636</v>
      </c>
      <c r="AA568" s="81">
        <v>635085</v>
      </c>
      <c r="AB568" s="81">
        <v>5105427</v>
      </c>
      <c r="AC568" s="81">
        <v>84556159</v>
      </c>
      <c r="AD568" s="81">
        <v>547.26521451007602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29.539000000000001</v>
      </c>
      <c r="BH568" s="81">
        <v>26.544</v>
      </c>
      <c r="BI568" s="81">
        <v>24815.101999999999</v>
      </c>
      <c r="BJ568" s="81">
        <v>1106.7149999999999</v>
      </c>
      <c r="BK568" s="81">
        <v>1984.7579999999998</v>
      </c>
      <c r="BL568" s="81">
        <v>4.3920000000000003</v>
      </c>
      <c r="BM568" s="82"/>
      <c r="BN568" s="81">
        <v>5</v>
      </c>
      <c r="BO568" s="81">
        <v>2</v>
      </c>
      <c r="BP568" s="81">
        <v>248</v>
      </c>
      <c r="BQ568" s="81">
        <v>17</v>
      </c>
      <c r="BR568" s="81">
        <v>217</v>
      </c>
      <c r="BS568" s="81">
        <v>1</v>
      </c>
      <c r="BT568"/>
      <c r="BU568" s="80">
        <v>20623.812999999998</v>
      </c>
      <c r="BV568" s="80">
        <v>6433.8289999999997</v>
      </c>
      <c r="BW568" s="80">
        <v>654.39300000000003</v>
      </c>
      <c r="BX568" s="80">
        <v>18.355</v>
      </c>
      <c r="BY568" s="80">
        <v>186.94900000000001</v>
      </c>
      <c r="BZ568" s="80">
        <v>0</v>
      </c>
      <c r="CA568" s="80">
        <v>42.811</v>
      </c>
      <c r="CB568" s="80">
        <v>6.9</v>
      </c>
      <c r="CC568" s="80">
        <v>0</v>
      </c>
    </row>
    <row r="569" spans="1:81">
      <c r="A569" s="80" t="s">
        <v>2510</v>
      </c>
      <c r="B569" s="80">
        <v>520</v>
      </c>
      <c r="C569" s="80">
        <v>10</v>
      </c>
      <c r="D569" s="80">
        <v>31</v>
      </c>
      <c r="E569" s="80">
        <v>2013</v>
      </c>
      <c r="F569" s="80" t="s">
        <v>89</v>
      </c>
      <c r="G569" s="80" t="s">
        <v>2500</v>
      </c>
      <c r="H569" s="80" t="s">
        <v>2501</v>
      </c>
      <c r="I569" s="177"/>
      <c r="J569" s="81">
        <v>21538.354282445598</v>
      </c>
      <c r="K569" s="81">
        <v>375.77900147936157</v>
      </c>
      <c r="L569" s="81">
        <v>370.3229080741504</v>
      </c>
      <c r="M569" s="81">
        <v>10301.103211050515</v>
      </c>
      <c r="N569" s="81">
        <v>7735.5623411117649</v>
      </c>
      <c r="O569" s="81">
        <v>4714.8988116572227</v>
      </c>
      <c r="P569" s="81">
        <v>3154.0876200534185</v>
      </c>
      <c r="Q569" s="81">
        <v>395.97200220190706</v>
      </c>
      <c r="R569" s="81">
        <v>515.19928593627037</v>
      </c>
      <c r="S569" s="81">
        <v>546.98564636614094</v>
      </c>
      <c r="T569" s="82"/>
      <c r="U569" s="81">
        <v>819301470</v>
      </c>
      <c r="V569" s="81">
        <v>191673</v>
      </c>
      <c r="W569" s="81">
        <v>8352</v>
      </c>
      <c r="X569" s="81">
        <v>1960615</v>
      </c>
      <c r="Y569" s="81">
        <v>2296175</v>
      </c>
      <c r="Z569" s="81">
        <v>2576102</v>
      </c>
      <c r="AA569" s="81">
        <v>631403</v>
      </c>
      <c r="AB569" s="81">
        <v>5118813</v>
      </c>
      <c r="AC569" s="81">
        <v>85405518</v>
      </c>
      <c r="AD569" s="81">
        <v>546.98564636614094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39.851999999999997</v>
      </c>
      <c r="BH569" s="81">
        <v>43.45</v>
      </c>
      <c r="BI569" s="81">
        <v>26990.111000000001</v>
      </c>
      <c r="BJ569" s="81">
        <v>1105.0060000000001</v>
      </c>
      <c r="BK569" s="81">
        <v>2087.4470000000001</v>
      </c>
      <c r="BL569" s="81">
        <v>6.0179999999999998</v>
      </c>
      <c r="BM569" s="82"/>
      <c r="BN569" s="81">
        <v>5</v>
      </c>
      <c r="BO569" s="81">
        <v>4</v>
      </c>
      <c r="BP569" s="81">
        <v>259</v>
      </c>
      <c r="BQ569" s="81">
        <v>15</v>
      </c>
      <c r="BR569" s="81">
        <v>215</v>
      </c>
      <c r="BS569" s="81">
        <v>1</v>
      </c>
      <c r="BT569"/>
      <c r="BU569" s="80">
        <v>22770.873</v>
      </c>
      <c r="BV569" s="80">
        <v>6524.5820000000003</v>
      </c>
      <c r="BW569" s="80">
        <v>687.70500000000004</v>
      </c>
      <c r="BX569" s="80">
        <v>17.158999999999999</v>
      </c>
      <c r="BY569" s="80">
        <v>212.37200000000001</v>
      </c>
      <c r="BZ569" s="80">
        <v>0</v>
      </c>
      <c r="CA569" s="80">
        <v>48.77</v>
      </c>
      <c r="CB569" s="80">
        <v>10.423</v>
      </c>
      <c r="CC569" s="80">
        <v>0</v>
      </c>
    </row>
    <row r="570" spans="1:81">
      <c r="A570" s="80" t="s">
        <v>2511</v>
      </c>
      <c r="B570" s="80">
        <v>521</v>
      </c>
      <c r="C570" s="80">
        <v>11</v>
      </c>
      <c r="D570" s="80">
        <v>31</v>
      </c>
      <c r="E570" s="80">
        <v>2014</v>
      </c>
      <c r="F570" s="80" t="s">
        <v>90</v>
      </c>
      <c r="G570" s="80" t="s">
        <v>2500</v>
      </c>
      <c r="H570" s="80" t="s">
        <v>2501</v>
      </c>
      <c r="I570" s="177"/>
      <c r="J570" s="81">
        <v>21733.082414193606</v>
      </c>
      <c r="K570" s="81">
        <v>392.86018170843641</v>
      </c>
      <c r="L570" s="81">
        <v>358.24256798067023</v>
      </c>
      <c r="M570" s="81">
        <v>10148.649059294292</v>
      </c>
      <c r="N570" s="81">
        <v>6839.0471915881317</v>
      </c>
      <c r="O570" s="81">
        <v>4527.4665586607052</v>
      </c>
      <c r="P570" s="81">
        <v>3148.7498735963745</v>
      </c>
      <c r="Q570" s="81">
        <v>380.01997589057504</v>
      </c>
      <c r="R570" s="81">
        <v>511.07836849620821</v>
      </c>
      <c r="S570" s="81">
        <v>555.49721986019233</v>
      </c>
      <c r="T570" s="82"/>
      <c r="U570" s="81">
        <v>843364168</v>
      </c>
      <c r="V570" s="81">
        <v>153680</v>
      </c>
      <c r="W570" s="81">
        <v>8220</v>
      </c>
      <c r="X570" s="81">
        <v>1974664</v>
      </c>
      <c r="Y570" s="81">
        <v>2321718</v>
      </c>
      <c r="Z570" s="81">
        <v>2605322</v>
      </c>
      <c r="AA570" s="81">
        <v>627073</v>
      </c>
      <c r="AB570" s="81">
        <v>5120197</v>
      </c>
      <c r="AC570" s="81">
        <v>84988785</v>
      </c>
      <c r="AD570" s="81">
        <v>555.49721986019256</v>
      </c>
      <c r="AE570" s="82"/>
      <c r="AF570" s="81">
        <v>10854494973.290218</v>
      </c>
      <c r="AG570" s="81">
        <v>326390980.04127443</v>
      </c>
      <c r="AH570" s="81">
        <v>77959470.090583876</v>
      </c>
      <c r="AI570" s="81">
        <v>12519769548.703047</v>
      </c>
      <c r="AJ570" s="81">
        <v>9302362834.9080563</v>
      </c>
      <c r="AK570" s="81">
        <v>0</v>
      </c>
      <c r="AL570" s="81">
        <v>0</v>
      </c>
      <c r="AM570" s="81">
        <v>702926535.89555299</v>
      </c>
      <c r="AN570" s="81">
        <v>0</v>
      </c>
      <c r="AO570" s="81">
        <v>0</v>
      </c>
      <c r="AP570" s="82"/>
      <c r="AQ570" s="81">
        <v>87259</v>
      </c>
      <c r="AR570" s="81">
        <v>13332</v>
      </c>
      <c r="AS570" s="81">
        <v>4</v>
      </c>
      <c r="AT570" s="81">
        <v>7</v>
      </c>
      <c r="AU570" s="81">
        <v>0</v>
      </c>
      <c r="AV570" s="81">
        <v>8</v>
      </c>
      <c r="AW570" s="81" t="s">
        <v>564</v>
      </c>
      <c r="AX570" s="82"/>
      <c r="AY570" s="81">
        <v>368870.16599999997</v>
      </c>
      <c r="AZ570" s="81">
        <v>849434.24000000011</v>
      </c>
      <c r="BA570" s="81">
        <v>20851.7</v>
      </c>
      <c r="BB570" s="81">
        <v>1363</v>
      </c>
      <c r="BC570" s="81">
        <v>0</v>
      </c>
      <c r="BD570" s="81">
        <v>62758.8</v>
      </c>
      <c r="BE570" s="81" t="s">
        <v>564</v>
      </c>
      <c r="BF570" s="82"/>
      <c r="BG570" s="81">
        <v>29.116</v>
      </c>
      <c r="BH570" s="81">
        <v>43.637</v>
      </c>
      <c r="BI570" s="81">
        <v>28014.633999999998</v>
      </c>
      <c r="BJ570" s="81">
        <v>1180.623</v>
      </c>
      <c r="BK570" s="81">
        <v>1930.3319999999999</v>
      </c>
      <c r="BL570" s="81">
        <v>5.9909999999999997</v>
      </c>
      <c r="BM570" s="82"/>
      <c r="BN570" s="81">
        <v>5</v>
      </c>
      <c r="BO570" s="81">
        <v>4</v>
      </c>
      <c r="BP570" s="81">
        <v>259</v>
      </c>
      <c r="BQ570" s="81">
        <v>18</v>
      </c>
      <c r="BR570" s="81">
        <v>197</v>
      </c>
      <c r="BS570" s="81">
        <v>1</v>
      </c>
      <c r="BT570"/>
      <c r="BU570" s="80">
        <v>23505.214</v>
      </c>
      <c r="BV570" s="80">
        <v>6671.13</v>
      </c>
      <c r="BW570" s="80">
        <v>734.97400000000005</v>
      </c>
      <c r="BX570" s="80">
        <v>13.433999999999999</v>
      </c>
      <c r="BY570" s="80">
        <v>212.59899999999999</v>
      </c>
      <c r="BZ570" s="80">
        <v>0</v>
      </c>
      <c r="CA570" s="80">
        <v>52.71</v>
      </c>
      <c r="CB570" s="80">
        <v>14.272</v>
      </c>
      <c r="CC570" s="80">
        <v>0</v>
      </c>
    </row>
    <row r="571" spans="1:81">
      <c r="A571" s="80" t="s">
        <v>2512</v>
      </c>
      <c r="B571" s="80">
        <v>522</v>
      </c>
      <c r="C571" s="80">
        <v>12</v>
      </c>
      <c r="D571" s="80">
        <v>31</v>
      </c>
      <c r="E571" s="80">
        <v>2015</v>
      </c>
      <c r="F571" s="80" t="s">
        <v>91</v>
      </c>
      <c r="G571" s="80" t="s">
        <v>2500</v>
      </c>
      <c r="H571" s="80" t="s">
        <v>2501</v>
      </c>
      <c r="I571" s="177"/>
      <c r="J571" s="81">
        <v>20804.939199049164</v>
      </c>
      <c r="K571" s="81">
        <v>352.74257660898797</v>
      </c>
      <c r="L571" s="81">
        <v>358.32411562124332</v>
      </c>
      <c r="M571" s="81">
        <v>9712.4245196758129</v>
      </c>
      <c r="N571" s="81">
        <v>6126.1968375451806</v>
      </c>
      <c r="O571" s="81">
        <v>4524.2605716636954</v>
      </c>
      <c r="P571" s="81">
        <v>3134.9001765275734</v>
      </c>
      <c r="Q571" s="81">
        <v>372.18424291470791</v>
      </c>
      <c r="R571" s="81">
        <v>497.81375804741606</v>
      </c>
      <c r="S571" s="81">
        <v>520.04701738338974</v>
      </c>
      <c r="T571" s="82"/>
      <c r="U571" s="81">
        <v>921592852</v>
      </c>
      <c r="V571" s="81">
        <v>153680</v>
      </c>
      <c r="W571" s="81">
        <v>8220</v>
      </c>
      <c r="X571" s="81">
        <v>1974664</v>
      </c>
      <c r="Y571" s="81">
        <v>2346328</v>
      </c>
      <c r="Z571" s="81">
        <v>2628561</v>
      </c>
      <c r="AA571" s="81">
        <v>623824</v>
      </c>
      <c r="AB571" s="81">
        <v>5122448</v>
      </c>
      <c r="AC571" s="81">
        <v>85276888</v>
      </c>
      <c r="AD571" s="81">
        <v>520.04701738338986</v>
      </c>
      <c r="AE571" s="82"/>
      <c r="AF571" s="81">
        <v>10574636707.836214</v>
      </c>
      <c r="AG571" s="81">
        <v>282896315.79552668</v>
      </c>
      <c r="AH571" s="81">
        <v>67302618.399452209</v>
      </c>
      <c r="AI571" s="81">
        <v>12206419468.967733</v>
      </c>
      <c r="AJ571" s="81">
        <v>9142954526.2170811</v>
      </c>
      <c r="AK571" s="81">
        <v>0</v>
      </c>
      <c r="AL571" s="81">
        <v>0</v>
      </c>
      <c r="AM571" s="81">
        <v>702010010.53881371</v>
      </c>
      <c r="AN571" s="81">
        <v>0</v>
      </c>
      <c r="AO571" s="81">
        <v>0</v>
      </c>
      <c r="AP571" s="82"/>
      <c r="AQ571" s="81">
        <v>94771</v>
      </c>
      <c r="AR571" s="81">
        <v>16310</v>
      </c>
      <c r="AS571" s="81">
        <v>6</v>
      </c>
      <c r="AT571" s="81">
        <v>7</v>
      </c>
      <c r="AU571" s="81">
        <v>0</v>
      </c>
      <c r="AV571" s="81">
        <v>9</v>
      </c>
      <c r="AW571" s="81" t="s">
        <v>564</v>
      </c>
      <c r="AX571" s="82"/>
      <c r="AY571" s="81">
        <v>407863.36099999992</v>
      </c>
      <c r="AZ571" s="81">
        <v>1153585.7400000005</v>
      </c>
      <c r="BA571" s="81">
        <v>20870.7</v>
      </c>
      <c r="BB571" s="81">
        <v>1363</v>
      </c>
      <c r="BC571" s="81">
        <v>0</v>
      </c>
      <c r="BD571" s="81">
        <v>72444.800000000003</v>
      </c>
      <c r="BE571" s="81" t="s">
        <v>564</v>
      </c>
      <c r="BF571" s="82"/>
      <c r="BG571" s="81">
        <v>41.045000000000002</v>
      </c>
      <c r="BH571" s="81">
        <v>41.357999999999997</v>
      </c>
      <c r="BI571" s="81">
        <v>28117.58</v>
      </c>
      <c r="BJ571" s="81">
        <v>1062.5740000000001</v>
      </c>
      <c r="BK571" s="81">
        <v>1916.2549999999997</v>
      </c>
      <c r="BL571" s="81">
        <v>6.633</v>
      </c>
      <c r="BM571" s="82"/>
      <c r="BN571" s="81">
        <v>5</v>
      </c>
      <c r="BO571" s="81">
        <v>4</v>
      </c>
      <c r="BP571" s="81">
        <v>258</v>
      </c>
      <c r="BQ571" s="81">
        <v>17</v>
      </c>
      <c r="BR571" s="81">
        <v>205</v>
      </c>
      <c r="BS571" s="81">
        <v>1</v>
      </c>
      <c r="BT571"/>
      <c r="BU571" s="80">
        <v>23658.126</v>
      </c>
      <c r="BV571" s="80">
        <v>6564.2790000000005</v>
      </c>
      <c r="BW571" s="80">
        <v>682.29300000000001</v>
      </c>
      <c r="BX571" s="80">
        <v>16.195</v>
      </c>
      <c r="BY571" s="80">
        <v>218.506</v>
      </c>
      <c r="BZ571" s="80">
        <v>0</v>
      </c>
      <c r="CA571" s="80">
        <v>35.524999999999999</v>
      </c>
      <c r="CB571" s="80">
        <v>10.154</v>
      </c>
      <c r="CC571" s="80">
        <v>0.36699999999999999</v>
      </c>
    </row>
    <row r="572" spans="1:81">
      <c r="A572" s="80" t="s">
        <v>2513</v>
      </c>
      <c r="B572" s="80">
        <v>523</v>
      </c>
      <c r="C572" s="80">
        <v>13</v>
      </c>
      <c r="D572" s="80">
        <v>31</v>
      </c>
      <c r="E572" s="80">
        <v>2016</v>
      </c>
      <c r="F572" s="80" t="s">
        <v>92</v>
      </c>
      <c r="G572" s="80" t="s">
        <v>2500</v>
      </c>
      <c r="H572" s="80" t="s">
        <v>2501</v>
      </c>
      <c r="I572" s="177"/>
      <c r="J572" s="81">
        <v>19743.043609607925</v>
      </c>
      <c r="K572" s="81">
        <v>343.11925665676267</v>
      </c>
      <c r="L572" s="81">
        <v>338.27400689791415</v>
      </c>
      <c r="M572" s="81">
        <v>7898.3904380696258</v>
      </c>
      <c r="N572" s="81">
        <v>6156.9802130904682</v>
      </c>
      <c r="O572" s="81">
        <v>4515.8472362920538</v>
      </c>
      <c r="P572" s="81">
        <v>3058.4780004964082</v>
      </c>
      <c r="Q572" s="81">
        <v>362.08725062462912</v>
      </c>
      <c r="R572" s="81">
        <v>479.56714097255605</v>
      </c>
      <c r="S572" s="81">
        <v>526.6385536028364</v>
      </c>
      <c r="T572" s="82"/>
      <c r="U572" s="81">
        <v>925030569</v>
      </c>
      <c r="V572" s="81">
        <v>153680</v>
      </c>
      <c r="W572" s="81">
        <v>8220</v>
      </c>
      <c r="X572" s="81">
        <v>1974664</v>
      </c>
      <c r="Y572" s="81">
        <v>2371459</v>
      </c>
      <c r="Z572" s="81">
        <v>2655925</v>
      </c>
      <c r="AA572" s="81">
        <v>629482</v>
      </c>
      <c r="AB572" s="81">
        <v>5126389</v>
      </c>
      <c r="AC572" s="81">
        <v>81905347.068528995</v>
      </c>
      <c r="AD572" s="81">
        <v>526.6385536028364</v>
      </c>
      <c r="AE572" s="82"/>
      <c r="AF572" s="81">
        <v>10340951871.28063</v>
      </c>
      <c r="AG572" s="81">
        <v>285058840.31610233</v>
      </c>
      <c r="AH572" s="81">
        <v>49917431.200704448</v>
      </c>
      <c r="AI572" s="81">
        <v>12691415407.022591</v>
      </c>
      <c r="AJ572" s="81">
        <v>9982833789.5296383</v>
      </c>
      <c r="AK572" s="81"/>
      <c r="AL572" s="81"/>
      <c r="AM572" s="81">
        <v>703095920.55730247</v>
      </c>
      <c r="AN572" s="81"/>
      <c r="AO572" s="81"/>
      <c r="AP572" s="82"/>
      <c r="AQ572" s="81">
        <v>101989</v>
      </c>
      <c r="AR572" s="81">
        <v>17919</v>
      </c>
      <c r="AS572" s="81">
        <v>7</v>
      </c>
      <c r="AT572" s="81">
        <v>9</v>
      </c>
      <c r="AU572" s="81">
        <v>0</v>
      </c>
      <c r="AV572" s="81">
        <v>11</v>
      </c>
      <c r="AW572" s="81" t="s">
        <v>564</v>
      </c>
      <c r="AX572" s="82"/>
      <c r="AY572" s="81">
        <v>444175.65399999998</v>
      </c>
      <c r="AZ572" s="81">
        <v>1312590.04</v>
      </c>
      <c r="BA572" s="81">
        <v>24870.7</v>
      </c>
      <c r="BB572" s="81">
        <v>1993</v>
      </c>
      <c r="BC572" s="81">
        <v>0</v>
      </c>
      <c r="BD572" s="81">
        <v>75224.800000000003</v>
      </c>
      <c r="BE572" s="81" t="s">
        <v>564</v>
      </c>
      <c r="BF572" s="82"/>
      <c r="BG572" s="81">
        <v>35.593000000000004</v>
      </c>
      <c r="BH572" s="81">
        <v>37.261000000000003</v>
      </c>
      <c r="BI572" s="81">
        <v>26205.010999999999</v>
      </c>
      <c r="BJ572" s="81">
        <v>1054.7329999999999</v>
      </c>
      <c r="BK572" s="81">
        <v>1750.9690000000001</v>
      </c>
      <c r="BL572" s="81">
        <v>4.5679999999999996</v>
      </c>
      <c r="BM572" s="82"/>
      <c r="BN572" s="81">
        <v>4</v>
      </c>
      <c r="BO572" s="81">
        <v>4</v>
      </c>
      <c r="BP572" s="81">
        <v>266</v>
      </c>
      <c r="BQ572" s="81">
        <v>17</v>
      </c>
      <c r="BR572" s="81">
        <v>209</v>
      </c>
      <c r="BS572" s="81">
        <v>1</v>
      </c>
      <c r="BT572"/>
      <c r="BU572" s="80">
        <v>21922.947</v>
      </c>
      <c r="BV572" s="80">
        <v>6252.5789999999997</v>
      </c>
      <c r="BW572" s="80">
        <v>763.47</v>
      </c>
      <c r="BX572" s="80">
        <v>19.042999999999999</v>
      </c>
      <c r="BY572" s="80">
        <v>70.754999999999995</v>
      </c>
      <c r="BZ572" s="80">
        <v>0</v>
      </c>
      <c r="CA572" s="80">
        <v>41.695999999999998</v>
      </c>
      <c r="CB572" s="80">
        <v>17.289000000000001</v>
      </c>
      <c r="CC572" s="80">
        <v>0.35599999999999998</v>
      </c>
    </row>
    <row r="573" spans="1:81">
      <c r="A573" s="80" t="s">
        <v>2514</v>
      </c>
      <c r="B573" s="80">
        <v>524</v>
      </c>
      <c r="C573" s="80">
        <v>14</v>
      </c>
      <c r="D573" s="80">
        <v>31</v>
      </c>
      <c r="E573" s="80">
        <v>2017</v>
      </c>
      <c r="F573" s="80" t="s">
        <v>71</v>
      </c>
      <c r="G573" s="80" t="s">
        <v>2500</v>
      </c>
      <c r="H573" s="80" t="s">
        <v>2501</v>
      </c>
      <c r="I573" s="177"/>
      <c r="J573" s="81">
        <v>19325.586578415368</v>
      </c>
      <c r="K573" s="81">
        <v>352.52909936928717</v>
      </c>
      <c r="L573" s="81">
        <v>335.54222184048098</v>
      </c>
      <c r="M573" s="81">
        <v>7353.9141054579932</v>
      </c>
      <c r="N573" s="81">
        <v>5763.2882469639771</v>
      </c>
      <c r="O573" s="81">
        <v>4477.0687703181311</v>
      </c>
      <c r="P573" s="81">
        <v>3038.5435930410795</v>
      </c>
      <c r="Q573" s="81">
        <v>350.43517638905996</v>
      </c>
      <c r="R573" s="81">
        <v>473.04941629277471</v>
      </c>
      <c r="S573" s="81">
        <v>524.52392742530435</v>
      </c>
      <c r="T573" s="82"/>
      <c r="U573" s="81">
        <v>973841535</v>
      </c>
      <c r="V573" s="81">
        <v>153680</v>
      </c>
      <c r="W573" s="81">
        <v>8220</v>
      </c>
      <c r="X573" s="81">
        <v>1974664</v>
      </c>
      <c r="Y573" s="81">
        <v>2398419</v>
      </c>
      <c r="Z573" s="81">
        <v>2676797</v>
      </c>
      <c r="AA573" s="81">
        <v>629366</v>
      </c>
      <c r="AB573" s="81">
        <v>5130773</v>
      </c>
      <c r="AC573" s="81">
        <v>82395268.999999985</v>
      </c>
      <c r="AD573" s="81">
        <v>524.52392742530435</v>
      </c>
      <c r="AE573" s="82"/>
      <c r="AF573" s="81">
        <v>10367492456.16061</v>
      </c>
      <c r="AG573" s="81">
        <v>288577179.79047</v>
      </c>
      <c r="AH573" s="81">
        <v>66984806.440076657</v>
      </c>
      <c r="AI573" s="81">
        <v>12058693656.9065</v>
      </c>
      <c r="AJ573" s="81">
        <v>10051965016.73181</v>
      </c>
      <c r="AK573" s="81"/>
      <c r="AL573" s="81"/>
      <c r="AM573" s="81">
        <v>704798290.15987229</v>
      </c>
      <c r="AN573" s="81"/>
      <c r="AO573" s="81"/>
      <c r="AP573" s="82"/>
      <c r="AQ573" s="81">
        <v>108219</v>
      </c>
      <c r="AR573" s="81">
        <v>19234</v>
      </c>
      <c r="AS573" s="81">
        <v>8</v>
      </c>
      <c r="AT573" s="81">
        <v>10</v>
      </c>
      <c r="AU573" s="81">
        <v>0</v>
      </c>
      <c r="AV573" s="81">
        <v>12</v>
      </c>
      <c r="AW573" s="81" t="s">
        <v>564</v>
      </c>
      <c r="AX573" s="82"/>
      <c r="AY573" s="81">
        <v>475816.37399999978</v>
      </c>
      <c r="AZ573" s="81">
        <v>1420150.84</v>
      </c>
      <c r="BA573" s="81">
        <v>31470.7</v>
      </c>
      <c r="BB573" s="81">
        <v>2155</v>
      </c>
      <c r="BC573" s="81">
        <v>0</v>
      </c>
      <c r="BD573" s="81">
        <v>109086.75</v>
      </c>
      <c r="BE573" s="81" t="s">
        <v>564</v>
      </c>
      <c r="BF573" s="82"/>
      <c r="BG573" s="81">
        <v>33.823999999999998</v>
      </c>
      <c r="BH573" s="81">
        <v>35.963000000000001</v>
      </c>
      <c r="BI573" s="81">
        <v>26398.556</v>
      </c>
      <c r="BJ573" s="81">
        <v>904.26800000000003</v>
      </c>
      <c r="BK573" s="81">
        <v>1955.6059999999998</v>
      </c>
      <c r="BL573" s="81">
        <v>4.2809999999999997</v>
      </c>
      <c r="BM573" s="82"/>
      <c r="BN573" s="81">
        <v>4</v>
      </c>
      <c r="BO573" s="81">
        <v>4</v>
      </c>
      <c r="BP573" s="81">
        <v>270</v>
      </c>
      <c r="BQ573" s="81">
        <v>16</v>
      </c>
      <c r="BR573" s="81">
        <v>212</v>
      </c>
      <c r="BS573" s="81">
        <v>1</v>
      </c>
      <c r="BT573"/>
      <c r="BU573" s="80">
        <v>21783.460999999999</v>
      </c>
      <c r="BV573" s="80">
        <v>6367.4949999999999</v>
      </c>
      <c r="BW573" s="80">
        <v>860.59500000000003</v>
      </c>
      <c r="BX573" s="80">
        <v>26.184000000000001</v>
      </c>
      <c r="BY573" s="80">
        <v>242.54900000000001</v>
      </c>
      <c r="BZ573" s="80">
        <v>0</v>
      </c>
      <c r="CA573" s="80">
        <v>42.430999999999997</v>
      </c>
      <c r="CB573" s="80">
        <v>9.3940000000000001</v>
      </c>
      <c r="CC573" s="80">
        <v>0.38900000000000001</v>
      </c>
    </row>
    <row r="574" spans="1:81">
      <c r="A574" s="80" t="s">
        <v>2515</v>
      </c>
      <c r="B574" s="80">
        <v>525</v>
      </c>
      <c r="C574" s="80">
        <v>15</v>
      </c>
      <c r="D574" s="80">
        <v>31</v>
      </c>
      <c r="E574" s="80">
        <v>2018</v>
      </c>
      <c r="F574" s="80" t="s">
        <v>93</v>
      </c>
      <c r="G574" s="80" t="s">
        <v>2500</v>
      </c>
      <c r="H574" s="80" t="s">
        <v>2501</v>
      </c>
      <c r="I574" s="177"/>
      <c r="J574" s="81">
        <v>18410.218479812098</v>
      </c>
      <c r="K574" s="81">
        <v>297.49911865267148</v>
      </c>
      <c r="L574" s="81">
        <v>303.03244109776404</v>
      </c>
      <c r="M574" s="81">
        <v>6709.6341825848131</v>
      </c>
      <c r="N574" s="81">
        <v>4026.5988133645264</v>
      </c>
      <c r="O574" s="81">
        <v>4421.2588758049296</v>
      </c>
      <c r="P574" s="81">
        <v>3016.4086740274474</v>
      </c>
      <c r="Q574" s="81">
        <v>325.21987659760998</v>
      </c>
      <c r="R574" s="81">
        <v>477.78298247981201</v>
      </c>
      <c r="S574" s="81">
        <v>554.46994124472769</v>
      </c>
      <c r="T574" s="82"/>
      <c r="U574" s="81">
        <v>1023786499</v>
      </c>
      <c r="V574" s="81">
        <v>152519</v>
      </c>
      <c r="W574" s="81">
        <v>8220</v>
      </c>
      <c r="X574" s="81">
        <v>1965073</v>
      </c>
      <c r="Y574" s="81">
        <v>2424091</v>
      </c>
      <c r="Z574" s="81">
        <v>2694044</v>
      </c>
      <c r="AA574" s="81">
        <v>631063</v>
      </c>
      <c r="AB574" s="81">
        <v>5131305</v>
      </c>
      <c r="AC574" s="81">
        <v>82893607</v>
      </c>
      <c r="AD574" s="81">
        <v>554.46994124472769</v>
      </c>
      <c r="AE574" s="82"/>
      <c r="AF574" s="81">
        <v>10001715261.33161</v>
      </c>
      <c r="AG574" s="81">
        <v>261052750.9468303</v>
      </c>
      <c r="AH574" s="81">
        <v>63618177.997135557</v>
      </c>
      <c r="AI574" s="81">
        <v>11582015947.145149</v>
      </c>
      <c r="AJ574" s="81">
        <v>8576938044.4134169</v>
      </c>
      <c r="AK574" s="81"/>
      <c r="AL574" s="81"/>
      <c r="AM574" s="81">
        <v>706329832.6502372</v>
      </c>
      <c r="AN574" s="81"/>
      <c r="AO574" s="81"/>
      <c r="AP574" s="82"/>
      <c r="AQ574" s="81">
        <v>114611</v>
      </c>
      <c r="AR574" s="81">
        <v>20263</v>
      </c>
      <c r="AS574" s="81">
        <v>8</v>
      </c>
      <c r="AT574" s="81">
        <v>12</v>
      </c>
      <c r="AU574" s="81">
        <v>0</v>
      </c>
      <c r="AV574" s="81">
        <v>14</v>
      </c>
      <c r="AW574" s="81" t="s">
        <v>564</v>
      </c>
      <c r="AX574" s="82"/>
      <c r="AY574" s="81">
        <v>508924.03500000009</v>
      </c>
      <c r="AZ574" s="81">
        <v>1482854.94</v>
      </c>
      <c r="BA574" s="81">
        <v>31471.200000000001</v>
      </c>
      <c r="BB574" s="81">
        <v>2685</v>
      </c>
      <c r="BC574" s="81">
        <v>0</v>
      </c>
      <c r="BD574" s="81">
        <v>179536.8</v>
      </c>
      <c r="BE574" s="81" t="s">
        <v>564</v>
      </c>
      <c r="BF574" s="82"/>
      <c r="BG574" s="81">
        <v>31.166</v>
      </c>
      <c r="BH574" s="81">
        <v>31.876000000000001</v>
      </c>
      <c r="BI574" s="81">
        <v>26328.698</v>
      </c>
      <c r="BJ574" s="81">
        <v>834.70899999999995</v>
      </c>
      <c r="BK574" s="81">
        <v>1891.348</v>
      </c>
      <c r="BL574" s="81">
        <v>5.6219999999999999</v>
      </c>
      <c r="BM574" s="82"/>
      <c r="BN574" s="81">
        <v>4</v>
      </c>
      <c r="BO574" s="81">
        <v>3</v>
      </c>
      <c r="BP574" s="81">
        <v>266</v>
      </c>
      <c r="BQ574" s="81">
        <v>17</v>
      </c>
      <c r="BR574" s="81">
        <v>205</v>
      </c>
      <c r="BS574" s="81">
        <v>1</v>
      </c>
      <c r="BT574"/>
      <c r="BU574" s="80">
        <v>21504.207999999999</v>
      </c>
      <c r="BV574" s="80">
        <v>6364.5690000000004</v>
      </c>
      <c r="BW574" s="80">
        <v>973.55799999999999</v>
      </c>
      <c r="BX574" s="80">
        <v>21.7</v>
      </c>
      <c r="BY574" s="80">
        <v>217.91300000000001</v>
      </c>
      <c r="BZ574" s="80">
        <v>0.35699999999999998</v>
      </c>
      <c r="CA574" s="80">
        <v>27.945</v>
      </c>
      <c r="CB574" s="80">
        <v>12.815</v>
      </c>
      <c r="CC574" s="80">
        <v>0.35399999999999998</v>
      </c>
    </row>
    <row r="575" spans="1:81">
      <c r="A575" s="80" t="s">
        <v>2516</v>
      </c>
      <c r="B575" s="80">
        <v>526</v>
      </c>
      <c r="C575" s="80">
        <v>16</v>
      </c>
      <c r="D575" s="80">
        <v>31</v>
      </c>
      <c r="E575" s="80">
        <v>2019</v>
      </c>
      <c r="F575" s="80" t="s">
        <v>73</v>
      </c>
      <c r="G575" s="80" t="s">
        <v>2500</v>
      </c>
      <c r="H575" s="80" t="s">
        <v>2501</v>
      </c>
      <c r="I575" s="177"/>
      <c r="J575" s="81">
        <v>17861.975703924734</v>
      </c>
      <c r="K575" s="81">
        <v>282.67785175096759</v>
      </c>
      <c r="L575" s="81">
        <v>308.16051913293313</v>
      </c>
      <c r="M575" s="81">
        <v>7046.1493881939232</v>
      </c>
      <c r="N575" s="81">
        <v>3994.6281314113971</v>
      </c>
      <c r="O575" s="81">
        <v>4318.3851355614224</v>
      </c>
      <c r="P575" s="81">
        <v>3007.341041425248</v>
      </c>
      <c r="Q575" s="81">
        <v>316.55628059606363</v>
      </c>
      <c r="R575" s="81">
        <v>488.08027190157668</v>
      </c>
      <c r="S575" s="81">
        <v>531.41113731308053</v>
      </c>
      <c r="T575" s="82"/>
      <c r="U575" s="81">
        <v>991219135</v>
      </c>
      <c r="V575" s="81">
        <v>153680</v>
      </c>
      <c r="W575" s="81">
        <v>8220</v>
      </c>
      <c r="X575" s="81">
        <v>1974664</v>
      </c>
      <c r="Y575" s="81">
        <v>2450270</v>
      </c>
      <c r="Z575" s="81">
        <v>2703605</v>
      </c>
      <c r="AA575" s="81">
        <v>624457</v>
      </c>
      <c r="AB575" s="81">
        <v>5129841</v>
      </c>
      <c r="AC575" s="81">
        <v>86067109</v>
      </c>
      <c r="AD575" s="81">
        <v>531.41113731308053</v>
      </c>
      <c r="AE575" s="82"/>
      <c r="AF575" s="81">
        <v>9911765807.014019</v>
      </c>
      <c r="AG575" s="81">
        <v>252991494.90914941</v>
      </c>
      <c r="AH575" s="81">
        <v>67606555.594161287</v>
      </c>
      <c r="AI575" s="81">
        <v>11841663431.949862</v>
      </c>
      <c r="AJ575" s="81">
        <v>7943498290.4187441</v>
      </c>
      <c r="AK575" s="81">
        <v>0</v>
      </c>
      <c r="AL575" s="81">
        <v>0</v>
      </c>
      <c r="AM575" s="81">
        <v>698645726.77762747</v>
      </c>
      <c r="AN575" s="81">
        <v>0</v>
      </c>
      <c r="AO575" s="81">
        <v>0</v>
      </c>
      <c r="AP575" s="82"/>
      <c r="AQ575" s="81">
        <v>121773</v>
      </c>
      <c r="AR575" s="81">
        <v>20984</v>
      </c>
      <c r="AS575" s="81">
        <v>8</v>
      </c>
      <c r="AT575" s="81">
        <v>15</v>
      </c>
      <c r="AU575" s="81">
        <v>0</v>
      </c>
      <c r="AV575" s="81">
        <v>15</v>
      </c>
      <c r="AW575" s="81" t="s">
        <v>564</v>
      </c>
      <c r="AX575" s="82"/>
      <c r="AY575" s="81">
        <v>546543.68000000017</v>
      </c>
      <c r="AZ575" s="81">
        <v>1578565.1400000011</v>
      </c>
      <c r="BA575" s="81">
        <v>31470.7</v>
      </c>
      <c r="BB575" s="81">
        <v>3595.6</v>
      </c>
      <c r="BC575" s="81">
        <v>0</v>
      </c>
      <c r="BD575" s="81">
        <v>254486.35</v>
      </c>
      <c r="BE575" s="81" t="s">
        <v>564</v>
      </c>
      <c r="BF575" s="82"/>
      <c r="BG575" s="81">
        <v>25.262</v>
      </c>
      <c r="BH575" s="81">
        <v>28.191000000000003</v>
      </c>
      <c r="BI575" s="81">
        <v>24851.235519999998</v>
      </c>
      <c r="BJ575" s="81">
        <v>858.78499999999997</v>
      </c>
      <c r="BK575" s="81">
        <v>1581.337</v>
      </c>
      <c r="BL575" s="81">
        <v>5.8010000000000002</v>
      </c>
      <c r="BM575" s="82"/>
      <c r="BN575" s="81">
        <v>4</v>
      </c>
      <c r="BO575" s="81">
        <v>5</v>
      </c>
      <c r="BP575" s="81">
        <v>267</v>
      </c>
      <c r="BQ575" s="81">
        <v>22</v>
      </c>
      <c r="BR575" s="81">
        <v>197</v>
      </c>
      <c r="BS575" s="81">
        <v>1</v>
      </c>
      <c r="BT575"/>
      <c r="BU575" s="80">
        <v>20139.036520000001</v>
      </c>
      <c r="BV575" s="80">
        <v>6258.1440000000002</v>
      </c>
      <c r="BW575" s="80">
        <v>823.98699999999997</v>
      </c>
      <c r="BX575" s="80">
        <v>25.905000000000001</v>
      </c>
      <c r="BY575" s="80">
        <v>68.495000000000005</v>
      </c>
      <c r="BZ575" s="80">
        <v>0</v>
      </c>
      <c r="CA575" s="80">
        <v>21.277000000000001</v>
      </c>
      <c r="CB575" s="80">
        <v>13.417</v>
      </c>
      <c r="CC575" s="80">
        <v>0.35</v>
      </c>
    </row>
    <row r="576" spans="1:81">
      <c r="A576" s="80" t="s">
        <v>2517</v>
      </c>
      <c r="B576" s="80">
        <v>527</v>
      </c>
      <c r="C576" s="80">
        <v>17</v>
      </c>
      <c r="D576" s="80">
        <v>31</v>
      </c>
      <c r="E576" s="80">
        <v>2020</v>
      </c>
      <c r="F576" s="80" t="s">
        <v>218</v>
      </c>
      <c r="G576" s="80" t="s">
        <v>2500</v>
      </c>
      <c r="H576" s="80" t="s">
        <v>2501</v>
      </c>
      <c r="I576" s="177"/>
      <c r="J576" s="81">
        <v>15857.590593617368</v>
      </c>
      <c r="K576" s="81">
        <v>293.90817831865672</v>
      </c>
      <c r="L576" s="81">
        <v>331.95831783228186</v>
      </c>
      <c r="M576" s="81">
        <v>6920.6311209096493</v>
      </c>
      <c r="N576" s="81">
        <v>4677.1398731940999</v>
      </c>
      <c r="O576" s="81">
        <v>3801.5089581948068</v>
      </c>
      <c r="P576" s="81">
        <v>2817.4580609895606</v>
      </c>
      <c r="Q576" s="81">
        <v>302.14255993276538</v>
      </c>
      <c r="R576" s="81">
        <v>467.92460797379897</v>
      </c>
      <c r="S576" s="81">
        <v>531.74362896659125</v>
      </c>
      <c r="T576" s="82"/>
      <c r="U576" s="81">
        <v>895185406</v>
      </c>
      <c r="V576" s="81">
        <v>157920</v>
      </c>
      <c r="W576" s="81">
        <v>11709</v>
      </c>
      <c r="X576" s="81">
        <v>2042319</v>
      </c>
      <c r="Y576" s="81">
        <v>2473308</v>
      </c>
      <c r="Z576" s="81">
        <v>2716462</v>
      </c>
      <c r="AA576" s="81">
        <v>635624</v>
      </c>
      <c r="AB576" s="81">
        <v>5124259</v>
      </c>
      <c r="AC576" s="81">
        <v>82943363</v>
      </c>
      <c r="AD576" s="81">
        <v>531.74362896659125</v>
      </c>
      <c r="AE576" s="82"/>
      <c r="AF576" s="81">
        <v>9102369016.5734806</v>
      </c>
      <c r="AG576" s="81">
        <v>237330176.919779</v>
      </c>
      <c r="AH576" s="81">
        <v>75537931.379366517</v>
      </c>
      <c r="AI576" s="81">
        <v>11525113068.381611</v>
      </c>
      <c r="AJ576" s="81">
        <v>9047832017.60882</v>
      </c>
      <c r="AK576" s="81">
        <v>0</v>
      </c>
      <c r="AL576" s="81">
        <v>0</v>
      </c>
      <c r="AM576" s="81">
        <v>668772731.20491719</v>
      </c>
      <c r="AN576" s="81">
        <v>0</v>
      </c>
      <c r="AO576" s="81">
        <v>0</v>
      </c>
      <c r="AP576" s="82"/>
      <c r="AQ576" s="81">
        <v>127914</v>
      </c>
      <c r="AR576" s="81">
        <v>21592</v>
      </c>
      <c r="AS576" s="81">
        <v>9</v>
      </c>
      <c r="AT576" s="81">
        <v>15</v>
      </c>
      <c r="AU576" s="81">
        <v>0</v>
      </c>
      <c r="AV576" s="81">
        <v>18</v>
      </c>
      <c r="AW576" s="81">
        <v>9</v>
      </c>
      <c r="AX576" s="82"/>
      <c r="AY576" s="81">
        <v>580011.06700000109</v>
      </c>
      <c r="AZ576" s="81">
        <v>1713841.34</v>
      </c>
      <c r="BA576" s="81">
        <v>36469.699999999997</v>
      </c>
      <c r="BB576" s="81">
        <v>3595.6</v>
      </c>
      <c r="BC576" s="81">
        <v>0</v>
      </c>
      <c r="BD576" s="81">
        <v>273410.75</v>
      </c>
      <c r="BE576" s="81">
        <v>36469.699999999997</v>
      </c>
      <c r="BF576" s="82"/>
      <c r="BG576" s="81">
        <v>26.690999999999999</v>
      </c>
      <c r="BH576" s="81">
        <v>29.734999999999999</v>
      </c>
      <c r="BI576" s="81">
        <v>21484.921999999999</v>
      </c>
      <c r="BJ576" s="81">
        <v>841.88800000000003</v>
      </c>
      <c r="BK576" s="81">
        <v>1575.6139999999998</v>
      </c>
      <c r="BL576" s="81">
        <v>4.3559999999999999</v>
      </c>
      <c r="BM576" s="82"/>
      <c r="BN576" s="81">
        <v>4</v>
      </c>
      <c r="BO576" s="81">
        <v>3</v>
      </c>
      <c r="BP576" s="81">
        <v>268</v>
      </c>
      <c r="BQ576" s="81">
        <v>18</v>
      </c>
      <c r="BR576" s="81">
        <v>199</v>
      </c>
      <c r="BS576" s="81">
        <v>1</v>
      </c>
      <c r="BT576"/>
      <c r="BU576" s="80">
        <v>17894.187999999998</v>
      </c>
      <c r="BV576" s="80">
        <v>5365.0969999999998</v>
      </c>
      <c r="BW576" s="80">
        <v>593.12900000000002</v>
      </c>
      <c r="BX576" s="80">
        <v>21.013999999999999</v>
      </c>
      <c r="BY576" s="80">
        <v>55.372</v>
      </c>
      <c r="BZ576" s="80">
        <v>0</v>
      </c>
      <c r="CA576" s="80">
        <v>24.460999999999999</v>
      </c>
      <c r="CB576" s="80">
        <v>9.5869999999999997</v>
      </c>
      <c r="CC576" s="80">
        <v>0.35799999999999998</v>
      </c>
    </row>
    <row r="577" spans="1:81">
      <c r="A577" s="80" t="s">
        <v>2518</v>
      </c>
      <c r="B577" s="80">
        <v>527</v>
      </c>
      <c r="C577" s="80">
        <v>18</v>
      </c>
      <c r="D577" s="80">
        <v>31</v>
      </c>
      <c r="E577" s="80">
        <v>2021</v>
      </c>
      <c r="F577" s="80" t="s">
        <v>75</v>
      </c>
      <c r="G577" s="174" t="s">
        <v>2500</v>
      </c>
      <c r="H577" s="80" t="s">
        <v>2501</v>
      </c>
      <c r="I577" s="177"/>
      <c r="J577" s="81">
        <v>15346.58453155552</v>
      </c>
      <c r="K577" s="81">
        <v>317.67017059014256</v>
      </c>
      <c r="L577" s="81">
        <v>301.6375802591196</v>
      </c>
      <c r="M577" s="81">
        <v>6334.9166906340879</v>
      </c>
      <c r="N577" s="81">
        <v>4253.2174999161098</v>
      </c>
      <c r="O577" s="81">
        <v>3703.0565820870752</v>
      </c>
      <c r="P577" s="81">
        <v>2903.4688391586928</v>
      </c>
      <c r="Q577" s="81">
        <v>304.82858158066011</v>
      </c>
      <c r="R577" s="81">
        <v>512.16515536272777</v>
      </c>
      <c r="S577" s="81">
        <v>535.84908144500457</v>
      </c>
      <c r="T577" s="82"/>
      <c r="U577" s="81">
        <v>944497257</v>
      </c>
      <c r="V577" s="81">
        <v>157920</v>
      </c>
      <c r="W577" s="81">
        <v>11709</v>
      </c>
      <c r="X577" s="81">
        <v>2042319</v>
      </c>
      <c r="Y577" s="81">
        <v>2488624</v>
      </c>
      <c r="Z577" s="81">
        <v>2724661</v>
      </c>
      <c r="AA577" s="81">
        <v>638786</v>
      </c>
      <c r="AB577" s="81">
        <v>5108507</v>
      </c>
      <c r="AC577" s="81">
        <v>87994953.999999985</v>
      </c>
      <c r="AD577" s="81">
        <v>535.84908144500457</v>
      </c>
      <c r="AE577" s="82"/>
      <c r="AF577" s="81">
        <v>9160225357.7526932</v>
      </c>
      <c r="AG577" s="81">
        <v>264631025.9985891</v>
      </c>
      <c r="AH577" s="81">
        <v>67606780.684092268</v>
      </c>
      <c r="AI577" s="81">
        <v>12184106206.33173</v>
      </c>
      <c r="AJ577" s="81">
        <v>9491665118.0101719</v>
      </c>
      <c r="AK577" s="81">
        <v>0</v>
      </c>
      <c r="AL577" s="81">
        <v>0</v>
      </c>
      <c r="AM577" s="81">
        <v>670562489.71337545</v>
      </c>
      <c r="AN577" s="81">
        <v>0</v>
      </c>
      <c r="AO577" s="81">
        <v>0</v>
      </c>
      <c r="AP577" s="82"/>
      <c r="AQ577" s="81">
        <v>134575</v>
      </c>
      <c r="AR577" s="81">
        <v>21808</v>
      </c>
      <c r="AS577" s="81">
        <v>9</v>
      </c>
      <c r="AT577" s="81">
        <v>19</v>
      </c>
      <c r="AU577" s="81">
        <v>0</v>
      </c>
      <c r="AV577" s="81">
        <v>23</v>
      </c>
      <c r="AW577" s="81"/>
      <c r="AX577" s="82"/>
      <c r="AY577" s="81">
        <v>617588.42200003145</v>
      </c>
      <c r="AZ577" s="81">
        <v>1778046.439999989</v>
      </c>
      <c r="BA577" s="81">
        <v>36469.699999999997</v>
      </c>
      <c r="BB577" s="81">
        <v>5981.4</v>
      </c>
      <c r="BC577" s="81">
        <v>0</v>
      </c>
      <c r="BD577" s="81">
        <v>468410.75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2519</v>
      </c>
      <c r="B578" s="80">
        <v>527</v>
      </c>
      <c r="C578" s="80">
        <v>19</v>
      </c>
      <c r="D578" s="80">
        <v>31</v>
      </c>
      <c r="E578" s="80">
        <v>2022</v>
      </c>
      <c r="F578" s="80" t="s">
        <v>568</v>
      </c>
      <c r="G578" s="174" t="s">
        <v>2500</v>
      </c>
      <c r="H578" s="80" t="s">
        <v>2501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142404</v>
      </c>
      <c r="AR578" s="81">
        <v>21953</v>
      </c>
      <c r="AS578" s="81">
        <v>9</v>
      </c>
      <c r="AT578" s="81">
        <v>19</v>
      </c>
      <c r="AU578" s="81">
        <v>0</v>
      </c>
      <c r="AV578" s="81">
        <v>22</v>
      </c>
      <c r="AW578" s="81"/>
      <c r="AX578" s="82"/>
      <c r="AY578" s="81">
        <v>662819.36500006402</v>
      </c>
      <c r="AZ578" s="81">
        <v>1832451.0399999884</v>
      </c>
      <c r="BA578" s="81">
        <v>36469.699999999997</v>
      </c>
      <c r="BB578" s="81">
        <v>5981.4</v>
      </c>
      <c r="BC578" s="81">
        <v>0</v>
      </c>
      <c r="BD578" s="81">
        <v>466565.75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2156</v>
      </c>
      <c r="B9" s="80">
        <v>1</v>
      </c>
      <c r="C9" s="80">
        <v>1</v>
      </c>
      <c r="D9" s="80">
        <v>1</v>
      </c>
      <c r="E9" s="80">
        <v>1990</v>
      </c>
      <c r="F9" s="80" t="s">
        <v>562</v>
      </c>
      <c r="G9" s="182" t="s">
        <v>2157</v>
      </c>
      <c r="H9" s="80" t="s">
        <v>2158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2159</v>
      </c>
      <c r="B10" s="80">
        <v>2</v>
      </c>
      <c r="C10" s="80">
        <v>2</v>
      </c>
      <c r="D10" s="80">
        <v>1</v>
      </c>
      <c r="E10" s="80">
        <v>2005</v>
      </c>
      <c r="F10" s="80" t="s">
        <v>565</v>
      </c>
      <c r="G10" s="182" t="s">
        <v>2157</v>
      </c>
      <c r="H10" s="80" t="s">
        <v>2158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2160</v>
      </c>
      <c r="B11" s="80">
        <v>3</v>
      </c>
      <c r="C11" s="80">
        <v>3</v>
      </c>
      <c r="D11" s="80">
        <v>1</v>
      </c>
      <c r="E11" s="80">
        <v>2006</v>
      </c>
      <c r="F11" s="80" t="s">
        <v>566</v>
      </c>
      <c r="G11" s="182" t="s">
        <v>2157</v>
      </c>
      <c r="H11" s="80" t="s">
        <v>2158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2161</v>
      </c>
      <c r="B12" s="80">
        <v>4</v>
      </c>
      <c r="C12" s="80">
        <v>4</v>
      </c>
      <c r="D12" s="80">
        <v>1</v>
      </c>
      <c r="E12" s="80">
        <v>2007</v>
      </c>
      <c r="F12" s="80" t="s">
        <v>567</v>
      </c>
      <c r="G12" s="182" t="s">
        <v>2157</v>
      </c>
      <c r="H12" s="80" t="s">
        <v>2158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2162</v>
      </c>
      <c r="B13" s="80">
        <v>5</v>
      </c>
      <c r="C13" s="80">
        <v>5</v>
      </c>
      <c r="D13" s="80">
        <v>1</v>
      </c>
      <c r="E13" s="80">
        <v>2008</v>
      </c>
      <c r="F13" s="80" t="s">
        <v>84</v>
      </c>
      <c r="G13" s="182" t="s">
        <v>2157</v>
      </c>
      <c r="H13" s="80" t="s">
        <v>2158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2163</v>
      </c>
      <c r="B14" s="80">
        <v>6</v>
      </c>
      <c r="C14" s="80">
        <v>6</v>
      </c>
      <c r="D14" s="80">
        <v>1</v>
      </c>
      <c r="E14" s="80">
        <v>2009</v>
      </c>
      <c r="F14" s="80" t="s">
        <v>85</v>
      </c>
      <c r="G14" s="182" t="s">
        <v>2157</v>
      </c>
      <c r="H14" s="80" t="s">
        <v>2158</v>
      </c>
      <c r="I14" s="173"/>
      <c r="J14" s="83">
        <v>0</v>
      </c>
      <c r="K14" s="83">
        <v>0</v>
      </c>
      <c r="L14" s="83">
        <v>0</v>
      </c>
      <c r="M14" s="83">
        <v>0</v>
      </c>
      <c r="N14" s="83">
        <v>0</v>
      </c>
      <c r="O14" s="83">
        <v>0</v>
      </c>
      <c r="P14" s="83">
        <v>0</v>
      </c>
      <c r="Q14" s="83">
        <v>0</v>
      </c>
      <c r="R14" s="83">
        <v>15.108000000000001</v>
      </c>
      <c r="S14" s="83">
        <v>0</v>
      </c>
      <c r="T14" s="83">
        <v>0</v>
      </c>
      <c r="U14" s="83">
        <v>0</v>
      </c>
      <c r="V14" s="83">
        <v>0</v>
      </c>
      <c r="W14" s="83">
        <v>0</v>
      </c>
      <c r="X14" s="83">
        <v>0</v>
      </c>
      <c r="Y14" s="83">
        <v>0</v>
      </c>
      <c r="Z14" s="83">
        <v>0</v>
      </c>
      <c r="AA14" s="83">
        <v>5.4809999999999999</v>
      </c>
      <c r="AB14" s="83">
        <v>0</v>
      </c>
      <c r="AC14" s="83">
        <v>0</v>
      </c>
      <c r="AD14" s="83">
        <v>0</v>
      </c>
      <c r="AE14" s="83">
        <v>0</v>
      </c>
      <c r="AF14" s="83">
        <v>0</v>
      </c>
      <c r="AG14" s="83">
        <v>0</v>
      </c>
      <c r="AH14" s="83">
        <v>0</v>
      </c>
      <c r="AI14" s="83">
        <v>0</v>
      </c>
      <c r="AJ14" s="83">
        <v>0</v>
      </c>
      <c r="AK14" s="83">
        <v>7.6539999999999999</v>
      </c>
      <c r="AL14" s="83">
        <v>23.074000000000002</v>
      </c>
      <c r="AM14" s="83">
        <v>3.48</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3.24</v>
      </c>
      <c r="BN14" s="83">
        <v>0</v>
      </c>
      <c r="BO14" s="83">
        <v>0</v>
      </c>
      <c r="BP14" s="83">
        <v>0</v>
      </c>
      <c r="BQ14" s="83">
        <v>0</v>
      </c>
      <c r="BR14" s="83">
        <v>0</v>
      </c>
      <c r="BS14" s="83">
        <v>0</v>
      </c>
      <c r="BT14" s="83">
        <v>0</v>
      </c>
      <c r="BU14" s="83">
        <v>0</v>
      </c>
      <c r="BV14" s="83">
        <v>0</v>
      </c>
      <c r="BW14" s="83">
        <v>0</v>
      </c>
      <c r="BX14" s="83">
        <v>0</v>
      </c>
      <c r="BY14" s="83">
        <v>0</v>
      </c>
      <c r="BZ14" s="83">
        <v>4.75</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15.108000000000001</v>
      </c>
      <c r="DT14" s="83">
        <v>0</v>
      </c>
      <c r="DU14" s="83">
        <v>0</v>
      </c>
      <c r="DV14" s="83">
        <v>0</v>
      </c>
      <c r="DW14" s="83">
        <v>0</v>
      </c>
      <c r="DX14" s="83">
        <v>0</v>
      </c>
      <c r="DY14" s="83">
        <v>0</v>
      </c>
      <c r="DZ14" s="83">
        <v>0</v>
      </c>
      <c r="EA14" s="83">
        <v>0</v>
      </c>
      <c r="EB14" s="83">
        <v>5.4809999999999999</v>
      </c>
      <c r="EC14" s="83">
        <v>0</v>
      </c>
      <c r="ED14" s="83">
        <v>0</v>
      </c>
      <c r="EE14" s="83">
        <v>0</v>
      </c>
      <c r="EF14" s="83">
        <v>0</v>
      </c>
      <c r="EG14" s="83">
        <v>0</v>
      </c>
      <c r="EH14" s="83">
        <v>0</v>
      </c>
      <c r="EI14" s="83">
        <v>0</v>
      </c>
      <c r="EJ14" s="83">
        <v>0</v>
      </c>
      <c r="EK14" s="83">
        <v>0</v>
      </c>
      <c r="EL14" s="83">
        <v>7.6539999999999999</v>
      </c>
      <c r="EM14" s="83">
        <v>23.074000000000002</v>
      </c>
      <c r="EN14" s="83">
        <v>3.48</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3.24</v>
      </c>
      <c r="FO14" s="83">
        <v>0</v>
      </c>
      <c r="FP14" s="83">
        <v>0</v>
      </c>
      <c r="FQ14" s="83">
        <v>0</v>
      </c>
      <c r="FR14" s="83">
        <v>0</v>
      </c>
      <c r="FS14" s="83">
        <v>0</v>
      </c>
      <c r="FT14" s="83">
        <v>0</v>
      </c>
      <c r="FU14" s="83">
        <v>0</v>
      </c>
      <c r="FV14" s="83">
        <v>0</v>
      </c>
      <c r="FW14" s="83">
        <v>0</v>
      </c>
      <c r="FX14" s="83">
        <v>0</v>
      </c>
      <c r="FY14" s="83">
        <v>0</v>
      </c>
      <c r="FZ14" s="83">
        <v>0</v>
      </c>
      <c r="GA14" s="83">
        <v>4.75</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54.796999999999997</v>
      </c>
      <c r="HL14" s="83">
        <v>0</v>
      </c>
      <c r="HM14" s="83">
        <v>0</v>
      </c>
      <c r="HN14" s="83">
        <v>0</v>
      </c>
      <c r="HO14" s="83">
        <v>3.24</v>
      </c>
      <c r="HP14" s="83">
        <v>0</v>
      </c>
      <c r="HQ14" s="83">
        <v>4.75</v>
      </c>
      <c r="HR14" s="83">
        <v>0</v>
      </c>
      <c r="HS14" s="83">
        <v>0</v>
      </c>
      <c r="HT14" s="83">
        <v>0</v>
      </c>
      <c r="HU14" s="83">
        <v>0</v>
      </c>
      <c r="HV14" s="83">
        <v>0</v>
      </c>
      <c r="HW14" s="83">
        <v>0</v>
      </c>
      <c r="HX14" s="83">
        <v>0</v>
      </c>
      <c r="HY14" s="83">
        <v>0</v>
      </c>
      <c r="HZ14" s="83">
        <v>0</v>
      </c>
      <c r="IA14" s="83">
        <v>0</v>
      </c>
      <c r="IB14" s="83">
        <v>0</v>
      </c>
      <c r="IC14" s="83">
        <v>0</v>
      </c>
      <c r="ID14" s="83">
        <v>0</v>
      </c>
      <c r="IE14" s="83">
        <v>0</v>
      </c>
      <c r="IF14" s="83">
        <v>54.796999999999997</v>
      </c>
      <c r="IG14" s="83">
        <v>0</v>
      </c>
      <c r="IH14" s="83">
        <v>0</v>
      </c>
      <c r="II14" s="83">
        <v>0</v>
      </c>
      <c r="IJ14" s="83">
        <v>3.24</v>
      </c>
      <c r="IK14" s="83">
        <v>0</v>
      </c>
      <c r="IL14" s="83">
        <v>4.75</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1</v>
      </c>
      <c r="JF14" s="81">
        <v>0</v>
      </c>
      <c r="JG14" s="81">
        <v>0</v>
      </c>
      <c r="JH14" s="81">
        <v>0</v>
      </c>
      <c r="JI14" s="81">
        <v>0</v>
      </c>
      <c r="JJ14" s="81">
        <v>0</v>
      </c>
      <c r="JK14" s="81">
        <v>0</v>
      </c>
      <c r="JL14" s="81">
        <v>0</v>
      </c>
      <c r="JM14" s="81">
        <v>0</v>
      </c>
      <c r="JN14" s="81">
        <v>1</v>
      </c>
      <c r="JO14" s="81">
        <v>0</v>
      </c>
      <c r="JP14" s="81">
        <v>0</v>
      </c>
      <c r="JQ14" s="81">
        <v>0</v>
      </c>
      <c r="JR14" s="81">
        <v>0</v>
      </c>
      <c r="JS14" s="81">
        <v>0</v>
      </c>
      <c r="JT14" s="81">
        <v>0</v>
      </c>
      <c r="JU14" s="81">
        <v>0</v>
      </c>
      <c r="JV14" s="81">
        <v>0</v>
      </c>
      <c r="JW14" s="81">
        <v>0</v>
      </c>
      <c r="JX14" s="81">
        <v>1</v>
      </c>
      <c r="JY14" s="81">
        <v>2</v>
      </c>
      <c r="JZ14" s="81">
        <v>1</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1</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1</v>
      </c>
      <c r="NG14" s="81">
        <v>0</v>
      </c>
      <c r="NH14" s="81">
        <v>0</v>
      </c>
      <c r="NI14" s="81">
        <v>0</v>
      </c>
      <c r="NJ14" s="81">
        <v>0</v>
      </c>
      <c r="NK14" s="81">
        <v>0</v>
      </c>
      <c r="NL14" s="81">
        <v>0</v>
      </c>
      <c r="NM14" s="81">
        <v>0</v>
      </c>
      <c r="NN14" s="81">
        <v>0</v>
      </c>
      <c r="NO14" s="81">
        <v>1</v>
      </c>
      <c r="NP14" s="81">
        <v>0</v>
      </c>
      <c r="NQ14" s="81">
        <v>0</v>
      </c>
      <c r="NR14" s="81">
        <v>0</v>
      </c>
      <c r="NS14" s="81">
        <v>0</v>
      </c>
      <c r="NT14" s="81">
        <v>0</v>
      </c>
      <c r="NU14" s="81">
        <v>0</v>
      </c>
      <c r="NV14" s="81">
        <v>0</v>
      </c>
      <c r="NW14" s="81">
        <v>0</v>
      </c>
      <c r="NX14" s="81">
        <v>0</v>
      </c>
      <c r="NY14" s="81">
        <v>1</v>
      </c>
      <c r="NZ14" s="81">
        <v>2</v>
      </c>
      <c r="OA14" s="81">
        <v>1</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1</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6</v>
      </c>
      <c r="QY14" s="81">
        <v>0</v>
      </c>
      <c r="QZ14" s="81">
        <v>0</v>
      </c>
      <c r="RA14" s="81">
        <v>0</v>
      </c>
      <c r="RB14" s="81">
        <v>1</v>
      </c>
      <c r="RC14" s="81">
        <v>0</v>
      </c>
      <c r="RD14" s="81">
        <v>1</v>
      </c>
      <c r="RE14" s="81">
        <v>0</v>
      </c>
      <c r="RF14" s="81">
        <v>0</v>
      </c>
      <c r="RG14" s="81">
        <v>0</v>
      </c>
      <c r="RH14" s="81">
        <v>0</v>
      </c>
      <c r="RI14" s="81">
        <v>0</v>
      </c>
      <c r="RJ14" s="81">
        <v>0</v>
      </c>
      <c r="RK14" s="81">
        <v>0</v>
      </c>
      <c r="RL14" s="81">
        <v>0</v>
      </c>
      <c r="RM14" s="81">
        <v>0</v>
      </c>
      <c r="RN14" s="81">
        <v>0</v>
      </c>
      <c r="RO14" s="81">
        <v>0</v>
      </c>
      <c r="RP14" s="81">
        <v>0</v>
      </c>
      <c r="RQ14" s="81">
        <v>0</v>
      </c>
      <c r="RR14" s="81">
        <v>0</v>
      </c>
      <c r="RS14" s="81">
        <v>6</v>
      </c>
      <c r="RT14" s="81">
        <v>0</v>
      </c>
      <c r="RU14" s="81">
        <v>0</v>
      </c>
      <c r="RV14" s="81">
        <v>0</v>
      </c>
      <c r="RW14" s="81">
        <v>1</v>
      </c>
      <c r="RX14" s="81">
        <v>0</v>
      </c>
      <c r="RY14" s="81">
        <v>1</v>
      </c>
      <c r="RZ14" s="81">
        <v>0</v>
      </c>
      <c r="SA14" s="81">
        <v>0</v>
      </c>
      <c r="SB14" s="81">
        <v>0</v>
      </c>
      <c r="SC14" s="81">
        <v>0</v>
      </c>
      <c r="SD14" s="81">
        <v>0</v>
      </c>
      <c r="SE14" s="81">
        <v>0</v>
      </c>
      <c r="SF14" s="81">
        <v>0</v>
      </c>
      <c r="SG14" s="81">
        <v>0</v>
      </c>
      <c r="SH14" s="81">
        <v>0</v>
      </c>
    </row>
    <row r="15" spans="1:503">
      <c r="A15" s="18" t="s">
        <v>2164</v>
      </c>
      <c r="B15" s="80">
        <v>7</v>
      </c>
      <c r="C15" s="80">
        <v>7</v>
      </c>
      <c r="D15" s="80">
        <v>1</v>
      </c>
      <c r="E15" s="80">
        <v>2010</v>
      </c>
      <c r="F15" s="80" t="s">
        <v>86</v>
      </c>
      <c r="G15" s="182" t="s">
        <v>2157</v>
      </c>
      <c r="H15" s="80" t="s">
        <v>2158</v>
      </c>
      <c r="I15" s="173"/>
      <c r="J15" s="83">
        <v>0</v>
      </c>
      <c r="K15" s="83">
        <v>0</v>
      </c>
      <c r="L15" s="83">
        <v>0</v>
      </c>
      <c r="M15" s="83">
        <v>0</v>
      </c>
      <c r="N15" s="83">
        <v>0</v>
      </c>
      <c r="O15" s="83">
        <v>0</v>
      </c>
      <c r="P15" s="83">
        <v>0</v>
      </c>
      <c r="Q15" s="83">
        <v>0</v>
      </c>
      <c r="R15" s="83">
        <v>15.696</v>
      </c>
      <c r="S15" s="83">
        <v>0</v>
      </c>
      <c r="T15" s="83">
        <v>0</v>
      </c>
      <c r="U15" s="83">
        <v>0</v>
      </c>
      <c r="V15" s="83">
        <v>0</v>
      </c>
      <c r="W15" s="83">
        <v>0</v>
      </c>
      <c r="X15" s="83">
        <v>0</v>
      </c>
      <c r="Y15" s="83">
        <v>0</v>
      </c>
      <c r="Z15" s="83">
        <v>0</v>
      </c>
      <c r="AA15" s="83">
        <v>6.05</v>
      </c>
      <c r="AB15" s="83">
        <v>0</v>
      </c>
      <c r="AC15" s="83">
        <v>0</v>
      </c>
      <c r="AD15" s="83">
        <v>0</v>
      </c>
      <c r="AE15" s="83">
        <v>0</v>
      </c>
      <c r="AF15" s="83">
        <v>0</v>
      </c>
      <c r="AG15" s="83">
        <v>0</v>
      </c>
      <c r="AH15" s="83">
        <v>0</v>
      </c>
      <c r="AI15" s="83">
        <v>0</v>
      </c>
      <c r="AJ15" s="83">
        <v>0</v>
      </c>
      <c r="AK15" s="83">
        <v>7.4770000000000003</v>
      </c>
      <c r="AL15" s="83">
        <v>23.49</v>
      </c>
      <c r="AM15" s="83">
        <v>0</v>
      </c>
      <c r="AN15" s="83">
        <v>3.173</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2.7410000000000001</v>
      </c>
      <c r="BN15" s="83">
        <v>0</v>
      </c>
      <c r="BO15" s="83">
        <v>0</v>
      </c>
      <c r="BP15" s="83">
        <v>0</v>
      </c>
      <c r="BQ15" s="83">
        <v>0</v>
      </c>
      <c r="BR15" s="83">
        <v>0</v>
      </c>
      <c r="BS15" s="83">
        <v>0</v>
      </c>
      <c r="BT15" s="83">
        <v>0</v>
      </c>
      <c r="BU15" s="83">
        <v>0</v>
      </c>
      <c r="BV15" s="83">
        <v>0</v>
      </c>
      <c r="BW15" s="83">
        <v>0</v>
      </c>
      <c r="BX15" s="83">
        <v>0</v>
      </c>
      <c r="BY15" s="83">
        <v>0</v>
      </c>
      <c r="BZ15" s="83">
        <v>4.6840000000000002</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15.696</v>
      </c>
      <c r="DT15" s="83">
        <v>0</v>
      </c>
      <c r="DU15" s="83">
        <v>0</v>
      </c>
      <c r="DV15" s="83">
        <v>0</v>
      </c>
      <c r="DW15" s="83">
        <v>0</v>
      </c>
      <c r="DX15" s="83">
        <v>0</v>
      </c>
      <c r="DY15" s="83">
        <v>0</v>
      </c>
      <c r="DZ15" s="83">
        <v>0</v>
      </c>
      <c r="EA15" s="83">
        <v>0</v>
      </c>
      <c r="EB15" s="83">
        <v>6.05</v>
      </c>
      <c r="EC15" s="83">
        <v>0</v>
      </c>
      <c r="ED15" s="83">
        <v>0</v>
      </c>
      <c r="EE15" s="83">
        <v>0</v>
      </c>
      <c r="EF15" s="83">
        <v>0</v>
      </c>
      <c r="EG15" s="83">
        <v>0</v>
      </c>
      <c r="EH15" s="83">
        <v>0</v>
      </c>
      <c r="EI15" s="83">
        <v>0</v>
      </c>
      <c r="EJ15" s="83">
        <v>0</v>
      </c>
      <c r="EK15" s="83">
        <v>0</v>
      </c>
      <c r="EL15" s="83">
        <v>7.4770000000000003</v>
      </c>
      <c r="EM15" s="83">
        <v>23.49</v>
      </c>
      <c r="EN15" s="83">
        <v>0</v>
      </c>
      <c r="EO15" s="83">
        <v>3.173</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2.7410000000000001</v>
      </c>
      <c r="FO15" s="83">
        <v>0</v>
      </c>
      <c r="FP15" s="83">
        <v>0</v>
      </c>
      <c r="FQ15" s="83">
        <v>0</v>
      </c>
      <c r="FR15" s="83">
        <v>0</v>
      </c>
      <c r="FS15" s="83">
        <v>0</v>
      </c>
      <c r="FT15" s="83">
        <v>0</v>
      </c>
      <c r="FU15" s="83">
        <v>0</v>
      </c>
      <c r="FV15" s="83">
        <v>0</v>
      </c>
      <c r="FW15" s="83">
        <v>0</v>
      </c>
      <c r="FX15" s="83">
        <v>0</v>
      </c>
      <c r="FY15" s="83">
        <v>0</v>
      </c>
      <c r="FZ15" s="83">
        <v>0</v>
      </c>
      <c r="GA15" s="83">
        <v>4.6840000000000002</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55.886000000000003</v>
      </c>
      <c r="HL15" s="83">
        <v>0</v>
      </c>
      <c r="HM15" s="83">
        <v>0</v>
      </c>
      <c r="HN15" s="83">
        <v>0</v>
      </c>
      <c r="HO15" s="83">
        <v>2.7410000000000001</v>
      </c>
      <c r="HP15" s="83">
        <v>0</v>
      </c>
      <c r="HQ15" s="83">
        <v>4.6840000000000002</v>
      </c>
      <c r="HR15" s="83">
        <v>0</v>
      </c>
      <c r="HS15" s="83">
        <v>0</v>
      </c>
      <c r="HT15" s="83">
        <v>0</v>
      </c>
      <c r="HU15" s="83">
        <v>0</v>
      </c>
      <c r="HV15" s="83">
        <v>0</v>
      </c>
      <c r="HW15" s="83">
        <v>0</v>
      </c>
      <c r="HX15" s="83">
        <v>0</v>
      </c>
      <c r="HY15" s="83">
        <v>0</v>
      </c>
      <c r="HZ15" s="83">
        <v>0</v>
      </c>
      <c r="IA15" s="83">
        <v>0</v>
      </c>
      <c r="IB15" s="83">
        <v>0</v>
      </c>
      <c r="IC15" s="83">
        <v>0</v>
      </c>
      <c r="ID15" s="83">
        <v>0</v>
      </c>
      <c r="IE15" s="83">
        <v>0</v>
      </c>
      <c r="IF15" s="83">
        <v>55.886000000000003</v>
      </c>
      <c r="IG15" s="83">
        <v>0</v>
      </c>
      <c r="IH15" s="83">
        <v>0</v>
      </c>
      <c r="II15" s="83">
        <v>0</v>
      </c>
      <c r="IJ15" s="83">
        <v>2.7410000000000001</v>
      </c>
      <c r="IK15" s="83">
        <v>0</v>
      </c>
      <c r="IL15" s="83">
        <v>4.6840000000000002</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1</v>
      </c>
      <c r="JF15" s="81">
        <v>0</v>
      </c>
      <c r="JG15" s="81">
        <v>0</v>
      </c>
      <c r="JH15" s="81">
        <v>0</v>
      </c>
      <c r="JI15" s="81">
        <v>0</v>
      </c>
      <c r="JJ15" s="81">
        <v>0</v>
      </c>
      <c r="JK15" s="81">
        <v>0</v>
      </c>
      <c r="JL15" s="81">
        <v>0</v>
      </c>
      <c r="JM15" s="81">
        <v>0</v>
      </c>
      <c r="JN15" s="81">
        <v>1</v>
      </c>
      <c r="JO15" s="81">
        <v>0</v>
      </c>
      <c r="JP15" s="81">
        <v>0</v>
      </c>
      <c r="JQ15" s="81">
        <v>0</v>
      </c>
      <c r="JR15" s="81">
        <v>0</v>
      </c>
      <c r="JS15" s="81">
        <v>0</v>
      </c>
      <c r="JT15" s="81">
        <v>0</v>
      </c>
      <c r="JU15" s="81">
        <v>0</v>
      </c>
      <c r="JV15" s="81">
        <v>0</v>
      </c>
      <c r="JW15" s="81">
        <v>0</v>
      </c>
      <c r="JX15" s="81">
        <v>1</v>
      </c>
      <c r="JY15" s="81">
        <v>2</v>
      </c>
      <c r="JZ15" s="81">
        <v>0</v>
      </c>
      <c r="KA15" s="81">
        <v>1</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1</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1</v>
      </c>
      <c r="NG15" s="81">
        <v>0</v>
      </c>
      <c r="NH15" s="81">
        <v>0</v>
      </c>
      <c r="NI15" s="81">
        <v>0</v>
      </c>
      <c r="NJ15" s="81">
        <v>0</v>
      </c>
      <c r="NK15" s="81">
        <v>0</v>
      </c>
      <c r="NL15" s="81">
        <v>0</v>
      </c>
      <c r="NM15" s="81">
        <v>0</v>
      </c>
      <c r="NN15" s="81">
        <v>0</v>
      </c>
      <c r="NO15" s="81">
        <v>1</v>
      </c>
      <c r="NP15" s="81">
        <v>0</v>
      </c>
      <c r="NQ15" s="81">
        <v>0</v>
      </c>
      <c r="NR15" s="81">
        <v>0</v>
      </c>
      <c r="NS15" s="81">
        <v>0</v>
      </c>
      <c r="NT15" s="81">
        <v>0</v>
      </c>
      <c r="NU15" s="81">
        <v>0</v>
      </c>
      <c r="NV15" s="81">
        <v>0</v>
      </c>
      <c r="NW15" s="81">
        <v>0</v>
      </c>
      <c r="NX15" s="81">
        <v>0</v>
      </c>
      <c r="NY15" s="81">
        <v>1</v>
      </c>
      <c r="NZ15" s="81">
        <v>2</v>
      </c>
      <c r="OA15" s="81">
        <v>0</v>
      </c>
      <c r="OB15" s="81">
        <v>1</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1</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6</v>
      </c>
      <c r="QY15" s="81">
        <v>0</v>
      </c>
      <c r="QZ15" s="81">
        <v>0</v>
      </c>
      <c r="RA15" s="81">
        <v>0</v>
      </c>
      <c r="RB15" s="81">
        <v>1</v>
      </c>
      <c r="RC15" s="81">
        <v>0</v>
      </c>
      <c r="RD15" s="81">
        <v>1</v>
      </c>
      <c r="RE15" s="81">
        <v>0</v>
      </c>
      <c r="RF15" s="81">
        <v>0</v>
      </c>
      <c r="RG15" s="81">
        <v>0</v>
      </c>
      <c r="RH15" s="81">
        <v>0</v>
      </c>
      <c r="RI15" s="81">
        <v>0</v>
      </c>
      <c r="RJ15" s="81">
        <v>0</v>
      </c>
      <c r="RK15" s="81">
        <v>0</v>
      </c>
      <c r="RL15" s="81">
        <v>0</v>
      </c>
      <c r="RM15" s="81">
        <v>0</v>
      </c>
      <c r="RN15" s="81">
        <v>0</v>
      </c>
      <c r="RO15" s="81">
        <v>0</v>
      </c>
      <c r="RP15" s="81">
        <v>0</v>
      </c>
      <c r="RQ15" s="81">
        <v>0</v>
      </c>
      <c r="RR15" s="81">
        <v>0</v>
      </c>
      <c r="RS15" s="81">
        <v>6</v>
      </c>
      <c r="RT15" s="81">
        <v>0</v>
      </c>
      <c r="RU15" s="81">
        <v>0</v>
      </c>
      <c r="RV15" s="81">
        <v>0</v>
      </c>
      <c r="RW15" s="81">
        <v>1</v>
      </c>
      <c r="RX15" s="81">
        <v>0</v>
      </c>
      <c r="RY15" s="81">
        <v>1</v>
      </c>
      <c r="RZ15" s="81">
        <v>0</v>
      </c>
      <c r="SA15" s="81">
        <v>0</v>
      </c>
      <c r="SB15" s="81">
        <v>0</v>
      </c>
      <c r="SC15" s="81">
        <v>0</v>
      </c>
      <c r="SD15" s="81">
        <v>0</v>
      </c>
      <c r="SE15" s="81">
        <v>0</v>
      </c>
      <c r="SF15" s="81">
        <v>0</v>
      </c>
      <c r="SG15" s="81">
        <v>0</v>
      </c>
      <c r="SH15" s="81">
        <v>0</v>
      </c>
    </row>
    <row r="16" spans="1:503">
      <c r="A16" s="18" t="s">
        <v>2165</v>
      </c>
      <c r="B16" s="80">
        <v>8</v>
      </c>
      <c r="C16" s="80">
        <v>8</v>
      </c>
      <c r="D16" s="80">
        <v>1</v>
      </c>
      <c r="E16" s="80">
        <v>2011</v>
      </c>
      <c r="F16" s="80" t="s">
        <v>87</v>
      </c>
      <c r="G16" s="182" t="s">
        <v>2157</v>
      </c>
      <c r="H16" s="80" t="s">
        <v>2158</v>
      </c>
      <c r="I16" s="173"/>
      <c r="J16" s="83">
        <v>0</v>
      </c>
      <c r="K16" s="83">
        <v>0</v>
      </c>
      <c r="L16" s="83">
        <v>0</v>
      </c>
      <c r="M16" s="83">
        <v>0</v>
      </c>
      <c r="N16" s="83">
        <v>0</v>
      </c>
      <c r="O16" s="83">
        <v>0</v>
      </c>
      <c r="P16" s="83">
        <v>0</v>
      </c>
      <c r="Q16" s="83">
        <v>0</v>
      </c>
      <c r="R16" s="83">
        <v>15.015000000000001</v>
      </c>
      <c r="S16" s="83">
        <v>0</v>
      </c>
      <c r="T16" s="83">
        <v>0</v>
      </c>
      <c r="U16" s="83">
        <v>0</v>
      </c>
      <c r="V16" s="83">
        <v>0</v>
      </c>
      <c r="W16" s="83">
        <v>0</v>
      </c>
      <c r="X16" s="83">
        <v>0</v>
      </c>
      <c r="Y16" s="83">
        <v>0</v>
      </c>
      <c r="Z16" s="83">
        <v>0</v>
      </c>
      <c r="AA16" s="83">
        <v>6.3250000000000002</v>
      </c>
      <c r="AB16" s="83">
        <v>0</v>
      </c>
      <c r="AC16" s="83">
        <v>0</v>
      </c>
      <c r="AD16" s="83">
        <v>0</v>
      </c>
      <c r="AE16" s="83">
        <v>0</v>
      </c>
      <c r="AF16" s="83">
        <v>0</v>
      </c>
      <c r="AG16" s="83">
        <v>0</v>
      </c>
      <c r="AH16" s="83">
        <v>0</v>
      </c>
      <c r="AI16" s="83">
        <v>0</v>
      </c>
      <c r="AJ16" s="83">
        <v>0</v>
      </c>
      <c r="AK16" s="83">
        <v>6.8710000000000004</v>
      </c>
      <c r="AL16" s="83">
        <v>23.608000000000001</v>
      </c>
      <c r="AM16" s="83">
        <v>0</v>
      </c>
      <c r="AN16" s="83">
        <v>3.02</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2.3610000000000002</v>
      </c>
      <c r="BN16" s="83">
        <v>0</v>
      </c>
      <c r="BO16" s="83">
        <v>0</v>
      </c>
      <c r="BP16" s="83">
        <v>0</v>
      </c>
      <c r="BQ16" s="83">
        <v>0</v>
      </c>
      <c r="BR16" s="83">
        <v>0</v>
      </c>
      <c r="BS16" s="83">
        <v>0</v>
      </c>
      <c r="BT16" s="83">
        <v>0</v>
      </c>
      <c r="BU16" s="83">
        <v>0</v>
      </c>
      <c r="BV16" s="83">
        <v>0</v>
      </c>
      <c r="BW16" s="83">
        <v>0</v>
      </c>
      <c r="BX16" s="83">
        <v>0</v>
      </c>
      <c r="BY16" s="83">
        <v>0</v>
      </c>
      <c r="BZ16" s="83">
        <v>4.0430000000000001</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15.015000000000001</v>
      </c>
      <c r="DT16" s="83">
        <v>0</v>
      </c>
      <c r="DU16" s="83">
        <v>0</v>
      </c>
      <c r="DV16" s="83">
        <v>0</v>
      </c>
      <c r="DW16" s="83">
        <v>0</v>
      </c>
      <c r="DX16" s="83">
        <v>0</v>
      </c>
      <c r="DY16" s="83">
        <v>0</v>
      </c>
      <c r="DZ16" s="83">
        <v>0</v>
      </c>
      <c r="EA16" s="83">
        <v>0</v>
      </c>
      <c r="EB16" s="83">
        <v>6.3250000000000002</v>
      </c>
      <c r="EC16" s="83">
        <v>0</v>
      </c>
      <c r="ED16" s="83">
        <v>0</v>
      </c>
      <c r="EE16" s="83">
        <v>0</v>
      </c>
      <c r="EF16" s="83">
        <v>0</v>
      </c>
      <c r="EG16" s="83">
        <v>0</v>
      </c>
      <c r="EH16" s="83">
        <v>0</v>
      </c>
      <c r="EI16" s="83">
        <v>0</v>
      </c>
      <c r="EJ16" s="83">
        <v>0</v>
      </c>
      <c r="EK16" s="83">
        <v>0</v>
      </c>
      <c r="EL16" s="83">
        <v>6.8710000000000004</v>
      </c>
      <c r="EM16" s="83">
        <v>23.608000000000001</v>
      </c>
      <c r="EN16" s="83">
        <v>0</v>
      </c>
      <c r="EO16" s="83">
        <v>3.02</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2.3610000000000002</v>
      </c>
      <c r="FO16" s="83">
        <v>0</v>
      </c>
      <c r="FP16" s="83">
        <v>0</v>
      </c>
      <c r="FQ16" s="83">
        <v>0</v>
      </c>
      <c r="FR16" s="83">
        <v>0</v>
      </c>
      <c r="FS16" s="83">
        <v>0</v>
      </c>
      <c r="FT16" s="83">
        <v>0</v>
      </c>
      <c r="FU16" s="83">
        <v>0</v>
      </c>
      <c r="FV16" s="83">
        <v>0</v>
      </c>
      <c r="FW16" s="83">
        <v>0</v>
      </c>
      <c r="FX16" s="83">
        <v>0</v>
      </c>
      <c r="FY16" s="83">
        <v>0</v>
      </c>
      <c r="FZ16" s="83">
        <v>0</v>
      </c>
      <c r="GA16" s="83">
        <v>4.0430000000000001</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54.838999999999999</v>
      </c>
      <c r="HL16" s="83">
        <v>0</v>
      </c>
      <c r="HM16" s="83">
        <v>0</v>
      </c>
      <c r="HN16" s="83">
        <v>0</v>
      </c>
      <c r="HO16" s="83">
        <v>2.3610000000000002</v>
      </c>
      <c r="HP16" s="83">
        <v>0</v>
      </c>
      <c r="HQ16" s="83">
        <v>4.0430000000000001</v>
      </c>
      <c r="HR16" s="83">
        <v>0</v>
      </c>
      <c r="HS16" s="83">
        <v>0</v>
      </c>
      <c r="HT16" s="83">
        <v>0</v>
      </c>
      <c r="HU16" s="83">
        <v>0</v>
      </c>
      <c r="HV16" s="83">
        <v>0</v>
      </c>
      <c r="HW16" s="83">
        <v>0</v>
      </c>
      <c r="HX16" s="83">
        <v>0</v>
      </c>
      <c r="HY16" s="83">
        <v>0</v>
      </c>
      <c r="HZ16" s="83">
        <v>0</v>
      </c>
      <c r="IA16" s="83">
        <v>0</v>
      </c>
      <c r="IB16" s="83">
        <v>0</v>
      </c>
      <c r="IC16" s="83">
        <v>0</v>
      </c>
      <c r="ID16" s="83">
        <v>0</v>
      </c>
      <c r="IE16" s="83">
        <v>0</v>
      </c>
      <c r="IF16" s="83">
        <v>54.838999999999999</v>
      </c>
      <c r="IG16" s="83">
        <v>0</v>
      </c>
      <c r="IH16" s="83">
        <v>0</v>
      </c>
      <c r="II16" s="83">
        <v>0</v>
      </c>
      <c r="IJ16" s="83">
        <v>2.3610000000000002</v>
      </c>
      <c r="IK16" s="83">
        <v>0</v>
      </c>
      <c r="IL16" s="83">
        <v>4.0430000000000001</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1</v>
      </c>
      <c r="JF16" s="81">
        <v>0</v>
      </c>
      <c r="JG16" s="81">
        <v>0</v>
      </c>
      <c r="JH16" s="81">
        <v>0</v>
      </c>
      <c r="JI16" s="81">
        <v>0</v>
      </c>
      <c r="JJ16" s="81">
        <v>0</v>
      </c>
      <c r="JK16" s="81">
        <v>0</v>
      </c>
      <c r="JL16" s="81">
        <v>0</v>
      </c>
      <c r="JM16" s="81">
        <v>0</v>
      </c>
      <c r="JN16" s="81">
        <v>1</v>
      </c>
      <c r="JO16" s="81">
        <v>0</v>
      </c>
      <c r="JP16" s="81">
        <v>0</v>
      </c>
      <c r="JQ16" s="81">
        <v>0</v>
      </c>
      <c r="JR16" s="81">
        <v>0</v>
      </c>
      <c r="JS16" s="81">
        <v>0</v>
      </c>
      <c r="JT16" s="81">
        <v>0</v>
      </c>
      <c r="JU16" s="81">
        <v>0</v>
      </c>
      <c r="JV16" s="81">
        <v>0</v>
      </c>
      <c r="JW16" s="81">
        <v>0</v>
      </c>
      <c r="JX16" s="81">
        <v>1</v>
      </c>
      <c r="JY16" s="81">
        <v>2</v>
      </c>
      <c r="JZ16" s="81">
        <v>0</v>
      </c>
      <c r="KA16" s="81">
        <v>1</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1</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1</v>
      </c>
      <c r="NG16" s="81">
        <v>0</v>
      </c>
      <c r="NH16" s="81">
        <v>0</v>
      </c>
      <c r="NI16" s="81">
        <v>0</v>
      </c>
      <c r="NJ16" s="81">
        <v>0</v>
      </c>
      <c r="NK16" s="81">
        <v>0</v>
      </c>
      <c r="NL16" s="81">
        <v>0</v>
      </c>
      <c r="NM16" s="81">
        <v>0</v>
      </c>
      <c r="NN16" s="81">
        <v>0</v>
      </c>
      <c r="NO16" s="81">
        <v>1</v>
      </c>
      <c r="NP16" s="81">
        <v>0</v>
      </c>
      <c r="NQ16" s="81">
        <v>0</v>
      </c>
      <c r="NR16" s="81">
        <v>0</v>
      </c>
      <c r="NS16" s="81">
        <v>0</v>
      </c>
      <c r="NT16" s="81">
        <v>0</v>
      </c>
      <c r="NU16" s="81">
        <v>0</v>
      </c>
      <c r="NV16" s="81">
        <v>0</v>
      </c>
      <c r="NW16" s="81">
        <v>0</v>
      </c>
      <c r="NX16" s="81">
        <v>0</v>
      </c>
      <c r="NY16" s="81">
        <v>1</v>
      </c>
      <c r="NZ16" s="81">
        <v>2</v>
      </c>
      <c r="OA16" s="81">
        <v>0</v>
      </c>
      <c r="OB16" s="81">
        <v>1</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1</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6</v>
      </c>
      <c r="QY16" s="81">
        <v>0</v>
      </c>
      <c r="QZ16" s="81">
        <v>0</v>
      </c>
      <c r="RA16" s="81">
        <v>0</v>
      </c>
      <c r="RB16" s="81">
        <v>1</v>
      </c>
      <c r="RC16" s="81">
        <v>0</v>
      </c>
      <c r="RD16" s="81">
        <v>1</v>
      </c>
      <c r="RE16" s="81">
        <v>0</v>
      </c>
      <c r="RF16" s="81">
        <v>0</v>
      </c>
      <c r="RG16" s="81">
        <v>0</v>
      </c>
      <c r="RH16" s="81">
        <v>0</v>
      </c>
      <c r="RI16" s="81">
        <v>0</v>
      </c>
      <c r="RJ16" s="81">
        <v>0</v>
      </c>
      <c r="RK16" s="81">
        <v>0</v>
      </c>
      <c r="RL16" s="81">
        <v>0</v>
      </c>
      <c r="RM16" s="81">
        <v>0</v>
      </c>
      <c r="RN16" s="81">
        <v>0</v>
      </c>
      <c r="RO16" s="81">
        <v>0</v>
      </c>
      <c r="RP16" s="81">
        <v>0</v>
      </c>
      <c r="RQ16" s="81">
        <v>0</v>
      </c>
      <c r="RR16" s="81">
        <v>0</v>
      </c>
      <c r="RS16" s="81">
        <v>6</v>
      </c>
      <c r="RT16" s="81">
        <v>0</v>
      </c>
      <c r="RU16" s="81">
        <v>0</v>
      </c>
      <c r="RV16" s="81">
        <v>0</v>
      </c>
      <c r="RW16" s="81">
        <v>1</v>
      </c>
      <c r="RX16" s="81">
        <v>0</v>
      </c>
      <c r="RY16" s="81">
        <v>1</v>
      </c>
      <c r="RZ16" s="81">
        <v>0</v>
      </c>
      <c r="SA16" s="81">
        <v>0</v>
      </c>
      <c r="SB16" s="81">
        <v>0</v>
      </c>
      <c r="SC16" s="81">
        <v>0</v>
      </c>
      <c r="SD16" s="81">
        <v>0</v>
      </c>
      <c r="SE16" s="81">
        <v>0</v>
      </c>
      <c r="SF16" s="81">
        <v>0</v>
      </c>
      <c r="SG16" s="81">
        <v>0</v>
      </c>
      <c r="SH16" s="81">
        <v>0</v>
      </c>
    </row>
    <row r="17" spans="1:502">
      <c r="A17" s="18" t="s">
        <v>2166</v>
      </c>
      <c r="B17" s="80">
        <v>9</v>
      </c>
      <c r="C17" s="80">
        <v>9</v>
      </c>
      <c r="D17" s="80">
        <v>1</v>
      </c>
      <c r="E17" s="80">
        <v>2012</v>
      </c>
      <c r="F17" s="80" t="s">
        <v>88</v>
      </c>
      <c r="G17" s="182" t="s">
        <v>2157</v>
      </c>
      <c r="H17" s="80" t="s">
        <v>2158</v>
      </c>
      <c r="I17" s="173"/>
      <c r="J17" s="83">
        <v>0</v>
      </c>
      <c r="K17" s="83">
        <v>0</v>
      </c>
      <c r="L17" s="83">
        <v>0</v>
      </c>
      <c r="M17" s="83">
        <v>0</v>
      </c>
      <c r="N17" s="83">
        <v>0</v>
      </c>
      <c r="O17" s="83">
        <v>0</v>
      </c>
      <c r="P17" s="83">
        <v>0</v>
      </c>
      <c r="Q17" s="83">
        <v>0</v>
      </c>
      <c r="R17" s="83">
        <v>13.568</v>
      </c>
      <c r="S17" s="83">
        <v>0</v>
      </c>
      <c r="T17" s="83">
        <v>0</v>
      </c>
      <c r="U17" s="83">
        <v>0</v>
      </c>
      <c r="V17" s="83">
        <v>0</v>
      </c>
      <c r="W17" s="83">
        <v>0</v>
      </c>
      <c r="X17" s="83">
        <v>0</v>
      </c>
      <c r="Y17" s="83">
        <v>0</v>
      </c>
      <c r="Z17" s="83">
        <v>0</v>
      </c>
      <c r="AA17" s="83">
        <v>7.47</v>
      </c>
      <c r="AB17" s="83">
        <v>0</v>
      </c>
      <c r="AC17" s="83">
        <v>0</v>
      </c>
      <c r="AD17" s="83">
        <v>0</v>
      </c>
      <c r="AE17" s="83">
        <v>0</v>
      </c>
      <c r="AF17" s="83">
        <v>0</v>
      </c>
      <c r="AG17" s="83">
        <v>0</v>
      </c>
      <c r="AH17" s="83">
        <v>0</v>
      </c>
      <c r="AI17" s="83">
        <v>0</v>
      </c>
      <c r="AJ17" s="83">
        <v>0</v>
      </c>
      <c r="AK17" s="83">
        <v>8.8699999999999992</v>
      </c>
      <c r="AL17" s="83">
        <v>29.721</v>
      </c>
      <c r="AM17" s="83">
        <v>0</v>
      </c>
      <c r="AN17" s="83">
        <v>4.3789999999999996</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2.9870000000000001</v>
      </c>
      <c r="BN17" s="83">
        <v>0</v>
      </c>
      <c r="BO17" s="83">
        <v>0</v>
      </c>
      <c r="BP17" s="83">
        <v>0</v>
      </c>
      <c r="BQ17" s="83">
        <v>0</v>
      </c>
      <c r="BR17" s="83">
        <v>0</v>
      </c>
      <c r="BS17" s="83">
        <v>0</v>
      </c>
      <c r="BT17" s="83">
        <v>0</v>
      </c>
      <c r="BU17" s="83">
        <v>0</v>
      </c>
      <c r="BV17" s="83">
        <v>0</v>
      </c>
      <c r="BW17" s="83">
        <v>0</v>
      </c>
      <c r="BX17" s="83">
        <v>0</v>
      </c>
      <c r="BY17" s="83">
        <v>0</v>
      </c>
      <c r="BZ17" s="83">
        <v>4.59</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13.568</v>
      </c>
      <c r="DT17" s="83">
        <v>0</v>
      </c>
      <c r="DU17" s="83">
        <v>0</v>
      </c>
      <c r="DV17" s="83">
        <v>0</v>
      </c>
      <c r="DW17" s="83">
        <v>0</v>
      </c>
      <c r="DX17" s="83">
        <v>0</v>
      </c>
      <c r="DY17" s="83">
        <v>0</v>
      </c>
      <c r="DZ17" s="83">
        <v>0</v>
      </c>
      <c r="EA17" s="83">
        <v>0</v>
      </c>
      <c r="EB17" s="83">
        <v>7.47</v>
      </c>
      <c r="EC17" s="83">
        <v>0</v>
      </c>
      <c r="ED17" s="83">
        <v>0</v>
      </c>
      <c r="EE17" s="83">
        <v>0</v>
      </c>
      <c r="EF17" s="83">
        <v>0</v>
      </c>
      <c r="EG17" s="83">
        <v>0</v>
      </c>
      <c r="EH17" s="83">
        <v>0</v>
      </c>
      <c r="EI17" s="83">
        <v>0</v>
      </c>
      <c r="EJ17" s="83">
        <v>0</v>
      </c>
      <c r="EK17" s="83">
        <v>0</v>
      </c>
      <c r="EL17" s="83">
        <v>8.8699999999999992</v>
      </c>
      <c r="EM17" s="83">
        <v>29.721</v>
      </c>
      <c r="EN17" s="83">
        <v>0</v>
      </c>
      <c r="EO17" s="83">
        <v>4.3789999999999996</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2.9870000000000001</v>
      </c>
      <c r="FO17" s="83">
        <v>0</v>
      </c>
      <c r="FP17" s="83">
        <v>0</v>
      </c>
      <c r="FQ17" s="83">
        <v>0</v>
      </c>
      <c r="FR17" s="83">
        <v>0</v>
      </c>
      <c r="FS17" s="83">
        <v>0</v>
      </c>
      <c r="FT17" s="83">
        <v>0</v>
      </c>
      <c r="FU17" s="83">
        <v>0</v>
      </c>
      <c r="FV17" s="83">
        <v>0</v>
      </c>
      <c r="FW17" s="83">
        <v>0</v>
      </c>
      <c r="FX17" s="83">
        <v>0</v>
      </c>
      <c r="FY17" s="83">
        <v>0</v>
      </c>
      <c r="FZ17" s="83">
        <v>0</v>
      </c>
      <c r="GA17" s="83">
        <v>4.59</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64.007999999999996</v>
      </c>
      <c r="HL17" s="83">
        <v>0</v>
      </c>
      <c r="HM17" s="83">
        <v>0</v>
      </c>
      <c r="HN17" s="83">
        <v>0</v>
      </c>
      <c r="HO17" s="83">
        <v>2.9870000000000001</v>
      </c>
      <c r="HP17" s="83">
        <v>0</v>
      </c>
      <c r="HQ17" s="83">
        <v>4.59</v>
      </c>
      <c r="HR17" s="83">
        <v>0</v>
      </c>
      <c r="HS17" s="83">
        <v>0</v>
      </c>
      <c r="HT17" s="83">
        <v>0</v>
      </c>
      <c r="HU17" s="83">
        <v>0</v>
      </c>
      <c r="HV17" s="83">
        <v>0</v>
      </c>
      <c r="HW17" s="83">
        <v>0</v>
      </c>
      <c r="HX17" s="83">
        <v>0</v>
      </c>
      <c r="HY17" s="83">
        <v>0</v>
      </c>
      <c r="HZ17" s="83">
        <v>0</v>
      </c>
      <c r="IA17" s="83">
        <v>0</v>
      </c>
      <c r="IB17" s="83">
        <v>0</v>
      </c>
      <c r="IC17" s="83">
        <v>0</v>
      </c>
      <c r="ID17" s="83">
        <v>0</v>
      </c>
      <c r="IE17" s="83">
        <v>0</v>
      </c>
      <c r="IF17" s="83">
        <v>64.007999999999996</v>
      </c>
      <c r="IG17" s="83">
        <v>0</v>
      </c>
      <c r="IH17" s="83">
        <v>0</v>
      </c>
      <c r="II17" s="83">
        <v>0</v>
      </c>
      <c r="IJ17" s="83">
        <v>2.9870000000000001</v>
      </c>
      <c r="IK17" s="83">
        <v>0</v>
      </c>
      <c r="IL17" s="83">
        <v>4.59</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1</v>
      </c>
      <c r="JF17" s="81">
        <v>0</v>
      </c>
      <c r="JG17" s="81">
        <v>0</v>
      </c>
      <c r="JH17" s="81">
        <v>0</v>
      </c>
      <c r="JI17" s="81">
        <v>0</v>
      </c>
      <c r="JJ17" s="81">
        <v>0</v>
      </c>
      <c r="JK17" s="81">
        <v>0</v>
      </c>
      <c r="JL17" s="81">
        <v>0</v>
      </c>
      <c r="JM17" s="81">
        <v>0</v>
      </c>
      <c r="JN17" s="81">
        <v>1</v>
      </c>
      <c r="JO17" s="81">
        <v>0</v>
      </c>
      <c r="JP17" s="81">
        <v>0</v>
      </c>
      <c r="JQ17" s="81">
        <v>0</v>
      </c>
      <c r="JR17" s="81">
        <v>0</v>
      </c>
      <c r="JS17" s="81">
        <v>0</v>
      </c>
      <c r="JT17" s="81">
        <v>0</v>
      </c>
      <c r="JU17" s="81">
        <v>0</v>
      </c>
      <c r="JV17" s="81">
        <v>0</v>
      </c>
      <c r="JW17" s="81">
        <v>0</v>
      </c>
      <c r="JX17" s="81">
        <v>1</v>
      </c>
      <c r="JY17" s="81">
        <v>2</v>
      </c>
      <c r="JZ17" s="81">
        <v>0</v>
      </c>
      <c r="KA17" s="81">
        <v>1</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1</v>
      </c>
      <c r="LA17" s="81">
        <v>0</v>
      </c>
      <c r="LB17" s="81">
        <v>0</v>
      </c>
      <c r="LC17" s="81">
        <v>0</v>
      </c>
      <c r="LD17" s="81">
        <v>0</v>
      </c>
      <c r="LE17" s="81">
        <v>0</v>
      </c>
      <c r="LF17" s="81">
        <v>0</v>
      </c>
      <c r="LG17" s="81">
        <v>0</v>
      </c>
      <c r="LH17" s="81">
        <v>0</v>
      </c>
      <c r="LI17" s="81">
        <v>0</v>
      </c>
      <c r="LJ17" s="81">
        <v>0</v>
      </c>
      <c r="LK17" s="81">
        <v>0</v>
      </c>
      <c r="LL17" s="81">
        <v>0</v>
      </c>
      <c r="LM17" s="81">
        <v>1</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1</v>
      </c>
      <c r="NG17" s="81">
        <v>0</v>
      </c>
      <c r="NH17" s="81">
        <v>0</v>
      </c>
      <c r="NI17" s="81">
        <v>0</v>
      </c>
      <c r="NJ17" s="81">
        <v>0</v>
      </c>
      <c r="NK17" s="81">
        <v>0</v>
      </c>
      <c r="NL17" s="81">
        <v>0</v>
      </c>
      <c r="NM17" s="81">
        <v>0</v>
      </c>
      <c r="NN17" s="81">
        <v>0</v>
      </c>
      <c r="NO17" s="81">
        <v>1</v>
      </c>
      <c r="NP17" s="81">
        <v>0</v>
      </c>
      <c r="NQ17" s="81">
        <v>0</v>
      </c>
      <c r="NR17" s="81">
        <v>0</v>
      </c>
      <c r="NS17" s="81">
        <v>0</v>
      </c>
      <c r="NT17" s="81">
        <v>0</v>
      </c>
      <c r="NU17" s="81">
        <v>0</v>
      </c>
      <c r="NV17" s="81">
        <v>0</v>
      </c>
      <c r="NW17" s="81">
        <v>0</v>
      </c>
      <c r="NX17" s="81">
        <v>0</v>
      </c>
      <c r="NY17" s="81">
        <v>1</v>
      </c>
      <c r="NZ17" s="81">
        <v>2</v>
      </c>
      <c r="OA17" s="81">
        <v>0</v>
      </c>
      <c r="OB17" s="81">
        <v>1</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1</v>
      </c>
      <c r="PB17" s="81">
        <v>0</v>
      </c>
      <c r="PC17" s="81">
        <v>0</v>
      </c>
      <c r="PD17" s="81">
        <v>0</v>
      </c>
      <c r="PE17" s="81">
        <v>0</v>
      </c>
      <c r="PF17" s="81">
        <v>0</v>
      </c>
      <c r="PG17" s="81">
        <v>0</v>
      </c>
      <c r="PH17" s="81">
        <v>0</v>
      </c>
      <c r="PI17" s="81">
        <v>0</v>
      </c>
      <c r="PJ17" s="81">
        <v>0</v>
      </c>
      <c r="PK17" s="81">
        <v>0</v>
      </c>
      <c r="PL17" s="81">
        <v>0</v>
      </c>
      <c r="PM17" s="81">
        <v>0</v>
      </c>
      <c r="PN17" s="81">
        <v>1</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6</v>
      </c>
      <c r="QY17" s="81">
        <v>0</v>
      </c>
      <c r="QZ17" s="81">
        <v>0</v>
      </c>
      <c r="RA17" s="81">
        <v>0</v>
      </c>
      <c r="RB17" s="81">
        <v>1</v>
      </c>
      <c r="RC17" s="81">
        <v>0</v>
      </c>
      <c r="RD17" s="81">
        <v>1</v>
      </c>
      <c r="RE17" s="81">
        <v>0</v>
      </c>
      <c r="RF17" s="81">
        <v>0</v>
      </c>
      <c r="RG17" s="81">
        <v>0</v>
      </c>
      <c r="RH17" s="81">
        <v>0</v>
      </c>
      <c r="RI17" s="81">
        <v>0</v>
      </c>
      <c r="RJ17" s="81">
        <v>0</v>
      </c>
      <c r="RK17" s="81">
        <v>0</v>
      </c>
      <c r="RL17" s="81">
        <v>0</v>
      </c>
      <c r="RM17" s="81">
        <v>0</v>
      </c>
      <c r="RN17" s="81">
        <v>0</v>
      </c>
      <c r="RO17" s="81">
        <v>0</v>
      </c>
      <c r="RP17" s="81">
        <v>0</v>
      </c>
      <c r="RQ17" s="81">
        <v>0</v>
      </c>
      <c r="RR17" s="81">
        <v>0</v>
      </c>
      <c r="RS17" s="81">
        <v>6</v>
      </c>
      <c r="RT17" s="81">
        <v>0</v>
      </c>
      <c r="RU17" s="81">
        <v>0</v>
      </c>
      <c r="RV17" s="81">
        <v>0</v>
      </c>
      <c r="RW17" s="81">
        <v>1</v>
      </c>
      <c r="RX17" s="81">
        <v>0</v>
      </c>
      <c r="RY17" s="81">
        <v>1</v>
      </c>
      <c r="RZ17" s="81">
        <v>0</v>
      </c>
      <c r="SA17" s="81">
        <v>0</v>
      </c>
      <c r="SB17" s="81">
        <v>0</v>
      </c>
      <c r="SC17" s="81">
        <v>0</v>
      </c>
      <c r="SD17" s="81">
        <v>0</v>
      </c>
      <c r="SE17" s="81">
        <v>0</v>
      </c>
      <c r="SF17" s="81">
        <v>0</v>
      </c>
      <c r="SG17" s="81">
        <v>0</v>
      </c>
      <c r="SH17" s="81">
        <v>0</v>
      </c>
    </row>
    <row r="18" spans="1:502">
      <c r="A18" s="18" t="s">
        <v>2167</v>
      </c>
      <c r="B18" s="80">
        <v>10</v>
      </c>
      <c r="C18" s="80">
        <v>10</v>
      </c>
      <c r="D18" s="80">
        <v>1</v>
      </c>
      <c r="E18" s="80">
        <v>2013</v>
      </c>
      <c r="F18" s="80" t="s">
        <v>89</v>
      </c>
      <c r="G18" s="182" t="s">
        <v>2157</v>
      </c>
      <c r="H18" s="80" t="s">
        <v>2158</v>
      </c>
      <c r="I18" s="173"/>
      <c r="J18" s="83">
        <v>0</v>
      </c>
      <c r="K18" s="83">
        <v>0</v>
      </c>
      <c r="L18" s="83">
        <v>0</v>
      </c>
      <c r="M18" s="83">
        <v>0</v>
      </c>
      <c r="N18" s="83">
        <v>0</v>
      </c>
      <c r="O18" s="83">
        <v>0</v>
      </c>
      <c r="P18" s="83">
        <v>0</v>
      </c>
      <c r="Q18" s="83">
        <v>0</v>
      </c>
      <c r="R18" s="83">
        <v>13.584</v>
      </c>
      <c r="S18" s="83">
        <v>0</v>
      </c>
      <c r="T18" s="83">
        <v>0</v>
      </c>
      <c r="U18" s="83">
        <v>0</v>
      </c>
      <c r="V18" s="83">
        <v>0</v>
      </c>
      <c r="W18" s="83">
        <v>0</v>
      </c>
      <c r="X18" s="83">
        <v>0</v>
      </c>
      <c r="Y18" s="83">
        <v>0</v>
      </c>
      <c r="Z18" s="83">
        <v>0</v>
      </c>
      <c r="AA18" s="83">
        <v>8.0380000000000003</v>
      </c>
      <c r="AB18" s="83">
        <v>0</v>
      </c>
      <c r="AC18" s="83">
        <v>0</v>
      </c>
      <c r="AD18" s="83">
        <v>0</v>
      </c>
      <c r="AE18" s="83">
        <v>0</v>
      </c>
      <c r="AF18" s="83">
        <v>0</v>
      </c>
      <c r="AG18" s="83">
        <v>0</v>
      </c>
      <c r="AH18" s="83">
        <v>0</v>
      </c>
      <c r="AI18" s="83">
        <v>0</v>
      </c>
      <c r="AJ18" s="83">
        <v>0</v>
      </c>
      <c r="AK18" s="83">
        <v>8.9359999999999999</v>
      </c>
      <c r="AL18" s="83">
        <v>33.39</v>
      </c>
      <c r="AM18" s="83">
        <v>0</v>
      </c>
      <c r="AN18" s="83">
        <v>5.31</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3.5910000000000002</v>
      </c>
      <c r="BN18" s="83">
        <v>0</v>
      </c>
      <c r="BO18" s="83">
        <v>0</v>
      </c>
      <c r="BP18" s="83">
        <v>0</v>
      </c>
      <c r="BQ18" s="83">
        <v>0</v>
      </c>
      <c r="BR18" s="83">
        <v>0</v>
      </c>
      <c r="BS18" s="83">
        <v>0</v>
      </c>
      <c r="BT18" s="83">
        <v>0</v>
      </c>
      <c r="BU18" s="83">
        <v>0</v>
      </c>
      <c r="BV18" s="83">
        <v>0</v>
      </c>
      <c r="BW18" s="83">
        <v>0</v>
      </c>
      <c r="BX18" s="83">
        <v>0</v>
      </c>
      <c r="BY18" s="83">
        <v>0</v>
      </c>
      <c r="BZ18" s="83">
        <v>5.2569999999999997</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13.584</v>
      </c>
      <c r="DT18" s="83">
        <v>0</v>
      </c>
      <c r="DU18" s="83">
        <v>0</v>
      </c>
      <c r="DV18" s="83">
        <v>0</v>
      </c>
      <c r="DW18" s="83">
        <v>0</v>
      </c>
      <c r="DX18" s="83">
        <v>0</v>
      </c>
      <c r="DY18" s="83">
        <v>0</v>
      </c>
      <c r="DZ18" s="83">
        <v>0</v>
      </c>
      <c r="EA18" s="83">
        <v>0</v>
      </c>
      <c r="EB18" s="83">
        <v>8.0380000000000003</v>
      </c>
      <c r="EC18" s="83">
        <v>0</v>
      </c>
      <c r="ED18" s="83">
        <v>0</v>
      </c>
      <c r="EE18" s="83">
        <v>0</v>
      </c>
      <c r="EF18" s="83">
        <v>0</v>
      </c>
      <c r="EG18" s="83">
        <v>0</v>
      </c>
      <c r="EH18" s="83">
        <v>0</v>
      </c>
      <c r="EI18" s="83">
        <v>0</v>
      </c>
      <c r="EJ18" s="83">
        <v>0</v>
      </c>
      <c r="EK18" s="83">
        <v>0</v>
      </c>
      <c r="EL18" s="83">
        <v>8.9359999999999999</v>
      </c>
      <c r="EM18" s="83">
        <v>33.39</v>
      </c>
      <c r="EN18" s="83">
        <v>0</v>
      </c>
      <c r="EO18" s="83">
        <v>5.31</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3.5910000000000002</v>
      </c>
      <c r="FO18" s="83">
        <v>0</v>
      </c>
      <c r="FP18" s="83">
        <v>0</v>
      </c>
      <c r="FQ18" s="83">
        <v>0</v>
      </c>
      <c r="FR18" s="83">
        <v>0</v>
      </c>
      <c r="FS18" s="83">
        <v>0</v>
      </c>
      <c r="FT18" s="83">
        <v>0</v>
      </c>
      <c r="FU18" s="83">
        <v>0</v>
      </c>
      <c r="FV18" s="83">
        <v>0</v>
      </c>
      <c r="FW18" s="83">
        <v>0</v>
      </c>
      <c r="FX18" s="83">
        <v>0</v>
      </c>
      <c r="FY18" s="83">
        <v>0</v>
      </c>
      <c r="FZ18" s="83">
        <v>0</v>
      </c>
      <c r="GA18" s="83">
        <v>5.2569999999999997</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69.257999999999996</v>
      </c>
      <c r="HL18" s="83">
        <v>0</v>
      </c>
      <c r="HM18" s="83">
        <v>0</v>
      </c>
      <c r="HN18" s="83">
        <v>0</v>
      </c>
      <c r="HO18" s="83">
        <v>3.5910000000000002</v>
      </c>
      <c r="HP18" s="83">
        <v>0</v>
      </c>
      <c r="HQ18" s="83">
        <v>5.2569999999999997</v>
      </c>
      <c r="HR18" s="83">
        <v>0</v>
      </c>
      <c r="HS18" s="83">
        <v>0</v>
      </c>
      <c r="HT18" s="83">
        <v>0</v>
      </c>
      <c r="HU18" s="83">
        <v>0</v>
      </c>
      <c r="HV18" s="83">
        <v>0</v>
      </c>
      <c r="HW18" s="83">
        <v>0</v>
      </c>
      <c r="HX18" s="83">
        <v>0</v>
      </c>
      <c r="HY18" s="83">
        <v>0</v>
      </c>
      <c r="HZ18" s="83">
        <v>0</v>
      </c>
      <c r="IA18" s="83">
        <v>0</v>
      </c>
      <c r="IB18" s="83">
        <v>0</v>
      </c>
      <c r="IC18" s="83">
        <v>0</v>
      </c>
      <c r="ID18" s="83">
        <v>0</v>
      </c>
      <c r="IE18" s="83">
        <v>0</v>
      </c>
      <c r="IF18" s="83">
        <v>69.257999999999996</v>
      </c>
      <c r="IG18" s="83">
        <v>0</v>
      </c>
      <c r="IH18" s="83">
        <v>0</v>
      </c>
      <c r="II18" s="83">
        <v>0</v>
      </c>
      <c r="IJ18" s="83">
        <v>3.5910000000000002</v>
      </c>
      <c r="IK18" s="83">
        <v>0</v>
      </c>
      <c r="IL18" s="83">
        <v>5.2569999999999997</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1</v>
      </c>
      <c r="JF18" s="81">
        <v>0</v>
      </c>
      <c r="JG18" s="81">
        <v>0</v>
      </c>
      <c r="JH18" s="81">
        <v>0</v>
      </c>
      <c r="JI18" s="81">
        <v>0</v>
      </c>
      <c r="JJ18" s="81">
        <v>0</v>
      </c>
      <c r="JK18" s="81">
        <v>0</v>
      </c>
      <c r="JL18" s="81">
        <v>0</v>
      </c>
      <c r="JM18" s="81">
        <v>0</v>
      </c>
      <c r="JN18" s="81">
        <v>1</v>
      </c>
      <c r="JO18" s="81">
        <v>0</v>
      </c>
      <c r="JP18" s="81">
        <v>0</v>
      </c>
      <c r="JQ18" s="81">
        <v>0</v>
      </c>
      <c r="JR18" s="81">
        <v>0</v>
      </c>
      <c r="JS18" s="81">
        <v>0</v>
      </c>
      <c r="JT18" s="81">
        <v>0</v>
      </c>
      <c r="JU18" s="81">
        <v>0</v>
      </c>
      <c r="JV18" s="81">
        <v>0</v>
      </c>
      <c r="JW18" s="81">
        <v>0</v>
      </c>
      <c r="JX18" s="81">
        <v>1</v>
      </c>
      <c r="JY18" s="81">
        <v>2</v>
      </c>
      <c r="JZ18" s="81">
        <v>0</v>
      </c>
      <c r="KA18" s="81">
        <v>1</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1</v>
      </c>
      <c r="LA18" s="81">
        <v>0</v>
      </c>
      <c r="LB18" s="81">
        <v>0</v>
      </c>
      <c r="LC18" s="81">
        <v>0</v>
      </c>
      <c r="LD18" s="81">
        <v>0</v>
      </c>
      <c r="LE18" s="81">
        <v>0</v>
      </c>
      <c r="LF18" s="81">
        <v>0</v>
      </c>
      <c r="LG18" s="81">
        <v>0</v>
      </c>
      <c r="LH18" s="81">
        <v>0</v>
      </c>
      <c r="LI18" s="81">
        <v>0</v>
      </c>
      <c r="LJ18" s="81">
        <v>0</v>
      </c>
      <c r="LK18" s="81">
        <v>0</v>
      </c>
      <c r="LL18" s="81">
        <v>0</v>
      </c>
      <c r="LM18" s="81">
        <v>1</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1</v>
      </c>
      <c r="NG18" s="81">
        <v>0</v>
      </c>
      <c r="NH18" s="81">
        <v>0</v>
      </c>
      <c r="NI18" s="81">
        <v>0</v>
      </c>
      <c r="NJ18" s="81">
        <v>0</v>
      </c>
      <c r="NK18" s="81">
        <v>0</v>
      </c>
      <c r="NL18" s="81">
        <v>0</v>
      </c>
      <c r="NM18" s="81">
        <v>0</v>
      </c>
      <c r="NN18" s="81">
        <v>0</v>
      </c>
      <c r="NO18" s="81">
        <v>1</v>
      </c>
      <c r="NP18" s="81">
        <v>0</v>
      </c>
      <c r="NQ18" s="81">
        <v>0</v>
      </c>
      <c r="NR18" s="81">
        <v>0</v>
      </c>
      <c r="NS18" s="81">
        <v>0</v>
      </c>
      <c r="NT18" s="81">
        <v>0</v>
      </c>
      <c r="NU18" s="81">
        <v>0</v>
      </c>
      <c r="NV18" s="81">
        <v>0</v>
      </c>
      <c r="NW18" s="81">
        <v>0</v>
      </c>
      <c r="NX18" s="81">
        <v>0</v>
      </c>
      <c r="NY18" s="81">
        <v>1</v>
      </c>
      <c r="NZ18" s="81">
        <v>2</v>
      </c>
      <c r="OA18" s="81">
        <v>0</v>
      </c>
      <c r="OB18" s="81">
        <v>1</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1</v>
      </c>
      <c r="PB18" s="81">
        <v>0</v>
      </c>
      <c r="PC18" s="81">
        <v>0</v>
      </c>
      <c r="PD18" s="81">
        <v>0</v>
      </c>
      <c r="PE18" s="81">
        <v>0</v>
      </c>
      <c r="PF18" s="81">
        <v>0</v>
      </c>
      <c r="PG18" s="81">
        <v>0</v>
      </c>
      <c r="PH18" s="81">
        <v>0</v>
      </c>
      <c r="PI18" s="81">
        <v>0</v>
      </c>
      <c r="PJ18" s="81">
        <v>0</v>
      </c>
      <c r="PK18" s="81">
        <v>0</v>
      </c>
      <c r="PL18" s="81">
        <v>0</v>
      </c>
      <c r="PM18" s="81">
        <v>0</v>
      </c>
      <c r="PN18" s="81">
        <v>1</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6</v>
      </c>
      <c r="QY18" s="81">
        <v>0</v>
      </c>
      <c r="QZ18" s="81">
        <v>0</v>
      </c>
      <c r="RA18" s="81">
        <v>0</v>
      </c>
      <c r="RB18" s="81">
        <v>1</v>
      </c>
      <c r="RC18" s="81">
        <v>0</v>
      </c>
      <c r="RD18" s="81">
        <v>1</v>
      </c>
      <c r="RE18" s="81">
        <v>0</v>
      </c>
      <c r="RF18" s="81">
        <v>0</v>
      </c>
      <c r="RG18" s="81">
        <v>0</v>
      </c>
      <c r="RH18" s="81">
        <v>0</v>
      </c>
      <c r="RI18" s="81">
        <v>0</v>
      </c>
      <c r="RJ18" s="81">
        <v>0</v>
      </c>
      <c r="RK18" s="81">
        <v>0</v>
      </c>
      <c r="RL18" s="81">
        <v>0</v>
      </c>
      <c r="RM18" s="81">
        <v>0</v>
      </c>
      <c r="RN18" s="81">
        <v>0</v>
      </c>
      <c r="RO18" s="81">
        <v>0</v>
      </c>
      <c r="RP18" s="81">
        <v>0</v>
      </c>
      <c r="RQ18" s="81">
        <v>0</v>
      </c>
      <c r="RR18" s="81">
        <v>0</v>
      </c>
      <c r="RS18" s="81">
        <v>6</v>
      </c>
      <c r="RT18" s="81">
        <v>0</v>
      </c>
      <c r="RU18" s="81">
        <v>0</v>
      </c>
      <c r="RV18" s="81">
        <v>0</v>
      </c>
      <c r="RW18" s="81">
        <v>1</v>
      </c>
      <c r="RX18" s="81">
        <v>0</v>
      </c>
      <c r="RY18" s="81">
        <v>1</v>
      </c>
      <c r="RZ18" s="81">
        <v>0</v>
      </c>
      <c r="SA18" s="81">
        <v>0</v>
      </c>
      <c r="SB18" s="81">
        <v>0</v>
      </c>
      <c r="SC18" s="81">
        <v>0</v>
      </c>
      <c r="SD18" s="81">
        <v>0</v>
      </c>
      <c r="SE18" s="81">
        <v>0</v>
      </c>
      <c r="SF18" s="81">
        <v>0</v>
      </c>
      <c r="SG18" s="81">
        <v>0</v>
      </c>
      <c r="SH18" s="81">
        <v>0</v>
      </c>
    </row>
    <row r="19" spans="1:502">
      <c r="A19" s="18" t="s">
        <v>2168</v>
      </c>
      <c r="B19" s="80">
        <v>11</v>
      </c>
      <c r="C19" s="80">
        <v>11</v>
      </c>
      <c r="D19" s="80">
        <v>1</v>
      </c>
      <c r="E19" s="80">
        <v>2014</v>
      </c>
      <c r="F19" s="80" t="s">
        <v>90</v>
      </c>
      <c r="G19" s="182" t="s">
        <v>2157</v>
      </c>
      <c r="H19" s="80" t="s">
        <v>2158</v>
      </c>
      <c r="I19" s="173"/>
      <c r="J19" s="83">
        <v>0</v>
      </c>
      <c r="K19" s="83">
        <v>0</v>
      </c>
      <c r="L19" s="83">
        <v>0</v>
      </c>
      <c r="M19" s="83">
        <v>0</v>
      </c>
      <c r="N19" s="83">
        <v>0</v>
      </c>
      <c r="O19" s="83">
        <v>0</v>
      </c>
      <c r="P19" s="83">
        <v>0</v>
      </c>
      <c r="Q19" s="83">
        <v>0</v>
      </c>
      <c r="R19" s="83">
        <v>13.648</v>
      </c>
      <c r="S19" s="83">
        <v>0</v>
      </c>
      <c r="T19" s="83">
        <v>0</v>
      </c>
      <c r="U19" s="83">
        <v>0</v>
      </c>
      <c r="V19" s="83">
        <v>0</v>
      </c>
      <c r="W19" s="83">
        <v>0</v>
      </c>
      <c r="X19" s="83">
        <v>0</v>
      </c>
      <c r="Y19" s="83">
        <v>0</v>
      </c>
      <c r="Z19" s="83">
        <v>0</v>
      </c>
      <c r="AA19" s="83">
        <v>7.835</v>
      </c>
      <c r="AB19" s="83">
        <v>0</v>
      </c>
      <c r="AC19" s="83">
        <v>0</v>
      </c>
      <c r="AD19" s="83">
        <v>0</v>
      </c>
      <c r="AE19" s="83">
        <v>0</v>
      </c>
      <c r="AF19" s="83">
        <v>0</v>
      </c>
      <c r="AG19" s="83">
        <v>0</v>
      </c>
      <c r="AH19" s="83">
        <v>0</v>
      </c>
      <c r="AI19" s="83">
        <v>0</v>
      </c>
      <c r="AJ19" s="83">
        <v>0</v>
      </c>
      <c r="AK19" s="83">
        <v>9.6389999999999993</v>
      </c>
      <c r="AL19" s="83">
        <v>28.228000000000002</v>
      </c>
      <c r="AM19" s="83">
        <v>0</v>
      </c>
      <c r="AN19" s="83">
        <v>5.0839999999999996</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3.2829999999999999</v>
      </c>
      <c r="BN19" s="83">
        <v>0</v>
      </c>
      <c r="BO19" s="83">
        <v>0</v>
      </c>
      <c r="BP19" s="83">
        <v>0</v>
      </c>
      <c r="BQ19" s="83">
        <v>0</v>
      </c>
      <c r="BR19" s="83">
        <v>0</v>
      </c>
      <c r="BS19" s="83">
        <v>0</v>
      </c>
      <c r="BT19" s="83">
        <v>0</v>
      </c>
      <c r="BU19" s="83">
        <v>0</v>
      </c>
      <c r="BV19" s="83">
        <v>0</v>
      </c>
      <c r="BW19" s="83">
        <v>0</v>
      </c>
      <c r="BX19" s="83">
        <v>0</v>
      </c>
      <c r="BY19" s="83">
        <v>0</v>
      </c>
      <c r="BZ19" s="83">
        <v>4.9939999999999998</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13.648</v>
      </c>
      <c r="DT19" s="83">
        <v>0</v>
      </c>
      <c r="DU19" s="83">
        <v>0</v>
      </c>
      <c r="DV19" s="83">
        <v>0</v>
      </c>
      <c r="DW19" s="83">
        <v>0</v>
      </c>
      <c r="DX19" s="83">
        <v>0</v>
      </c>
      <c r="DY19" s="83">
        <v>0</v>
      </c>
      <c r="DZ19" s="83">
        <v>0</v>
      </c>
      <c r="EA19" s="83">
        <v>0</v>
      </c>
      <c r="EB19" s="83">
        <v>7.835</v>
      </c>
      <c r="EC19" s="83">
        <v>0</v>
      </c>
      <c r="ED19" s="83">
        <v>0</v>
      </c>
      <c r="EE19" s="83">
        <v>0</v>
      </c>
      <c r="EF19" s="83">
        <v>0</v>
      </c>
      <c r="EG19" s="83">
        <v>0</v>
      </c>
      <c r="EH19" s="83">
        <v>0</v>
      </c>
      <c r="EI19" s="83">
        <v>0</v>
      </c>
      <c r="EJ19" s="83">
        <v>0</v>
      </c>
      <c r="EK19" s="83">
        <v>0</v>
      </c>
      <c r="EL19" s="83">
        <v>9.6389999999999993</v>
      </c>
      <c r="EM19" s="83">
        <v>28.228000000000002</v>
      </c>
      <c r="EN19" s="83">
        <v>0</v>
      </c>
      <c r="EO19" s="83">
        <v>5.0839999999999996</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3.2829999999999999</v>
      </c>
      <c r="FO19" s="83">
        <v>0</v>
      </c>
      <c r="FP19" s="83">
        <v>0</v>
      </c>
      <c r="FQ19" s="83">
        <v>0</v>
      </c>
      <c r="FR19" s="83">
        <v>0</v>
      </c>
      <c r="FS19" s="83">
        <v>0</v>
      </c>
      <c r="FT19" s="83">
        <v>0</v>
      </c>
      <c r="FU19" s="83">
        <v>0</v>
      </c>
      <c r="FV19" s="83">
        <v>0</v>
      </c>
      <c r="FW19" s="83">
        <v>0</v>
      </c>
      <c r="FX19" s="83">
        <v>0</v>
      </c>
      <c r="FY19" s="83">
        <v>0</v>
      </c>
      <c r="FZ19" s="83">
        <v>0</v>
      </c>
      <c r="GA19" s="83">
        <v>4.9939999999999998</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64.433999999999997</v>
      </c>
      <c r="HL19" s="83">
        <v>0</v>
      </c>
      <c r="HM19" s="83">
        <v>0</v>
      </c>
      <c r="HN19" s="83">
        <v>0</v>
      </c>
      <c r="HO19" s="83">
        <v>3.2829999999999999</v>
      </c>
      <c r="HP19" s="83">
        <v>0</v>
      </c>
      <c r="HQ19" s="83">
        <v>4.9939999999999998</v>
      </c>
      <c r="HR19" s="83">
        <v>0</v>
      </c>
      <c r="HS19" s="83">
        <v>0</v>
      </c>
      <c r="HT19" s="83">
        <v>0</v>
      </c>
      <c r="HU19" s="83">
        <v>0</v>
      </c>
      <c r="HV19" s="83">
        <v>0</v>
      </c>
      <c r="HW19" s="83">
        <v>0</v>
      </c>
      <c r="HX19" s="83">
        <v>0</v>
      </c>
      <c r="HY19" s="83">
        <v>0</v>
      </c>
      <c r="HZ19" s="83">
        <v>0</v>
      </c>
      <c r="IA19" s="83">
        <v>0</v>
      </c>
      <c r="IB19" s="83">
        <v>0</v>
      </c>
      <c r="IC19" s="83">
        <v>0</v>
      </c>
      <c r="ID19" s="83">
        <v>0</v>
      </c>
      <c r="IE19" s="83">
        <v>0</v>
      </c>
      <c r="IF19" s="83">
        <v>64.433999999999997</v>
      </c>
      <c r="IG19" s="83">
        <v>0</v>
      </c>
      <c r="IH19" s="83">
        <v>0</v>
      </c>
      <c r="II19" s="83">
        <v>0</v>
      </c>
      <c r="IJ19" s="83">
        <v>3.2829999999999999</v>
      </c>
      <c r="IK19" s="83">
        <v>0</v>
      </c>
      <c r="IL19" s="83">
        <v>4.9939999999999998</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0</v>
      </c>
      <c r="JK19" s="81">
        <v>0</v>
      </c>
      <c r="JL19" s="81">
        <v>0</v>
      </c>
      <c r="JM19" s="81">
        <v>0</v>
      </c>
      <c r="JN19" s="81">
        <v>1</v>
      </c>
      <c r="JO19" s="81">
        <v>0</v>
      </c>
      <c r="JP19" s="81">
        <v>0</v>
      </c>
      <c r="JQ19" s="81">
        <v>0</v>
      </c>
      <c r="JR19" s="81">
        <v>0</v>
      </c>
      <c r="JS19" s="81">
        <v>0</v>
      </c>
      <c r="JT19" s="81">
        <v>0</v>
      </c>
      <c r="JU19" s="81">
        <v>0</v>
      </c>
      <c r="JV19" s="81">
        <v>0</v>
      </c>
      <c r="JW19" s="81">
        <v>0</v>
      </c>
      <c r="JX19" s="81">
        <v>1</v>
      </c>
      <c r="JY19" s="81">
        <v>2</v>
      </c>
      <c r="JZ19" s="81">
        <v>0</v>
      </c>
      <c r="KA19" s="81">
        <v>1</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1</v>
      </c>
      <c r="LA19" s="81">
        <v>0</v>
      </c>
      <c r="LB19" s="81">
        <v>0</v>
      </c>
      <c r="LC19" s="81">
        <v>0</v>
      </c>
      <c r="LD19" s="81">
        <v>0</v>
      </c>
      <c r="LE19" s="81">
        <v>0</v>
      </c>
      <c r="LF19" s="81">
        <v>0</v>
      </c>
      <c r="LG19" s="81">
        <v>0</v>
      </c>
      <c r="LH19" s="81">
        <v>0</v>
      </c>
      <c r="LI19" s="81">
        <v>0</v>
      </c>
      <c r="LJ19" s="81">
        <v>0</v>
      </c>
      <c r="LK19" s="81">
        <v>0</v>
      </c>
      <c r="LL19" s="81">
        <v>0</v>
      </c>
      <c r="LM19" s="81">
        <v>1</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0</v>
      </c>
      <c r="NL19" s="81">
        <v>0</v>
      </c>
      <c r="NM19" s="81">
        <v>0</v>
      </c>
      <c r="NN19" s="81">
        <v>0</v>
      </c>
      <c r="NO19" s="81">
        <v>1</v>
      </c>
      <c r="NP19" s="81">
        <v>0</v>
      </c>
      <c r="NQ19" s="81">
        <v>0</v>
      </c>
      <c r="NR19" s="81">
        <v>0</v>
      </c>
      <c r="NS19" s="81">
        <v>0</v>
      </c>
      <c r="NT19" s="81">
        <v>0</v>
      </c>
      <c r="NU19" s="81">
        <v>0</v>
      </c>
      <c r="NV19" s="81">
        <v>0</v>
      </c>
      <c r="NW19" s="81">
        <v>0</v>
      </c>
      <c r="NX19" s="81">
        <v>0</v>
      </c>
      <c r="NY19" s="81">
        <v>1</v>
      </c>
      <c r="NZ19" s="81">
        <v>2</v>
      </c>
      <c r="OA19" s="81">
        <v>0</v>
      </c>
      <c r="OB19" s="81">
        <v>1</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1</v>
      </c>
      <c r="PB19" s="81">
        <v>0</v>
      </c>
      <c r="PC19" s="81">
        <v>0</v>
      </c>
      <c r="PD19" s="81">
        <v>0</v>
      </c>
      <c r="PE19" s="81">
        <v>0</v>
      </c>
      <c r="PF19" s="81">
        <v>0</v>
      </c>
      <c r="PG19" s="81">
        <v>0</v>
      </c>
      <c r="PH19" s="81">
        <v>0</v>
      </c>
      <c r="PI19" s="81">
        <v>0</v>
      </c>
      <c r="PJ19" s="81">
        <v>0</v>
      </c>
      <c r="PK19" s="81">
        <v>0</v>
      </c>
      <c r="PL19" s="81">
        <v>0</v>
      </c>
      <c r="PM19" s="81">
        <v>0</v>
      </c>
      <c r="PN19" s="81">
        <v>1</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6</v>
      </c>
      <c r="QY19" s="81">
        <v>0</v>
      </c>
      <c r="QZ19" s="81">
        <v>0</v>
      </c>
      <c r="RA19" s="81">
        <v>0</v>
      </c>
      <c r="RB19" s="81">
        <v>1</v>
      </c>
      <c r="RC19" s="81">
        <v>0</v>
      </c>
      <c r="RD19" s="81">
        <v>1</v>
      </c>
      <c r="RE19" s="81">
        <v>0</v>
      </c>
      <c r="RF19" s="81">
        <v>0</v>
      </c>
      <c r="RG19" s="81">
        <v>0</v>
      </c>
      <c r="RH19" s="81">
        <v>0</v>
      </c>
      <c r="RI19" s="81">
        <v>0</v>
      </c>
      <c r="RJ19" s="81">
        <v>0</v>
      </c>
      <c r="RK19" s="81">
        <v>0</v>
      </c>
      <c r="RL19" s="81">
        <v>0</v>
      </c>
      <c r="RM19" s="81">
        <v>0</v>
      </c>
      <c r="RN19" s="81">
        <v>0</v>
      </c>
      <c r="RO19" s="81">
        <v>0</v>
      </c>
      <c r="RP19" s="81">
        <v>0</v>
      </c>
      <c r="RQ19" s="81">
        <v>0</v>
      </c>
      <c r="RR19" s="81">
        <v>0</v>
      </c>
      <c r="RS19" s="81">
        <v>6</v>
      </c>
      <c r="RT19" s="81">
        <v>0</v>
      </c>
      <c r="RU19" s="81">
        <v>0</v>
      </c>
      <c r="RV19" s="81">
        <v>0</v>
      </c>
      <c r="RW19" s="81">
        <v>1</v>
      </c>
      <c r="RX19" s="81">
        <v>0</v>
      </c>
      <c r="RY19" s="81">
        <v>1</v>
      </c>
      <c r="RZ19" s="81">
        <v>0</v>
      </c>
      <c r="SA19" s="81">
        <v>0</v>
      </c>
      <c r="SB19" s="81">
        <v>0</v>
      </c>
      <c r="SC19" s="81">
        <v>0</v>
      </c>
      <c r="SD19" s="81">
        <v>0</v>
      </c>
      <c r="SE19" s="81">
        <v>0</v>
      </c>
      <c r="SF19" s="81">
        <v>0</v>
      </c>
      <c r="SG19" s="81">
        <v>0</v>
      </c>
      <c r="SH19" s="81">
        <v>0</v>
      </c>
    </row>
    <row r="20" spans="1:502">
      <c r="A20" s="18" t="s">
        <v>2169</v>
      </c>
      <c r="B20" s="80">
        <v>12</v>
      </c>
      <c r="C20" s="80">
        <v>12</v>
      </c>
      <c r="D20" s="80">
        <v>1</v>
      </c>
      <c r="E20" s="80">
        <v>2015</v>
      </c>
      <c r="F20" s="80" t="s">
        <v>91</v>
      </c>
      <c r="G20" s="182" t="s">
        <v>2157</v>
      </c>
      <c r="H20" s="80" t="s">
        <v>2158</v>
      </c>
      <c r="I20" s="173"/>
      <c r="J20" s="83">
        <v>0</v>
      </c>
      <c r="K20" s="83">
        <v>0</v>
      </c>
      <c r="L20" s="83">
        <v>0</v>
      </c>
      <c r="M20" s="83">
        <v>0</v>
      </c>
      <c r="N20" s="83">
        <v>0</v>
      </c>
      <c r="O20" s="83">
        <v>0</v>
      </c>
      <c r="P20" s="83">
        <v>0</v>
      </c>
      <c r="Q20" s="83">
        <v>0</v>
      </c>
      <c r="R20" s="83">
        <v>13.691000000000001</v>
      </c>
      <c r="S20" s="83">
        <v>0</v>
      </c>
      <c r="T20" s="83">
        <v>0</v>
      </c>
      <c r="U20" s="83">
        <v>0</v>
      </c>
      <c r="V20" s="83">
        <v>0</v>
      </c>
      <c r="W20" s="83">
        <v>0</v>
      </c>
      <c r="X20" s="83">
        <v>0</v>
      </c>
      <c r="Y20" s="83">
        <v>0</v>
      </c>
      <c r="Z20" s="83">
        <v>0</v>
      </c>
      <c r="AA20" s="83">
        <v>7.0369999999999999</v>
      </c>
      <c r="AB20" s="83">
        <v>0</v>
      </c>
      <c r="AC20" s="83">
        <v>0</v>
      </c>
      <c r="AD20" s="83">
        <v>0</v>
      </c>
      <c r="AE20" s="83">
        <v>0</v>
      </c>
      <c r="AF20" s="83">
        <v>0</v>
      </c>
      <c r="AG20" s="83">
        <v>0</v>
      </c>
      <c r="AH20" s="83">
        <v>0</v>
      </c>
      <c r="AI20" s="83">
        <v>0</v>
      </c>
      <c r="AJ20" s="83">
        <v>0</v>
      </c>
      <c r="AK20" s="83">
        <v>8.1449999999999996</v>
      </c>
      <c r="AL20" s="83">
        <v>22.262</v>
      </c>
      <c r="AM20" s="83">
        <v>0</v>
      </c>
      <c r="AN20" s="83">
        <v>4.79</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3.1869999999999998</v>
      </c>
      <c r="BN20" s="83">
        <v>0</v>
      </c>
      <c r="BO20" s="83">
        <v>0</v>
      </c>
      <c r="BP20" s="83">
        <v>0</v>
      </c>
      <c r="BQ20" s="83">
        <v>0</v>
      </c>
      <c r="BR20" s="83">
        <v>0</v>
      </c>
      <c r="BS20" s="83">
        <v>0</v>
      </c>
      <c r="BT20" s="83">
        <v>0</v>
      </c>
      <c r="BU20" s="83">
        <v>0</v>
      </c>
      <c r="BV20" s="83">
        <v>0</v>
      </c>
      <c r="BW20" s="83">
        <v>0</v>
      </c>
      <c r="BX20" s="83">
        <v>0</v>
      </c>
      <c r="BY20" s="83">
        <v>0</v>
      </c>
      <c r="BZ20" s="83">
        <v>4.7789999999999999</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13.691000000000001</v>
      </c>
      <c r="DT20" s="83">
        <v>0</v>
      </c>
      <c r="DU20" s="83">
        <v>0</v>
      </c>
      <c r="DV20" s="83">
        <v>0</v>
      </c>
      <c r="DW20" s="83">
        <v>0</v>
      </c>
      <c r="DX20" s="83">
        <v>0</v>
      </c>
      <c r="DY20" s="83">
        <v>0</v>
      </c>
      <c r="DZ20" s="83">
        <v>0</v>
      </c>
      <c r="EA20" s="83">
        <v>0</v>
      </c>
      <c r="EB20" s="83">
        <v>7.0369999999999999</v>
      </c>
      <c r="EC20" s="83">
        <v>0</v>
      </c>
      <c r="ED20" s="83">
        <v>0</v>
      </c>
      <c r="EE20" s="83">
        <v>0</v>
      </c>
      <c r="EF20" s="83">
        <v>0</v>
      </c>
      <c r="EG20" s="83">
        <v>0</v>
      </c>
      <c r="EH20" s="83">
        <v>0</v>
      </c>
      <c r="EI20" s="83">
        <v>0</v>
      </c>
      <c r="EJ20" s="83">
        <v>0</v>
      </c>
      <c r="EK20" s="83">
        <v>0</v>
      </c>
      <c r="EL20" s="83">
        <v>8.1449999999999996</v>
      </c>
      <c r="EM20" s="83">
        <v>22.262</v>
      </c>
      <c r="EN20" s="83">
        <v>0</v>
      </c>
      <c r="EO20" s="83">
        <v>4.79</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3.1869999999999998</v>
      </c>
      <c r="FO20" s="83">
        <v>0</v>
      </c>
      <c r="FP20" s="83">
        <v>0</v>
      </c>
      <c r="FQ20" s="83">
        <v>0</v>
      </c>
      <c r="FR20" s="83">
        <v>0</v>
      </c>
      <c r="FS20" s="83">
        <v>0</v>
      </c>
      <c r="FT20" s="83">
        <v>0</v>
      </c>
      <c r="FU20" s="83">
        <v>0</v>
      </c>
      <c r="FV20" s="83">
        <v>0</v>
      </c>
      <c r="FW20" s="83">
        <v>0</v>
      </c>
      <c r="FX20" s="83">
        <v>0</v>
      </c>
      <c r="FY20" s="83">
        <v>0</v>
      </c>
      <c r="FZ20" s="83">
        <v>0</v>
      </c>
      <c r="GA20" s="83">
        <v>4.7789999999999999</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55.924999999999997</v>
      </c>
      <c r="HL20" s="83">
        <v>0</v>
      </c>
      <c r="HM20" s="83">
        <v>0</v>
      </c>
      <c r="HN20" s="83">
        <v>0</v>
      </c>
      <c r="HO20" s="83">
        <v>3.1869999999999998</v>
      </c>
      <c r="HP20" s="83">
        <v>0</v>
      </c>
      <c r="HQ20" s="83">
        <v>4.7789999999999999</v>
      </c>
      <c r="HR20" s="83">
        <v>0</v>
      </c>
      <c r="HS20" s="83">
        <v>0</v>
      </c>
      <c r="HT20" s="83">
        <v>0</v>
      </c>
      <c r="HU20" s="83">
        <v>0</v>
      </c>
      <c r="HV20" s="83">
        <v>0</v>
      </c>
      <c r="HW20" s="83">
        <v>0</v>
      </c>
      <c r="HX20" s="83">
        <v>0</v>
      </c>
      <c r="HY20" s="83">
        <v>0</v>
      </c>
      <c r="HZ20" s="83">
        <v>0</v>
      </c>
      <c r="IA20" s="83">
        <v>0</v>
      </c>
      <c r="IB20" s="83">
        <v>0</v>
      </c>
      <c r="IC20" s="83">
        <v>0</v>
      </c>
      <c r="ID20" s="83">
        <v>0</v>
      </c>
      <c r="IE20" s="83">
        <v>0</v>
      </c>
      <c r="IF20" s="83">
        <v>55.924999999999997</v>
      </c>
      <c r="IG20" s="83">
        <v>0</v>
      </c>
      <c r="IH20" s="83">
        <v>0</v>
      </c>
      <c r="II20" s="83">
        <v>0</v>
      </c>
      <c r="IJ20" s="83">
        <v>3.1869999999999998</v>
      </c>
      <c r="IK20" s="83">
        <v>0</v>
      </c>
      <c r="IL20" s="83">
        <v>4.7789999999999999</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0</v>
      </c>
      <c r="JK20" s="81">
        <v>0</v>
      </c>
      <c r="JL20" s="81">
        <v>0</v>
      </c>
      <c r="JM20" s="81">
        <v>0</v>
      </c>
      <c r="JN20" s="81">
        <v>1</v>
      </c>
      <c r="JO20" s="81">
        <v>0</v>
      </c>
      <c r="JP20" s="81">
        <v>0</v>
      </c>
      <c r="JQ20" s="81">
        <v>0</v>
      </c>
      <c r="JR20" s="81">
        <v>0</v>
      </c>
      <c r="JS20" s="81">
        <v>0</v>
      </c>
      <c r="JT20" s="81">
        <v>0</v>
      </c>
      <c r="JU20" s="81">
        <v>0</v>
      </c>
      <c r="JV20" s="81">
        <v>0</v>
      </c>
      <c r="JW20" s="81">
        <v>0</v>
      </c>
      <c r="JX20" s="81">
        <v>1</v>
      </c>
      <c r="JY20" s="81">
        <v>2</v>
      </c>
      <c r="JZ20" s="81">
        <v>0</v>
      </c>
      <c r="KA20" s="81">
        <v>1</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1</v>
      </c>
      <c r="LA20" s="81">
        <v>0</v>
      </c>
      <c r="LB20" s="81">
        <v>0</v>
      </c>
      <c r="LC20" s="81">
        <v>0</v>
      </c>
      <c r="LD20" s="81">
        <v>0</v>
      </c>
      <c r="LE20" s="81">
        <v>0</v>
      </c>
      <c r="LF20" s="81">
        <v>0</v>
      </c>
      <c r="LG20" s="81">
        <v>0</v>
      </c>
      <c r="LH20" s="81">
        <v>0</v>
      </c>
      <c r="LI20" s="81">
        <v>0</v>
      </c>
      <c r="LJ20" s="81">
        <v>0</v>
      </c>
      <c r="LK20" s="81">
        <v>0</v>
      </c>
      <c r="LL20" s="81">
        <v>0</v>
      </c>
      <c r="LM20" s="81">
        <v>1</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0</v>
      </c>
      <c r="NL20" s="81">
        <v>0</v>
      </c>
      <c r="NM20" s="81">
        <v>0</v>
      </c>
      <c r="NN20" s="81">
        <v>0</v>
      </c>
      <c r="NO20" s="81">
        <v>1</v>
      </c>
      <c r="NP20" s="81">
        <v>0</v>
      </c>
      <c r="NQ20" s="81">
        <v>0</v>
      </c>
      <c r="NR20" s="81">
        <v>0</v>
      </c>
      <c r="NS20" s="81">
        <v>0</v>
      </c>
      <c r="NT20" s="81">
        <v>0</v>
      </c>
      <c r="NU20" s="81">
        <v>0</v>
      </c>
      <c r="NV20" s="81">
        <v>0</v>
      </c>
      <c r="NW20" s="81">
        <v>0</v>
      </c>
      <c r="NX20" s="81">
        <v>0</v>
      </c>
      <c r="NY20" s="81">
        <v>1</v>
      </c>
      <c r="NZ20" s="81">
        <v>2</v>
      </c>
      <c r="OA20" s="81">
        <v>0</v>
      </c>
      <c r="OB20" s="81">
        <v>1</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1</v>
      </c>
      <c r="PB20" s="81">
        <v>0</v>
      </c>
      <c r="PC20" s="81">
        <v>0</v>
      </c>
      <c r="PD20" s="81">
        <v>0</v>
      </c>
      <c r="PE20" s="81">
        <v>0</v>
      </c>
      <c r="PF20" s="81">
        <v>0</v>
      </c>
      <c r="PG20" s="81">
        <v>0</v>
      </c>
      <c r="PH20" s="81">
        <v>0</v>
      </c>
      <c r="PI20" s="81">
        <v>0</v>
      </c>
      <c r="PJ20" s="81">
        <v>0</v>
      </c>
      <c r="PK20" s="81">
        <v>0</v>
      </c>
      <c r="PL20" s="81">
        <v>0</v>
      </c>
      <c r="PM20" s="81">
        <v>0</v>
      </c>
      <c r="PN20" s="81">
        <v>1</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6</v>
      </c>
      <c r="QY20" s="81">
        <v>0</v>
      </c>
      <c r="QZ20" s="81">
        <v>0</v>
      </c>
      <c r="RA20" s="81">
        <v>0</v>
      </c>
      <c r="RB20" s="81">
        <v>1</v>
      </c>
      <c r="RC20" s="81">
        <v>0</v>
      </c>
      <c r="RD20" s="81">
        <v>1</v>
      </c>
      <c r="RE20" s="81">
        <v>0</v>
      </c>
      <c r="RF20" s="81">
        <v>0</v>
      </c>
      <c r="RG20" s="81">
        <v>0</v>
      </c>
      <c r="RH20" s="81">
        <v>0</v>
      </c>
      <c r="RI20" s="81">
        <v>0</v>
      </c>
      <c r="RJ20" s="81">
        <v>0</v>
      </c>
      <c r="RK20" s="81">
        <v>0</v>
      </c>
      <c r="RL20" s="81">
        <v>0</v>
      </c>
      <c r="RM20" s="81">
        <v>0</v>
      </c>
      <c r="RN20" s="81">
        <v>0</v>
      </c>
      <c r="RO20" s="81">
        <v>0</v>
      </c>
      <c r="RP20" s="81">
        <v>0</v>
      </c>
      <c r="RQ20" s="81">
        <v>0</v>
      </c>
      <c r="RR20" s="81">
        <v>0</v>
      </c>
      <c r="RS20" s="81">
        <v>6</v>
      </c>
      <c r="RT20" s="81">
        <v>0</v>
      </c>
      <c r="RU20" s="81">
        <v>0</v>
      </c>
      <c r="RV20" s="81">
        <v>0</v>
      </c>
      <c r="RW20" s="81">
        <v>1</v>
      </c>
      <c r="RX20" s="81">
        <v>0</v>
      </c>
      <c r="RY20" s="81">
        <v>1</v>
      </c>
      <c r="RZ20" s="81">
        <v>0</v>
      </c>
      <c r="SA20" s="81">
        <v>0</v>
      </c>
      <c r="SB20" s="81">
        <v>0</v>
      </c>
      <c r="SC20" s="81">
        <v>0</v>
      </c>
      <c r="SD20" s="81">
        <v>0</v>
      </c>
      <c r="SE20" s="81">
        <v>0</v>
      </c>
      <c r="SF20" s="81">
        <v>0</v>
      </c>
      <c r="SG20" s="81">
        <v>0</v>
      </c>
      <c r="SH20" s="81">
        <v>0</v>
      </c>
    </row>
    <row r="21" spans="1:502">
      <c r="A21" s="18" t="s">
        <v>2170</v>
      </c>
      <c r="B21" s="80">
        <v>13</v>
      </c>
      <c r="C21" s="80">
        <v>13</v>
      </c>
      <c r="D21" s="80">
        <v>1</v>
      </c>
      <c r="E21" s="80">
        <v>2016</v>
      </c>
      <c r="F21" s="80" t="s">
        <v>92</v>
      </c>
      <c r="G21" s="182" t="s">
        <v>2157</v>
      </c>
      <c r="H21" s="80" t="s">
        <v>2158</v>
      </c>
      <c r="I21" s="173"/>
      <c r="J21" s="83">
        <v>0</v>
      </c>
      <c r="K21" s="83">
        <v>0</v>
      </c>
      <c r="L21" s="83">
        <v>0</v>
      </c>
      <c r="M21" s="83">
        <v>0</v>
      </c>
      <c r="N21" s="83">
        <v>0</v>
      </c>
      <c r="O21" s="83">
        <v>0</v>
      </c>
      <c r="P21" s="83">
        <v>0</v>
      </c>
      <c r="Q21" s="83">
        <v>0</v>
      </c>
      <c r="R21" s="83">
        <v>12.827</v>
      </c>
      <c r="S21" s="83">
        <v>0</v>
      </c>
      <c r="T21" s="83">
        <v>0</v>
      </c>
      <c r="U21" s="83">
        <v>0</v>
      </c>
      <c r="V21" s="83">
        <v>0</v>
      </c>
      <c r="W21" s="83">
        <v>0</v>
      </c>
      <c r="X21" s="83">
        <v>0</v>
      </c>
      <c r="Y21" s="83">
        <v>0</v>
      </c>
      <c r="Z21" s="83">
        <v>0</v>
      </c>
      <c r="AA21" s="83">
        <v>6.3650000000000002</v>
      </c>
      <c r="AB21" s="83">
        <v>0</v>
      </c>
      <c r="AC21" s="83">
        <v>0</v>
      </c>
      <c r="AD21" s="83">
        <v>0</v>
      </c>
      <c r="AE21" s="83">
        <v>0</v>
      </c>
      <c r="AF21" s="83">
        <v>0</v>
      </c>
      <c r="AG21" s="83">
        <v>0</v>
      </c>
      <c r="AH21" s="83">
        <v>0</v>
      </c>
      <c r="AI21" s="83">
        <v>0</v>
      </c>
      <c r="AJ21" s="83">
        <v>0</v>
      </c>
      <c r="AK21" s="83">
        <v>7.1070000000000002</v>
      </c>
      <c r="AL21" s="83">
        <v>22.27</v>
      </c>
      <c r="AM21" s="83">
        <v>0</v>
      </c>
      <c r="AN21" s="83">
        <v>4.3070000000000004</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2.9220000000000002</v>
      </c>
      <c r="BN21" s="83">
        <v>0</v>
      </c>
      <c r="BO21" s="83">
        <v>0</v>
      </c>
      <c r="BP21" s="83">
        <v>0</v>
      </c>
      <c r="BQ21" s="83">
        <v>0</v>
      </c>
      <c r="BR21" s="83">
        <v>0</v>
      </c>
      <c r="BS21" s="83">
        <v>0</v>
      </c>
      <c r="BT21" s="83">
        <v>0</v>
      </c>
      <c r="BU21" s="83">
        <v>0</v>
      </c>
      <c r="BV21" s="83">
        <v>0</v>
      </c>
      <c r="BW21" s="83">
        <v>0</v>
      </c>
      <c r="BX21" s="83">
        <v>0</v>
      </c>
      <c r="BY21" s="83">
        <v>0</v>
      </c>
      <c r="BZ21" s="83">
        <v>4.5229999999999997</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12.827</v>
      </c>
      <c r="DT21" s="83">
        <v>0</v>
      </c>
      <c r="DU21" s="83">
        <v>0</v>
      </c>
      <c r="DV21" s="83">
        <v>0</v>
      </c>
      <c r="DW21" s="83">
        <v>0</v>
      </c>
      <c r="DX21" s="83">
        <v>0</v>
      </c>
      <c r="DY21" s="83">
        <v>0</v>
      </c>
      <c r="DZ21" s="83">
        <v>0</v>
      </c>
      <c r="EA21" s="83">
        <v>0</v>
      </c>
      <c r="EB21" s="83">
        <v>6.3650000000000002</v>
      </c>
      <c r="EC21" s="83">
        <v>0</v>
      </c>
      <c r="ED21" s="83">
        <v>0</v>
      </c>
      <c r="EE21" s="83">
        <v>0</v>
      </c>
      <c r="EF21" s="83">
        <v>0</v>
      </c>
      <c r="EG21" s="83">
        <v>0</v>
      </c>
      <c r="EH21" s="83">
        <v>0</v>
      </c>
      <c r="EI21" s="83">
        <v>0</v>
      </c>
      <c r="EJ21" s="83">
        <v>0</v>
      </c>
      <c r="EK21" s="83">
        <v>0</v>
      </c>
      <c r="EL21" s="83">
        <v>7.1070000000000002</v>
      </c>
      <c r="EM21" s="83">
        <v>22.27</v>
      </c>
      <c r="EN21" s="83">
        <v>0</v>
      </c>
      <c r="EO21" s="83">
        <v>4.3070000000000004</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2.9220000000000002</v>
      </c>
      <c r="FO21" s="83">
        <v>0</v>
      </c>
      <c r="FP21" s="83">
        <v>0</v>
      </c>
      <c r="FQ21" s="83">
        <v>0</v>
      </c>
      <c r="FR21" s="83">
        <v>0</v>
      </c>
      <c r="FS21" s="83">
        <v>0</v>
      </c>
      <c r="FT21" s="83">
        <v>0</v>
      </c>
      <c r="FU21" s="83">
        <v>0</v>
      </c>
      <c r="FV21" s="83">
        <v>0</v>
      </c>
      <c r="FW21" s="83">
        <v>0</v>
      </c>
      <c r="FX21" s="83">
        <v>0</v>
      </c>
      <c r="FY21" s="83">
        <v>0</v>
      </c>
      <c r="FZ21" s="83">
        <v>0</v>
      </c>
      <c r="GA21" s="83">
        <v>4.5229999999999997</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52.875999999999998</v>
      </c>
      <c r="HL21" s="83">
        <v>0</v>
      </c>
      <c r="HM21" s="83">
        <v>0</v>
      </c>
      <c r="HN21" s="83">
        <v>0</v>
      </c>
      <c r="HO21" s="83">
        <v>2.9220000000000002</v>
      </c>
      <c r="HP21" s="83">
        <v>0</v>
      </c>
      <c r="HQ21" s="83">
        <v>4.5229999999999997</v>
      </c>
      <c r="HR21" s="83">
        <v>0</v>
      </c>
      <c r="HS21" s="83">
        <v>0</v>
      </c>
      <c r="HT21" s="83">
        <v>0</v>
      </c>
      <c r="HU21" s="83">
        <v>0</v>
      </c>
      <c r="HV21" s="83">
        <v>0</v>
      </c>
      <c r="HW21" s="83">
        <v>0</v>
      </c>
      <c r="HX21" s="83">
        <v>0</v>
      </c>
      <c r="HY21" s="83">
        <v>0</v>
      </c>
      <c r="HZ21" s="83">
        <v>0</v>
      </c>
      <c r="IA21" s="83">
        <v>0</v>
      </c>
      <c r="IB21" s="83">
        <v>0</v>
      </c>
      <c r="IC21" s="83">
        <v>0</v>
      </c>
      <c r="ID21" s="83">
        <v>0</v>
      </c>
      <c r="IE21" s="83">
        <v>0</v>
      </c>
      <c r="IF21" s="83">
        <v>52.875999999999998</v>
      </c>
      <c r="IG21" s="83">
        <v>0</v>
      </c>
      <c r="IH21" s="83">
        <v>0</v>
      </c>
      <c r="II21" s="83">
        <v>0</v>
      </c>
      <c r="IJ21" s="83">
        <v>2.9220000000000002</v>
      </c>
      <c r="IK21" s="83">
        <v>0</v>
      </c>
      <c r="IL21" s="83">
        <v>4.5229999999999997</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0</v>
      </c>
      <c r="JL21" s="81">
        <v>0</v>
      </c>
      <c r="JM21" s="81">
        <v>0</v>
      </c>
      <c r="JN21" s="81">
        <v>1</v>
      </c>
      <c r="JO21" s="81">
        <v>0</v>
      </c>
      <c r="JP21" s="81">
        <v>0</v>
      </c>
      <c r="JQ21" s="81">
        <v>0</v>
      </c>
      <c r="JR21" s="81">
        <v>0</v>
      </c>
      <c r="JS21" s="81">
        <v>0</v>
      </c>
      <c r="JT21" s="81">
        <v>0</v>
      </c>
      <c r="JU21" s="81">
        <v>0</v>
      </c>
      <c r="JV21" s="81">
        <v>0</v>
      </c>
      <c r="JW21" s="81">
        <v>0</v>
      </c>
      <c r="JX21" s="81">
        <v>1</v>
      </c>
      <c r="JY21" s="81">
        <v>2</v>
      </c>
      <c r="JZ21" s="81">
        <v>0</v>
      </c>
      <c r="KA21" s="81">
        <v>1</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1</v>
      </c>
      <c r="LA21" s="81">
        <v>0</v>
      </c>
      <c r="LB21" s="81">
        <v>0</v>
      </c>
      <c r="LC21" s="81">
        <v>0</v>
      </c>
      <c r="LD21" s="81">
        <v>0</v>
      </c>
      <c r="LE21" s="81">
        <v>0</v>
      </c>
      <c r="LF21" s="81">
        <v>0</v>
      </c>
      <c r="LG21" s="81">
        <v>0</v>
      </c>
      <c r="LH21" s="81">
        <v>0</v>
      </c>
      <c r="LI21" s="81">
        <v>0</v>
      </c>
      <c r="LJ21" s="81">
        <v>0</v>
      </c>
      <c r="LK21" s="81">
        <v>0</v>
      </c>
      <c r="LL21" s="81">
        <v>0</v>
      </c>
      <c r="LM21" s="81">
        <v>1</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0</v>
      </c>
      <c r="NM21" s="81">
        <v>0</v>
      </c>
      <c r="NN21" s="81">
        <v>0</v>
      </c>
      <c r="NO21" s="81">
        <v>1</v>
      </c>
      <c r="NP21" s="81">
        <v>0</v>
      </c>
      <c r="NQ21" s="81">
        <v>0</v>
      </c>
      <c r="NR21" s="81">
        <v>0</v>
      </c>
      <c r="NS21" s="81">
        <v>0</v>
      </c>
      <c r="NT21" s="81">
        <v>0</v>
      </c>
      <c r="NU21" s="81">
        <v>0</v>
      </c>
      <c r="NV21" s="81">
        <v>0</v>
      </c>
      <c r="NW21" s="81">
        <v>0</v>
      </c>
      <c r="NX21" s="81">
        <v>0</v>
      </c>
      <c r="NY21" s="81">
        <v>1</v>
      </c>
      <c r="NZ21" s="81">
        <v>2</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1</v>
      </c>
      <c r="PB21" s="81">
        <v>0</v>
      </c>
      <c r="PC21" s="81">
        <v>0</v>
      </c>
      <c r="PD21" s="81">
        <v>0</v>
      </c>
      <c r="PE21" s="81">
        <v>0</v>
      </c>
      <c r="PF21" s="81">
        <v>0</v>
      </c>
      <c r="PG21" s="81">
        <v>0</v>
      </c>
      <c r="PH21" s="81">
        <v>0</v>
      </c>
      <c r="PI21" s="81">
        <v>0</v>
      </c>
      <c r="PJ21" s="81">
        <v>0</v>
      </c>
      <c r="PK21" s="81">
        <v>0</v>
      </c>
      <c r="PL21" s="81">
        <v>0</v>
      </c>
      <c r="PM21" s="81">
        <v>0</v>
      </c>
      <c r="PN21" s="81">
        <v>1</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6</v>
      </c>
      <c r="QY21" s="81">
        <v>0</v>
      </c>
      <c r="QZ21" s="81">
        <v>0</v>
      </c>
      <c r="RA21" s="81">
        <v>0</v>
      </c>
      <c r="RB21" s="81">
        <v>1</v>
      </c>
      <c r="RC21" s="81">
        <v>0</v>
      </c>
      <c r="RD21" s="81">
        <v>1</v>
      </c>
      <c r="RE21" s="81">
        <v>0</v>
      </c>
      <c r="RF21" s="81">
        <v>0</v>
      </c>
      <c r="RG21" s="81">
        <v>0</v>
      </c>
      <c r="RH21" s="81">
        <v>0</v>
      </c>
      <c r="RI21" s="81">
        <v>0</v>
      </c>
      <c r="RJ21" s="81">
        <v>0</v>
      </c>
      <c r="RK21" s="81">
        <v>0</v>
      </c>
      <c r="RL21" s="81">
        <v>0</v>
      </c>
      <c r="RM21" s="81">
        <v>0</v>
      </c>
      <c r="RN21" s="81">
        <v>0</v>
      </c>
      <c r="RO21" s="81">
        <v>0</v>
      </c>
      <c r="RP21" s="81">
        <v>0</v>
      </c>
      <c r="RQ21" s="81">
        <v>0</v>
      </c>
      <c r="RR21" s="81">
        <v>0</v>
      </c>
      <c r="RS21" s="81">
        <v>6</v>
      </c>
      <c r="RT21" s="81">
        <v>0</v>
      </c>
      <c r="RU21" s="81">
        <v>0</v>
      </c>
      <c r="RV21" s="81">
        <v>0</v>
      </c>
      <c r="RW21" s="81">
        <v>1</v>
      </c>
      <c r="RX21" s="81">
        <v>0</v>
      </c>
      <c r="RY21" s="81">
        <v>1</v>
      </c>
      <c r="RZ21" s="81">
        <v>0</v>
      </c>
      <c r="SA21" s="81">
        <v>0</v>
      </c>
      <c r="SB21" s="81">
        <v>0</v>
      </c>
      <c r="SC21" s="81">
        <v>0</v>
      </c>
      <c r="SD21" s="81">
        <v>0</v>
      </c>
      <c r="SE21" s="81">
        <v>0</v>
      </c>
      <c r="SF21" s="81">
        <v>0</v>
      </c>
      <c r="SG21" s="81">
        <v>0</v>
      </c>
      <c r="SH21" s="81">
        <v>0</v>
      </c>
    </row>
    <row r="22" spans="1:502">
      <c r="A22" s="18" t="s">
        <v>2171</v>
      </c>
      <c r="B22" s="80">
        <v>14</v>
      </c>
      <c r="C22" s="80">
        <v>14</v>
      </c>
      <c r="D22" s="80">
        <v>1</v>
      </c>
      <c r="E22" s="80">
        <v>2017</v>
      </c>
      <c r="F22" s="80" t="s">
        <v>71</v>
      </c>
      <c r="G22" s="182" t="s">
        <v>2157</v>
      </c>
      <c r="H22" s="80" t="s">
        <v>2158</v>
      </c>
      <c r="I22" s="173"/>
      <c r="J22" s="83">
        <v>0</v>
      </c>
      <c r="K22" s="83">
        <v>0</v>
      </c>
      <c r="L22" s="83">
        <v>0</v>
      </c>
      <c r="M22" s="83">
        <v>0</v>
      </c>
      <c r="N22" s="83">
        <v>0</v>
      </c>
      <c r="O22" s="83">
        <v>0</v>
      </c>
      <c r="P22" s="83">
        <v>0</v>
      </c>
      <c r="Q22" s="83">
        <v>0</v>
      </c>
      <c r="R22" s="83">
        <v>11.602</v>
      </c>
      <c r="S22" s="83">
        <v>0</v>
      </c>
      <c r="T22" s="83">
        <v>0</v>
      </c>
      <c r="U22" s="83">
        <v>0</v>
      </c>
      <c r="V22" s="83">
        <v>0</v>
      </c>
      <c r="W22" s="83">
        <v>0</v>
      </c>
      <c r="X22" s="83">
        <v>0</v>
      </c>
      <c r="Y22" s="83">
        <v>0</v>
      </c>
      <c r="Z22" s="83">
        <v>0</v>
      </c>
      <c r="AA22" s="83">
        <v>5.8019999999999996</v>
      </c>
      <c r="AB22" s="83">
        <v>0</v>
      </c>
      <c r="AC22" s="83">
        <v>0</v>
      </c>
      <c r="AD22" s="83">
        <v>0</v>
      </c>
      <c r="AE22" s="83">
        <v>0</v>
      </c>
      <c r="AF22" s="83">
        <v>0</v>
      </c>
      <c r="AG22" s="83">
        <v>0</v>
      </c>
      <c r="AH22" s="83">
        <v>0</v>
      </c>
      <c r="AI22" s="83">
        <v>0</v>
      </c>
      <c r="AJ22" s="83">
        <v>0</v>
      </c>
      <c r="AK22" s="83">
        <v>6.5780000000000003</v>
      </c>
      <c r="AL22" s="83">
        <v>21.699000000000002</v>
      </c>
      <c r="AM22" s="83">
        <v>0</v>
      </c>
      <c r="AN22" s="83">
        <v>4.0739999999999998</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2.6320000000000001</v>
      </c>
      <c r="BN22" s="83">
        <v>0</v>
      </c>
      <c r="BO22" s="83">
        <v>0</v>
      </c>
      <c r="BP22" s="83">
        <v>0</v>
      </c>
      <c r="BQ22" s="83">
        <v>0</v>
      </c>
      <c r="BR22" s="83">
        <v>0</v>
      </c>
      <c r="BS22" s="83">
        <v>0</v>
      </c>
      <c r="BT22" s="83">
        <v>0</v>
      </c>
      <c r="BU22" s="83">
        <v>0</v>
      </c>
      <c r="BV22" s="83">
        <v>0</v>
      </c>
      <c r="BW22" s="83">
        <v>0</v>
      </c>
      <c r="BX22" s="83">
        <v>0</v>
      </c>
      <c r="BY22" s="83">
        <v>0</v>
      </c>
      <c r="BZ22" s="83">
        <v>3.9430000000000001</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11.602</v>
      </c>
      <c r="DT22" s="83">
        <v>0</v>
      </c>
      <c r="DU22" s="83">
        <v>0</v>
      </c>
      <c r="DV22" s="83">
        <v>0</v>
      </c>
      <c r="DW22" s="83">
        <v>0</v>
      </c>
      <c r="DX22" s="83">
        <v>0</v>
      </c>
      <c r="DY22" s="83">
        <v>0</v>
      </c>
      <c r="DZ22" s="83">
        <v>0</v>
      </c>
      <c r="EA22" s="83">
        <v>0</v>
      </c>
      <c r="EB22" s="83">
        <v>5.8019999999999996</v>
      </c>
      <c r="EC22" s="83">
        <v>0</v>
      </c>
      <c r="ED22" s="83">
        <v>0</v>
      </c>
      <c r="EE22" s="83">
        <v>0</v>
      </c>
      <c r="EF22" s="83">
        <v>0</v>
      </c>
      <c r="EG22" s="83">
        <v>0</v>
      </c>
      <c r="EH22" s="83">
        <v>0</v>
      </c>
      <c r="EI22" s="83">
        <v>0</v>
      </c>
      <c r="EJ22" s="83">
        <v>0</v>
      </c>
      <c r="EK22" s="83">
        <v>0</v>
      </c>
      <c r="EL22" s="83">
        <v>6.5780000000000003</v>
      </c>
      <c r="EM22" s="83">
        <v>21.699000000000002</v>
      </c>
      <c r="EN22" s="83">
        <v>0</v>
      </c>
      <c r="EO22" s="83">
        <v>4.0739999999999998</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2.6320000000000001</v>
      </c>
      <c r="FO22" s="83">
        <v>0</v>
      </c>
      <c r="FP22" s="83">
        <v>0</v>
      </c>
      <c r="FQ22" s="83">
        <v>0</v>
      </c>
      <c r="FR22" s="83">
        <v>0</v>
      </c>
      <c r="FS22" s="83">
        <v>0</v>
      </c>
      <c r="FT22" s="83">
        <v>0</v>
      </c>
      <c r="FU22" s="83">
        <v>0</v>
      </c>
      <c r="FV22" s="83">
        <v>0</v>
      </c>
      <c r="FW22" s="83">
        <v>0</v>
      </c>
      <c r="FX22" s="83">
        <v>0</v>
      </c>
      <c r="FY22" s="83">
        <v>0</v>
      </c>
      <c r="FZ22" s="83">
        <v>0</v>
      </c>
      <c r="GA22" s="83">
        <v>3.9430000000000001</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49.755000000000003</v>
      </c>
      <c r="HL22" s="83">
        <v>0</v>
      </c>
      <c r="HM22" s="83">
        <v>0</v>
      </c>
      <c r="HN22" s="83">
        <v>0</v>
      </c>
      <c r="HO22" s="83">
        <v>2.6320000000000001</v>
      </c>
      <c r="HP22" s="83">
        <v>0</v>
      </c>
      <c r="HQ22" s="83">
        <v>3.9430000000000001</v>
      </c>
      <c r="HR22" s="83">
        <v>0</v>
      </c>
      <c r="HS22" s="83">
        <v>0</v>
      </c>
      <c r="HT22" s="83">
        <v>0</v>
      </c>
      <c r="HU22" s="83">
        <v>0</v>
      </c>
      <c r="HV22" s="83">
        <v>0</v>
      </c>
      <c r="HW22" s="83">
        <v>0</v>
      </c>
      <c r="HX22" s="83">
        <v>0</v>
      </c>
      <c r="HY22" s="83">
        <v>0</v>
      </c>
      <c r="HZ22" s="83">
        <v>0</v>
      </c>
      <c r="IA22" s="83">
        <v>0</v>
      </c>
      <c r="IB22" s="83">
        <v>0</v>
      </c>
      <c r="IC22" s="83">
        <v>0</v>
      </c>
      <c r="ID22" s="83">
        <v>0</v>
      </c>
      <c r="IE22" s="83">
        <v>0</v>
      </c>
      <c r="IF22" s="83">
        <v>49.755000000000003</v>
      </c>
      <c r="IG22" s="83">
        <v>0</v>
      </c>
      <c r="IH22" s="83">
        <v>0</v>
      </c>
      <c r="II22" s="83">
        <v>0</v>
      </c>
      <c r="IJ22" s="83">
        <v>2.6320000000000001</v>
      </c>
      <c r="IK22" s="83">
        <v>0</v>
      </c>
      <c r="IL22" s="83">
        <v>3.9430000000000001</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0</v>
      </c>
      <c r="JL22" s="81">
        <v>0</v>
      </c>
      <c r="JM22" s="81">
        <v>0</v>
      </c>
      <c r="JN22" s="81">
        <v>1</v>
      </c>
      <c r="JO22" s="81">
        <v>0</v>
      </c>
      <c r="JP22" s="81">
        <v>0</v>
      </c>
      <c r="JQ22" s="81">
        <v>0</v>
      </c>
      <c r="JR22" s="81">
        <v>0</v>
      </c>
      <c r="JS22" s="81">
        <v>0</v>
      </c>
      <c r="JT22" s="81">
        <v>0</v>
      </c>
      <c r="JU22" s="81">
        <v>0</v>
      </c>
      <c r="JV22" s="81">
        <v>0</v>
      </c>
      <c r="JW22" s="81">
        <v>0</v>
      </c>
      <c r="JX22" s="81">
        <v>1</v>
      </c>
      <c r="JY22" s="81">
        <v>2</v>
      </c>
      <c r="JZ22" s="81">
        <v>0</v>
      </c>
      <c r="KA22" s="81">
        <v>1</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1</v>
      </c>
      <c r="LA22" s="81">
        <v>0</v>
      </c>
      <c r="LB22" s="81">
        <v>0</v>
      </c>
      <c r="LC22" s="81">
        <v>0</v>
      </c>
      <c r="LD22" s="81">
        <v>0</v>
      </c>
      <c r="LE22" s="81">
        <v>0</v>
      </c>
      <c r="LF22" s="81">
        <v>0</v>
      </c>
      <c r="LG22" s="81">
        <v>0</v>
      </c>
      <c r="LH22" s="81">
        <v>0</v>
      </c>
      <c r="LI22" s="81">
        <v>0</v>
      </c>
      <c r="LJ22" s="81">
        <v>0</v>
      </c>
      <c r="LK22" s="81">
        <v>0</v>
      </c>
      <c r="LL22" s="81">
        <v>0</v>
      </c>
      <c r="LM22" s="81">
        <v>1</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0</v>
      </c>
      <c r="NM22" s="81">
        <v>0</v>
      </c>
      <c r="NN22" s="81">
        <v>0</v>
      </c>
      <c r="NO22" s="81">
        <v>1</v>
      </c>
      <c r="NP22" s="81">
        <v>0</v>
      </c>
      <c r="NQ22" s="81">
        <v>0</v>
      </c>
      <c r="NR22" s="81">
        <v>0</v>
      </c>
      <c r="NS22" s="81">
        <v>0</v>
      </c>
      <c r="NT22" s="81">
        <v>0</v>
      </c>
      <c r="NU22" s="81">
        <v>0</v>
      </c>
      <c r="NV22" s="81">
        <v>0</v>
      </c>
      <c r="NW22" s="81">
        <v>0</v>
      </c>
      <c r="NX22" s="81">
        <v>0</v>
      </c>
      <c r="NY22" s="81">
        <v>1</v>
      </c>
      <c r="NZ22" s="81">
        <v>2</v>
      </c>
      <c r="OA22" s="81">
        <v>0</v>
      </c>
      <c r="OB22" s="81">
        <v>1</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1</v>
      </c>
      <c r="PB22" s="81">
        <v>0</v>
      </c>
      <c r="PC22" s="81">
        <v>0</v>
      </c>
      <c r="PD22" s="81">
        <v>0</v>
      </c>
      <c r="PE22" s="81">
        <v>0</v>
      </c>
      <c r="PF22" s="81">
        <v>0</v>
      </c>
      <c r="PG22" s="81">
        <v>0</v>
      </c>
      <c r="PH22" s="81">
        <v>0</v>
      </c>
      <c r="PI22" s="81">
        <v>0</v>
      </c>
      <c r="PJ22" s="81">
        <v>0</v>
      </c>
      <c r="PK22" s="81">
        <v>0</v>
      </c>
      <c r="PL22" s="81">
        <v>0</v>
      </c>
      <c r="PM22" s="81">
        <v>0</v>
      </c>
      <c r="PN22" s="81">
        <v>1</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6</v>
      </c>
      <c r="QY22" s="81">
        <v>0</v>
      </c>
      <c r="QZ22" s="81">
        <v>0</v>
      </c>
      <c r="RA22" s="81">
        <v>0</v>
      </c>
      <c r="RB22" s="81">
        <v>1</v>
      </c>
      <c r="RC22" s="81">
        <v>0</v>
      </c>
      <c r="RD22" s="81">
        <v>1</v>
      </c>
      <c r="RE22" s="81">
        <v>0</v>
      </c>
      <c r="RF22" s="81">
        <v>0</v>
      </c>
      <c r="RG22" s="81">
        <v>0</v>
      </c>
      <c r="RH22" s="81">
        <v>0</v>
      </c>
      <c r="RI22" s="81">
        <v>0</v>
      </c>
      <c r="RJ22" s="81">
        <v>0</v>
      </c>
      <c r="RK22" s="81">
        <v>0</v>
      </c>
      <c r="RL22" s="81">
        <v>0</v>
      </c>
      <c r="RM22" s="81">
        <v>0</v>
      </c>
      <c r="RN22" s="81">
        <v>0</v>
      </c>
      <c r="RO22" s="81">
        <v>0</v>
      </c>
      <c r="RP22" s="81">
        <v>0</v>
      </c>
      <c r="RQ22" s="81">
        <v>0</v>
      </c>
      <c r="RR22" s="81">
        <v>0</v>
      </c>
      <c r="RS22" s="81">
        <v>6</v>
      </c>
      <c r="RT22" s="81">
        <v>0</v>
      </c>
      <c r="RU22" s="81">
        <v>0</v>
      </c>
      <c r="RV22" s="81">
        <v>0</v>
      </c>
      <c r="RW22" s="81">
        <v>1</v>
      </c>
      <c r="RX22" s="81">
        <v>0</v>
      </c>
      <c r="RY22" s="81">
        <v>1</v>
      </c>
      <c r="RZ22" s="81">
        <v>0</v>
      </c>
      <c r="SA22" s="81">
        <v>0</v>
      </c>
      <c r="SB22" s="81">
        <v>0</v>
      </c>
      <c r="SC22" s="81">
        <v>0</v>
      </c>
      <c r="SD22" s="81">
        <v>0</v>
      </c>
      <c r="SE22" s="81">
        <v>0</v>
      </c>
      <c r="SF22" s="81">
        <v>0</v>
      </c>
      <c r="SG22" s="81">
        <v>0</v>
      </c>
      <c r="SH22" s="81">
        <v>0</v>
      </c>
    </row>
    <row r="23" spans="1:502">
      <c r="A23" s="18" t="s">
        <v>2172</v>
      </c>
      <c r="B23" s="80">
        <v>15</v>
      </c>
      <c r="C23" s="80">
        <v>15</v>
      </c>
      <c r="D23" s="80">
        <v>1</v>
      </c>
      <c r="E23" s="80">
        <v>2018</v>
      </c>
      <c r="F23" s="80" t="s">
        <v>93</v>
      </c>
      <c r="G23" s="182" t="s">
        <v>2157</v>
      </c>
      <c r="H23" s="80" t="s">
        <v>2158</v>
      </c>
      <c r="I23" s="173"/>
      <c r="J23" s="83">
        <v>0</v>
      </c>
      <c r="K23" s="83">
        <v>0</v>
      </c>
      <c r="L23" s="83">
        <v>0</v>
      </c>
      <c r="M23" s="83">
        <v>0</v>
      </c>
      <c r="N23" s="83">
        <v>0</v>
      </c>
      <c r="O23" s="83">
        <v>0</v>
      </c>
      <c r="P23" s="83">
        <v>0</v>
      </c>
      <c r="Q23" s="83">
        <v>0</v>
      </c>
      <c r="R23" s="83">
        <v>10.913</v>
      </c>
      <c r="S23" s="83">
        <v>0</v>
      </c>
      <c r="T23" s="83">
        <v>0</v>
      </c>
      <c r="U23" s="83">
        <v>0</v>
      </c>
      <c r="V23" s="83">
        <v>0</v>
      </c>
      <c r="W23" s="83">
        <v>0</v>
      </c>
      <c r="X23" s="83">
        <v>0</v>
      </c>
      <c r="Y23" s="83">
        <v>0</v>
      </c>
      <c r="Z23" s="83">
        <v>0</v>
      </c>
      <c r="AA23" s="83">
        <v>6.08</v>
      </c>
      <c r="AB23" s="83">
        <v>0</v>
      </c>
      <c r="AC23" s="83">
        <v>0</v>
      </c>
      <c r="AD23" s="83">
        <v>0</v>
      </c>
      <c r="AE23" s="83">
        <v>0</v>
      </c>
      <c r="AF23" s="83">
        <v>0</v>
      </c>
      <c r="AG23" s="83">
        <v>0</v>
      </c>
      <c r="AH23" s="83">
        <v>0</v>
      </c>
      <c r="AI23" s="83">
        <v>0</v>
      </c>
      <c r="AJ23" s="83">
        <v>0</v>
      </c>
      <c r="AK23" s="83">
        <v>6.3529999999999998</v>
      </c>
      <c r="AL23" s="83">
        <v>20.106000000000002</v>
      </c>
      <c r="AM23" s="83">
        <v>0</v>
      </c>
      <c r="AN23" s="83">
        <v>3.8849999999999998</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2.528</v>
      </c>
      <c r="BN23" s="83">
        <v>0</v>
      </c>
      <c r="BO23" s="83">
        <v>0</v>
      </c>
      <c r="BP23" s="83">
        <v>0</v>
      </c>
      <c r="BQ23" s="83">
        <v>0</v>
      </c>
      <c r="BR23" s="83">
        <v>0</v>
      </c>
      <c r="BS23" s="83">
        <v>0</v>
      </c>
      <c r="BT23" s="83">
        <v>0</v>
      </c>
      <c r="BU23" s="83">
        <v>0</v>
      </c>
      <c r="BV23" s="83">
        <v>0</v>
      </c>
      <c r="BW23" s="83">
        <v>0</v>
      </c>
      <c r="BX23" s="83">
        <v>0</v>
      </c>
      <c r="BY23" s="83">
        <v>0</v>
      </c>
      <c r="BZ23" s="83">
        <v>3.4529999999999998</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10.913</v>
      </c>
      <c r="DT23" s="83">
        <v>0</v>
      </c>
      <c r="DU23" s="83">
        <v>0</v>
      </c>
      <c r="DV23" s="83">
        <v>0</v>
      </c>
      <c r="DW23" s="83">
        <v>0</v>
      </c>
      <c r="DX23" s="83">
        <v>0</v>
      </c>
      <c r="DY23" s="83">
        <v>0</v>
      </c>
      <c r="DZ23" s="83">
        <v>0</v>
      </c>
      <c r="EA23" s="83">
        <v>0</v>
      </c>
      <c r="EB23" s="83">
        <v>6.08</v>
      </c>
      <c r="EC23" s="83">
        <v>0</v>
      </c>
      <c r="ED23" s="83">
        <v>0</v>
      </c>
      <c r="EE23" s="83">
        <v>0</v>
      </c>
      <c r="EF23" s="83">
        <v>0</v>
      </c>
      <c r="EG23" s="83">
        <v>0</v>
      </c>
      <c r="EH23" s="83">
        <v>0</v>
      </c>
      <c r="EI23" s="83">
        <v>0</v>
      </c>
      <c r="EJ23" s="83">
        <v>0</v>
      </c>
      <c r="EK23" s="83">
        <v>0</v>
      </c>
      <c r="EL23" s="83">
        <v>6.3529999999999998</v>
      </c>
      <c r="EM23" s="83">
        <v>20.106000000000002</v>
      </c>
      <c r="EN23" s="83">
        <v>0</v>
      </c>
      <c r="EO23" s="83">
        <v>3.8849999999999998</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2.528</v>
      </c>
      <c r="FO23" s="83">
        <v>0</v>
      </c>
      <c r="FP23" s="83">
        <v>0</v>
      </c>
      <c r="FQ23" s="83">
        <v>0</v>
      </c>
      <c r="FR23" s="83">
        <v>0</v>
      </c>
      <c r="FS23" s="83">
        <v>0</v>
      </c>
      <c r="FT23" s="83">
        <v>0</v>
      </c>
      <c r="FU23" s="83">
        <v>0</v>
      </c>
      <c r="FV23" s="83">
        <v>0</v>
      </c>
      <c r="FW23" s="83">
        <v>0</v>
      </c>
      <c r="FX23" s="83">
        <v>0</v>
      </c>
      <c r="FY23" s="83">
        <v>0</v>
      </c>
      <c r="FZ23" s="83">
        <v>0</v>
      </c>
      <c r="GA23" s="83">
        <v>3.4529999999999998</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47.337000000000003</v>
      </c>
      <c r="HL23" s="83">
        <v>0</v>
      </c>
      <c r="HM23" s="83">
        <v>0</v>
      </c>
      <c r="HN23" s="83">
        <v>0</v>
      </c>
      <c r="HO23" s="83">
        <v>2.528</v>
      </c>
      <c r="HP23" s="83">
        <v>0</v>
      </c>
      <c r="HQ23" s="83">
        <v>3.4529999999999998</v>
      </c>
      <c r="HR23" s="83">
        <v>0</v>
      </c>
      <c r="HS23" s="83">
        <v>0</v>
      </c>
      <c r="HT23" s="83">
        <v>0</v>
      </c>
      <c r="HU23" s="83">
        <v>0</v>
      </c>
      <c r="HV23" s="83">
        <v>0</v>
      </c>
      <c r="HW23" s="83">
        <v>0</v>
      </c>
      <c r="HX23" s="83">
        <v>0</v>
      </c>
      <c r="HY23" s="83">
        <v>0</v>
      </c>
      <c r="HZ23" s="83">
        <v>0</v>
      </c>
      <c r="IA23" s="83">
        <v>0</v>
      </c>
      <c r="IB23" s="83">
        <v>0</v>
      </c>
      <c r="IC23" s="83">
        <v>0</v>
      </c>
      <c r="ID23" s="83">
        <v>0</v>
      </c>
      <c r="IE23" s="83">
        <v>0</v>
      </c>
      <c r="IF23" s="83">
        <v>47.337000000000003</v>
      </c>
      <c r="IG23" s="83">
        <v>0</v>
      </c>
      <c r="IH23" s="83">
        <v>0</v>
      </c>
      <c r="II23" s="83">
        <v>0</v>
      </c>
      <c r="IJ23" s="83">
        <v>2.528</v>
      </c>
      <c r="IK23" s="83">
        <v>0</v>
      </c>
      <c r="IL23" s="83">
        <v>3.4529999999999998</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0</v>
      </c>
      <c r="JK23" s="81">
        <v>0</v>
      </c>
      <c r="JL23" s="81">
        <v>0</v>
      </c>
      <c r="JM23" s="81">
        <v>0</v>
      </c>
      <c r="JN23" s="81">
        <v>1</v>
      </c>
      <c r="JO23" s="81">
        <v>0</v>
      </c>
      <c r="JP23" s="81">
        <v>0</v>
      </c>
      <c r="JQ23" s="81">
        <v>0</v>
      </c>
      <c r="JR23" s="81">
        <v>0</v>
      </c>
      <c r="JS23" s="81">
        <v>0</v>
      </c>
      <c r="JT23" s="81">
        <v>0</v>
      </c>
      <c r="JU23" s="81">
        <v>0</v>
      </c>
      <c r="JV23" s="81">
        <v>0</v>
      </c>
      <c r="JW23" s="81">
        <v>0</v>
      </c>
      <c r="JX23" s="81">
        <v>1</v>
      </c>
      <c r="JY23" s="81">
        <v>2</v>
      </c>
      <c r="JZ23" s="81">
        <v>0</v>
      </c>
      <c r="KA23" s="81">
        <v>1</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1</v>
      </c>
      <c r="LA23" s="81">
        <v>0</v>
      </c>
      <c r="LB23" s="81">
        <v>0</v>
      </c>
      <c r="LC23" s="81">
        <v>0</v>
      </c>
      <c r="LD23" s="81">
        <v>0</v>
      </c>
      <c r="LE23" s="81">
        <v>0</v>
      </c>
      <c r="LF23" s="81">
        <v>0</v>
      </c>
      <c r="LG23" s="81">
        <v>0</v>
      </c>
      <c r="LH23" s="81">
        <v>0</v>
      </c>
      <c r="LI23" s="81">
        <v>0</v>
      </c>
      <c r="LJ23" s="81">
        <v>0</v>
      </c>
      <c r="LK23" s="81">
        <v>0</v>
      </c>
      <c r="LL23" s="81">
        <v>0</v>
      </c>
      <c r="LM23" s="81">
        <v>1</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0</v>
      </c>
      <c r="NL23" s="81">
        <v>0</v>
      </c>
      <c r="NM23" s="81">
        <v>0</v>
      </c>
      <c r="NN23" s="81">
        <v>0</v>
      </c>
      <c r="NO23" s="81">
        <v>1</v>
      </c>
      <c r="NP23" s="81">
        <v>0</v>
      </c>
      <c r="NQ23" s="81">
        <v>0</v>
      </c>
      <c r="NR23" s="81">
        <v>0</v>
      </c>
      <c r="NS23" s="81">
        <v>0</v>
      </c>
      <c r="NT23" s="81">
        <v>0</v>
      </c>
      <c r="NU23" s="81">
        <v>0</v>
      </c>
      <c r="NV23" s="81">
        <v>0</v>
      </c>
      <c r="NW23" s="81">
        <v>0</v>
      </c>
      <c r="NX23" s="81">
        <v>0</v>
      </c>
      <c r="NY23" s="81">
        <v>1</v>
      </c>
      <c r="NZ23" s="81">
        <v>2</v>
      </c>
      <c r="OA23" s="81">
        <v>0</v>
      </c>
      <c r="OB23" s="81">
        <v>1</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1</v>
      </c>
      <c r="PB23" s="81">
        <v>0</v>
      </c>
      <c r="PC23" s="81">
        <v>0</v>
      </c>
      <c r="PD23" s="81">
        <v>0</v>
      </c>
      <c r="PE23" s="81">
        <v>0</v>
      </c>
      <c r="PF23" s="81">
        <v>0</v>
      </c>
      <c r="PG23" s="81">
        <v>0</v>
      </c>
      <c r="PH23" s="81">
        <v>0</v>
      </c>
      <c r="PI23" s="81">
        <v>0</v>
      </c>
      <c r="PJ23" s="81">
        <v>0</v>
      </c>
      <c r="PK23" s="81">
        <v>0</v>
      </c>
      <c r="PL23" s="81">
        <v>0</v>
      </c>
      <c r="PM23" s="81">
        <v>0</v>
      </c>
      <c r="PN23" s="81">
        <v>1</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6</v>
      </c>
      <c r="QY23" s="81">
        <v>0</v>
      </c>
      <c r="QZ23" s="81">
        <v>0</v>
      </c>
      <c r="RA23" s="81">
        <v>0</v>
      </c>
      <c r="RB23" s="81">
        <v>1</v>
      </c>
      <c r="RC23" s="81">
        <v>0</v>
      </c>
      <c r="RD23" s="81">
        <v>1</v>
      </c>
      <c r="RE23" s="81">
        <v>0</v>
      </c>
      <c r="RF23" s="81">
        <v>0</v>
      </c>
      <c r="RG23" s="81">
        <v>0</v>
      </c>
      <c r="RH23" s="81">
        <v>0</v>
      </c>
      <c r="RI23" s="81">
        <v>0</v>
      </c>
      <c r="RJ23" s="81">
        <v>0</v>
      </c>
      <c r="RK23" s="81">
        <v>0</v>
      </c>
      <c r="RL23" s="81">
        <v>0</v>
      </c>
      <c r="RM23" s="81">
        <v>0</v>
      </c>
      <c r="RN23" s="81">
        <v>0</v>
      </c>
      <c r="RO23" s="81">
        <v>0</v>
      </c>
      <c r="RP23" s="81">
        <v>0</v>
      </c>
      <c r="RQ23" s="81">
        <v>0</v>
      </c>
      <c r="RR23" s="81">
        <v>0</v>
      </c>
      <c r="RS23" s="81">
        <v>6</v>
      </c>
      <c r="RT23" s="81">
        <v>0</v>
      </c>
      <c r="RU23" s="81">
        <v>0</v>
      </c>
      <c r="RV23" s="81">
        <v>0</v>
      </c>
      <c r="RW23" s="81">
        <v>1</v>
      </c>
      <c r="RX23" s="81">
        <v>0</v>
      </c>
      <c r="RY23" s="81">
        <v>1</v>
      </c>
      <c r="RZ23" s="81">
        <v>0</v>
      </c>
      <c r="SA23" s="81">
        <v>0</v>
      </c>
      <c r="SB23" s="81">
        <v>0</v>
      </c>
      <c r="SC23" s="81">
        <v>0</v>
      </c>
      <c r="SD23" s="81">
        <v>0</v>
      </c>
      <c r="SE23" s="81">
        <v>0</v>
      </c>
      <c r="SF23" s="81">
        <v>0</v>
      </c>
      <c r="SG23" s="81">
        <v>0</v>
      </c>
      <c r="SH23" s="81">
        <v>0</v>
      </c>
    </row>
    <row r="24" spans="1:502">
      <c r="A24" s="18" t="s">
        <v>2173</v>
      </c>
      <c r="B24" s="80">
        <v>16</v>
      </c>
      <c r="C24" s="80">
        <v>16</v>
      </c>
      <c r="D24" s="80">
        <v>1</v>
      </c>
      <c r="E24" s="80">
        <v>2019</v>
      </c>
      <c r="F24" s="80" t="s">
        <v>73</v>
      </c>
      <c r="G24" s="182" t="s">
        <v>2157</v>
      </c>
      <c r="H24" s="80" t="s">
        <v>2158</v>
      </c>
      <c r="I24" s="173"/>
      <c r="J24" s="83">
        <v>0</v>
      </c>
      <c r="K24" s="83">
        <v>0</v>
      </c>
      <c r="L24" s="83">
        <v>0</v>
      </c>
      <c r="M24" s="83">
        <v>0</v>
      </c>
      <c r="N24" s="83">
        <v>0</v>
      </c>
      <c r="O24" s="83">
        <v>0</v>
      </c>
      <c r="P24" s="83">
        <v>0</v>
      </c>
      <c r="Q24" s="83">
        <v>0</v>
      </c>
      <c r="R24" s="83">
        <v>9.6890000000000001</v>
      </c>
      <c r="S24" s="83">
        <v>0</v>
      </c>
      <c r="T24" s="83">
        <v>0</v>
      </c>
      <c r="U24" s="83">
        <v>0</v>
      </c>
      <c r="V24" s="83">
        <v>0</v>
      </c>
      <c r="W24" s="83">
        <v>0</v>
      </c>
      <c r="X24" s="83">
        <v>0</v>
      </c>
      <c r="Y24" s="83">
        <v>0</v>
      </c>
      <c r="Z24" s="83">
        <v>0</v>
      </c>
      <c r="AA24" s="83">
        <v>4.1879999999999997</v>
      </c>
      <c r="AB24" s="83">
        <v>0</v>
      </c>
      <c r="AC24" s="83">
        <v>0</v>
      </c>
      <c r="AD24" s="83">
        <v>0</v>
      </c>
      <c r="AE24" s="83">
        <v>0</v>
      </c>
      <c r="AF24" s="83">
        <v>0</v>
      </c>
      <c r="AG24" s="83">
        <v>0</v>
      </c>
      <c r="AH24" s="83">
        <v>0</v>
      </c>
      <c r="AI24" s="83">
        <v>0</v>
      </c>
      <c r="AJ24" s="83">
        <v>0</v>
      </c>
      <c r="AK24" s="83">
        <v>4.0540000000000003</v>
      </c>
      <c r="AL24" s="83">
        <v>14</v>
      </c>
      <c r="AM24" s="83">
        <v>0</v>
      </c>
      <c r="AN24" s="83">
        <v>3.0449999999999999</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1.8879999999999999</v>
      </c>
      <c r="BN24" s="83">
        <v>0</v>
      </c>
      <c r="BO24" s="83">
        <v>0</v>
      </c>
      <c r="BP24" s="83">
        <v>0</v>
      </c>
      <c r="BQ24" s="83">
        <v>0</v>
      </c>
      <c r="BR24" s="83">
        <v>0</v>
      </c>
      <c r="BS24" s="83">
        <v>0</v>
      </c>
      <c r="BT24" s="83">
        <v>0</v>
      </c>
      <c r="BU24" s="83">
        <v>0</v>
      </c>
      <c r="BV24" s="83">
        <v>0</v>
      </c>
      <c r="BW24" s="83">
        <v>0</v>
      </c>
      <c r="BX24" s="83">
        <v>0</v>
      </c>
      <c r="BY24" s="83">
        <v>0</v>
      </c>
      <c r="BZ24" s="83">
        <v>2.5830000000000002</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9.6890000000000001</v>
      </c>
      <c r="DT24" s="83">
        <v>0</v>
      </c>
      <c r="DU24" s="83">
        <v>0</v>
      </c>
      <c r="DV24" s="83">
        <v>0</v>
      </c>
      <c r="DW24" s="83">
        <v>0</v>
      </c>
      <c r="DX24" s="83">
        <v>0</v>
      </c>
      <c r="DY24" s="83">
        <v>0</v>
      </c>
      <c r="DZ24" s="83">
        <v>0</v>
      </c>
      <c r="EA24" s="83">
        <v>0</v>
      </c>
      <c r="EB24" s="83">
        <v>4.1879999999999997</v>
      </c>
      <c r="EC24" s="83">
        <v>0</v>
      </c>
      <c r="ED24" s="83">
        <v>0</v>
      </c>
      <c r="EE24" s="83">
        <v>0</v>
      </c>
      <c r="EF24" s="83">
        <v>0</v>
      </c>
      <c r="EG24" s="83">
        <v>0</v>
      </c>
      <c r="EH24" s="83">
        <v>0</v>
      </c>
      <c r="EI24" s="83">
        <v>0</v>
      </c>
      <c r="EJ24" s="83">
        <v>0</v>
      </c>
      <c r="EK24" s="83">
        <v>0</v>
      </c>
      <c r="EL24" s="83">
        <v>4.0540000000000003</v>
      </c>
      <c r="EM24" s="83">
        <v>14</v>
      </c>
      <c r="EN24" s="83">
        <v>0</v>
      </c>
      <c r="EO24" s="83">
        <v>3.0449999999999999</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1.8879999999999999</v>
      </c>
      <c r="FO24" s="83">
        <v>0</v>
      </c>
      <c r="FP24" s="83">
        <v>0</v>
      </c>
      <c r="FQ24" s="83">
        <v>0</v>
      </c>
      <c r="FR24" s="83">
        <v>0</v>
      </c>
      <c r="FS24" s="83">
        <v>0</v>
      </c>
      <c r="FT24" s="83">
        <v>0</v>
      </c>
      <c r="FU24" s="83">
        <v>0</v>
      </c>
      <c r="FV24" s="83">
        <v>0</v>
      </c>
      <c r="FW24" s="83">
        <v>0</v>
      </c>
      <c r="FX24" s="83">
        <v>0</v>
      </c>
      <c r="FY24" s="83">
        <v>0</v>
      </c>
      <c r="FZ24" s="83">
        <v>0</v>
      </c>
      <c r="GA24" s="83">
        <v>2.5830000000000002</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34.975999999999999</v>
      </c>
      <c r="HL24" s="83">
        <v>0</v>
      </c>
      <c r="HM24" s="83">
        <v>0</v>
      </c>
      <c r="HN24" s="83">
        <v>0</v>
      </c>
      <c r="HO24" s="83">
        <v>1.8879999999999999</v>
      </c>
      <c r="HP24" s="83">
        <v>0</v>
      </c>
      <c r="HQ24" s="83">
        <v>2.5830000000000002</v>
      </c>
      <c r="HR24" s="83">
        <v>0</v>
      </c>
      <c r="HS24" s="83">
        <v>0</v>
      </c>
      <c r="HT24" s="83">
        <v>0</v>
      </c>
      <c r="HU24" s="83">
        <v>0</v>
      </c>
      <c r="HV24" s="83">
        <v>0</v>
      </c>
      <c r="HW24" s="83">
        <v>0</v>
      </c>
      <c r="HX24" s="83">
        <v>0</v>
      </c>
      <c r="HY24" s="83">
        <v>0</v>
      </c>
      <c r="HZ24" s="83">
        <v>0</v>
      </c>
      <c r="IA24" s="83">
        <v>0</v>
      </c>
      <c r="IB24" s="83">
        <v>0</v>
      </c>
      <c r="IC24" s="83">
        <v>0</v>
      </c>
      <c r="ID24" s="83">
        <v>0</v>
      </c>
      <c r="IE24" s="83">
        <v>0</v>
      </c>
      <c r="IF24" s="83">
        <v>34.975999999999999</v>
      </c>
      <c r="IG24" s="83">
        <v>0</v>
      </c>
      <c r="IH24" s="83">
        <v>0</v>
      </c>
      <c r="II24" s="83">
        <v>0</v>
      </c>
      <c r="IJ24" s="83">
        <v>1.8879999999999999</v>
      </c>
      <c r="IK24" s="83">
        <v>0</v>
      </c>
      <c r="IL24" s="83">
        <v>2.5830000000000002</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1</v>
      </c>
      <c r="JF24" s="81">
        <v>0</v>
      </c>
      <c r="JG24" s="81">
        <v>0</v>
      </c>
      <c r="JH24" s="81">
        <v>0</v>
      </c>
      <c r="JI24" s="81">
        <v>0</v>
      </c>
      <c r="JJ24" s="81">
        <v>0</v>
      </c>
      <c r="JK24" s="81">
        <v>0</v>
      </c>
      <c r="JL24" s="81">
        <v>0</v>
      </c>
      <c r="JM24" s="81">
        <v>0</v>
      </c>
      <c r="JN24" s="81">
        <v>1</v>
      </c>
      <c r="JO24" s="81">
        <v>0</v>
      </c>
      <c r="JP24" s="81">
        <v>0</v>
      </c>
      <c r="JQ24" s="81">
        <v>0</v>
      </c>
      <c r="JR24" s="81">
        <v>0</v>
      </c>
      <c r="JS24" s="81">
        <v>0</v>
      </c>
      <c r="JT24" s="81">
        <v>0</v>
      </c>
      <c r="JU24" s="81">
        <v>0</v>
      </c>
      <c r="JV24" s="81">
        <v>0</v>
      </c>
      <c r="JW24" s="81">
        <v>0</v>
      </c>
      <c r="JX24" s="81">
        <v>1</v>
      </c>
      <c r="JY24" s="81">
        <v>2</v>
      </c>
      <c r="JZ24" s="81">
        <v>0</v>
      </c>
      <c r="KA24" s="81">
        <v>1</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1</v>
      </c>
      <c r="LA24" s="81">
        <v>0</v>
      </c>
      <c r="LB24" s="81">
        <v>0</v>
      </c>
      <c r="LC24" s="81">
        <v>0</v>
      </c>
      <c r="LD24" s="81">
        <v>0</v>
      </c>
      <c r="LE24" s="81">
        <v>0</v>
      </c>
      <c r="LF24" s="81">
        <v>0</v>
      </c>
      <c r="LG24" s="81">
        <v>0</v>
      </c>
      <c r="LH24" s="81">
        <v>0</v>
      </c>
      <c r="LI24" s="81">
        <v>0</v>
      </c>
      <c r="LJ24" s="81">
        <v>0</v>
      </c>
      <c r="LK24" s="81">
        <v>0</v>
      </c>
      <c r="LL24" s="81">
        <v>0</v>
      </c>
      <c r="LM24" s="81">
        <v>1</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1</v>
      </c>
      <c r="NG24" s="81">
        <v>0</v>
      </c>
      <c r="NH24" s="81">
        <v>0</v>
      </c>
      <c r="NI24" s="81">
        <v>0</v>
      </c>
      <c r="NJ24" s="81">
        <v>0</v>
      </c>
      <c r="NK24" s="81">
        <v>0</v>
      </c>
      <c r="NL24" s="81">
        <v>0</v>
      </c>
      <c r="NM24" s="81">
        <v>0</v>
      </c>
      <c r="NN24" s="81">
        <v>0</v>
      </c>
      <c r="NO24" s="81">
        <v>1</v>
      </c>
      <c r="NP24" s="81">
        <v>0</v>
      </c>
      <c r="NQ24" s="81">
        <v>0</v>
      </c>
      <c r="NR24" s="81">
        <v>0</v>
      </c>
      <c r="NS24" s="81">
        <v>0</v>
      </c>
      <c r="NT24" s="81">
        <v>0</v>
      </c>
      <c r="NU24" s="81">
        <v>0</v>
      </c>
      <c r="NV24" s="81">
        <v>0</v>
      </c>
      <c r="NW24" s="81">
        <v>0</v>
      </c>
      <c r="NX24" s="81">
        <v>0</v>
      </c>
      <c r="NY24" s="81">
        <v>1</v>
      </c>
      <c r="NZ24" s="81">
        <v>2</v>
      </c>
      <c r="OA24" s="81">
        <v>0</v>
      </c>
      <c r="OB24" s="81">
        <v>1</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1</v>
      </c>
      <c r="PB24" s="81">
        <v>0</v>
      </c>
      <c r="PC24" s="81">
        <v>0</v>
      </c>
      <c r="PD24" s="81">
        <v>0</v>
      </c>
      <c r="PE24" s="81">
        <v>0</v>
      </c>
      <c r="PF24" s="81">
        <v>0</v>
      </c>
      <c r="PG24" s="81">
        <v>0</v>
      </c>
      <c r="PH24" s="81">
        <v>0</v>
      </c>
      <c r="PI24" s="81">
        <v>0</v>
      </c>
      <c r="PJ24" s="81">
        <v>0</v>
      </c>
      <c r="PK24" s="81">
        <v>0</v>
      </c>
      <c r="PL24" s="81">
        <v>0</v>
      </c>
      <c r="PM24" s="81">
        <v>0</v>
      </c>
      <c r="PN24" s="81">
        <v>1</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6</v>
      </c>
      <c r="QY24" s="81">
        <v>0</v>
      </c>
      <c r="QZ24" s="81">
        <v>0</v>
      </c>
      <c r="RA24" s="81">
        <v>0</v>
      </c>
      <c r="RB24" s="81">
        <v>1</v>
      </c>
      <c r="RC24" s="81">
        <v>0</v>
      </c>
      <c r="RD24" s="81">
        <v>1</v>
      </c>
      <c r="RE24" s="81">
        <v>0</v>
      </c>
      <c r="RF24" s="81">
        <v>0</v>
      </c>
      <c r="RG24" s="81">
        <v>0</v>
      </c>
      <c r="RH24" s="81">
        <v>0</v>
      </c>
      <c r="RI24" s="81">
        <v>0</v>
      </c>
      <c r="RJ24" s="81">
        <v>0</v>
      </c>
      <c r="RK24" s="81">
        <v>0</v>
      </c>
      <c r="RL24" s="81">
        <v>0</v>
      </c>
      <c r="RM24" s="81">
        <v>0</v>
      </c>
      <c r="RN24" s="81">
        <v>0</v>
      </c>
      <c r="RO24" s="81">
        <v>0</v>
      </c>
      <c r="RP24" s="81">
        <v>0</v>
      </c>
      <c r="RQ24" s="81">
        <v>0</v>
      </c>
      <c r="RR24" s="81">
        <v>0</v>
      </c>
      <c r="RS24" s="81">
        <v>6</v>
      </c>
      <c r="RT24" s="81">
        <v>0</v>
      </c>
      <c r="RU24" s="81">
        <v>0</v>
      </c>
      <c r="RV24" s="81">
        <v>0</v>
      </c>
      <c r="RW24" s="81">
        <v>1</v>
      </c>
      <c r="RX24" s="81">
        <v>0</v>
      </c>
      <c r="RY24" s="81">
        <v>1</v>
      </c>
      <c r="RZ24" s="81">
        <v>0</v>
      </c>
      <c r="SA24" s="81">
        <v>0</v>
      </c>
      <c r="SB24" s="81">
        <v>0</v>
      </c>
      <c r="SC24" s="81">
        <v>0</v>
      </c>
      <c r="SD24" s="81">
        <v>0</v>
      </c>
      <c r="SE24" s="81">
        <v>0</v>
      </c>
      <c r="SF24" s="81">
        <v>0</v>
      </c>
      <c r="SG24" s="81">
        <v>0</v>
      </c>
      <c r="SH24" s="81">
        <v>0</v>
      </c>
    </row>
    <row r="25" spans="1:502">
      <c r="A25" s="18" t="s">
        <v>2174</v>
      </c>
      <c r="B25" s="80">
        <v>17</v>
      </c>
      <c r="C25" s="80">
        <v>17</v>
      </c>
      <c r="D25" s="80">
        <v>1</v>
      </c>
      <c r="E25" s="80">
        <v>2020</v>
      </c>
      <c r="F25" s="80" t="s">
        <v>218</v>
      </c>
      <c r="G25" s="182" t="s">
        <v>2157</v>
      </c>
      <c r="H25" s="80" t="s">
        <v>2158</v>
      </c>
      <c r="I25" s="173"/>
      <c r="J25" s="83">
        <v>0</v>
      </c>
      <c r="K25" s="83">
        <v>0</v>
      </c>
      <c r="L25" s="83">
        <v>0</v>
      </c>
      <c r="M25" s="83">
        <v>0</v>
      </c>
      <c r="N25" s="83">
        <v>0</v>
      </c>
      <c r="O25" s="83">
        <v>0</v>
      </c>
      <c r="P25" s="83">
        <v>0</v>
      </c>
      <c r="Q25" s="83">
        <v>0</v>
      </c>
      <c r="R25" s="83">
        <v>8.9619999999999997</v>
      </c>
      <c r="S25" s="83">
        <v>0</v>
      </c>
      <c r="T25" s="83">
        <v>0</v>
      </c>
      <c r="U25" s="83">
        <v>0</v>
      </c>
      <c r="V25" s="83">
        <v>0</v>
      </c>
      <c r="W25" s="83">
        <v>0</v>
      </c>
      <c r="X25" s="83">
        <v>0</v>
      </c>
      <c r="Y25" s="83">
        <v>0</v>
      </c>
      <c r="Z25" s="83">
        <v>0</v>
      </c>
      <c r="AA25" s="83">
        <v>4.79</v>
      </c>
      <c r="AB25" s="83">
        <v>0</v>
      </c>
      <c r="AC25" s="83">
        <v>0</v>
      </c>
      <c r="AD25" s="83">
        <v>0</v>
      </c>
      <c r="AE25" s="83">
        <v>0</v>
      </c>
      <c r="AF25" s="83">
        <v>0</v>
      </c>
      <c r="AG25" s="83">
        <v>2.7949999999999999</v>
      </c>
      <c r="AH25" s="83">
        <v>0</v>
      </c>
      <c r="AI25" s="83">
        <v>0</v>
      </c>
      <c r="AJ25" s="83">
        <v>0</v>
      </c>
      <c r="AK25" s="83">
        <v>4.5780000000000003</v>
      </c>
      <c r="AL25" s="83">
        <v>14.377000000000001</v>
      </c>
      <c r="AM25" s="83">
        <v>0</v>
      </c>
      <c r="AN25" s="83">
        <v>3.2090000000000001</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2.0529999999999999</v>
      </c>
      <c r="BN25" s="83">
        <v>0</v>
      </c>
      <c r="BO25" s="83">
        <v>0</v>
      </c>
      <c r="BP25" s="83">
        <v>0</v>
      </c>
      <c r="BQ25" s="83">
        <v>0</v>
      </c>
      <c r="BR25" s="83">
        <v>0</v>
      </c>
      <c r="BS25" s="83">
        <v>0</v>
      </c>
      <c r="BT25" s="83">
        <v>0</v>
      </c>
      <c r="BU25" s="83">
        <v>0</v>
      </c>
      <c r="BV25" s="83">
        <v>0</v>
      </c>
      <c r="BW25" s="83">
        <v>0</v>
      </c>
      <c r="BX25" s="83">
        <v>0</v>
      </c>
      <c r="BY25" s="83">
        <v>0</v>
      </c>
      <c r="BZ25" s="83">
        <v>2.7360000000000002</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8.9619999999999997</v>
      </c>
      <c r="DT25" s="83">
        <v>0</v>
      </c>
      <c r="DU25" s="83">
        <v>0</v>
      </c>
      <c r="DV25" s="83">
        <v>0</v>
      </c>
      <c r="DW25" s="83">
        <v>0</v>
      </c>
      <c r="DX25" s="83">
        <v>0</v>
      </c>
      <c r="DY25" s="83">
        <v>0</v>
      </c>
      <c r="DZ25" s="83">
        <v>0</v>
      </c>
      <c r="EA25" s="83">
        <v>0</v>
      </c>
      <c r="EB25" s="83">
        <v>4.79</v>
      </c>
      <c r="EC25" s="83">
        <v>0</v>
      </c>
      <c r="ED25" s="83">
        <v>0</v>
      </c>
      <c r="EE25" s="83">
        <v>0</v>
      </c>
      <c r="EF25" s="83">
        <v>0</v>
      </c>
      <c r="EG25" s="83">
        <v>0</v>
      </c>
      <c r="EH25" s="83">
        <v>2.7949999999999999</v>
      </c>
      <c r="EI25" s="83">
        <v>0</v>
      </c>
      <c r="EJ25" s="83">
        <v>0</v>
      </c>
      <c r="EK25" s="83">
        <v>0</v>
      </c>
      <c r="EL25" s="83">
        <v>4.5780000000000003</v>
      </c>
      <c r="EM25" s="83">
        <v>14.377000000000001</v>
      </c>
      <c r="EN25" s="83">
        <v>0</v>
      </c>
      <c r="EO25" s="83">
        <v>3.2090000000000001</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2.0529999999999999</v>
      </c>
      <c r="FO25" s="83">
        <v>0</v>
      </c>
      <c r="FP25" s="83">
        <v>0</v>
      </c>
      <c r="FQ25" s="83">
        <v>0</v>
      </c>
      <c r="FR25" s="83">
        <v>0</v>
      </c>
      <c r="FS25" s="83">
        <v>0</v>
      </c>
      <c r="FT25" s="83">
        <v>0</v>
      </c>
      <c r="FU25" s="83">
        <v>0</v>
      </c>
      <c r="FV25" s="83">
        <v>0</v>
      </c>
      <c r="FW25" s="83">
        <v>0</v>
      </c>
      <c r="FX25" s="83">
        <v>0</v>
      </c>
      <c r="FY25" s="83">
        <v>0</v>
      </c>
      <c r="FZ25" s="83">
        <v>0</v>
      </c>
      <c r="GA25" s="83">
        <v>2.7360000000000002</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38.710999999999999</v>
      </c>
      <c r="HL25" s="83">
        <v>0</v>
      </c>
      <c r="HM25" s="83">
        <v>0</v>
      </c>
      <c r="HN25" s="83">
        <v>0</v>
      </c>
      <c r="HO25" s="83">
        <v>2.0529999999999999</v>
      </c>
      <c r="HP25" s="83">
        <v>0</v>
      </c>
      <c r="HQ25" s="83">
        <v>2.7360000000000002</v>
      </c>
      <c r="HR25" s="83">
        <v>0</v>
      </c>
      <c r="HS25" s="83">
        <v>0</v>
      </c>
      <c r="HT25" s="83">
        <v>0</v>
      </c>
      <c r="HU25" s="83">
        <v>0</v>
      </c>
      <c r="HV25" s="83">
        <v>0</v>
      </c>
      <c r="HW25" s="83">
        <v>0</v>
      </c>
      <c r="HX25" s="83">
        <v>0</v>
      </c>
      <c r="HY25" s="83">
        <v>0</v>
      </c>
      <c r="HZ25" s="83">
        <v>0</v>
      </c>
      <c r="IA25" s="83">
        <v>0</v>
      </c>
      <c r="IB25" s="83">
        <v>0</v>
      </c>
      <c r="IC25" s="83">
        <v>0</v>
      </c>
      <c r="ID25" s="83">
        <v>0</v>
      </c>
      <c r="IE25" s="83">
        <v>0</v>
      </c>
      <c r="IF25" s="83">
        <v>38.710999999999999</v>
      </c>
      <c r="IG25" s="83">
        <v>0</v>
      </c>
      <c r="IH25" s="83">
        <v>0</v>
      </c>
      <c r="II25" s="83">
        <v>0</v>
      </c>
      <c r="IJ25" s="83">
        <v>2.0529999999999999</v>
      </c>
      <c r="IK25" s="83">
        <v>0</v>
      </c>
      <c r="IL25" s="83">
        <v>2.7360000000000002</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0</v>
      </c>
      <c r="JL25" s="81">
        <v>0</v>
      </c>
      <c r="JM25" s="81">
        <v>0</v>
      </c>
      <c r="JN25" s="81">
        <v>1</v>
      </c>
      <c r="JO25" s="81">
        <v>0</v>
      </c>
      <c r="JP25" s="81">
        <v>0</v>
      </c>
      <c r="JQ25" s="81">
        <v>0</v>
      </c>
      <c r="JR25" s="81">
        <v>0</v>
      </c>
      <c r="JS25" s="81">
        <v>0</v>
      </c>
      <c r="JT25" s="81">
        <v>1</v>
      </c>
      <c r="JU25" s="81">
        <v>0</v>
      </c>
      <c r="JV25" s="81">
        <v>0</v>
      </c>
      <c r="JW25" s="81">
        <v>0</v>
      </c>
      <c r="JX25" s="81">
        <v>1</v>
      </c>
      <c r="JY25" s="81">
        <v>2</v>
      </c>
      <c r="JZ25" s="81">
        <v>0</v>
      </c>
      <c r="KA25" s="81">
        <v>1</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1</v>
      </c>
      <c r="LA25" s="81">
        <v>0</v>
      </c>
      <c r="LB25" s="81">
        <v>0</v>
      </c>
      <c r="LC25" s="81">
        <v>0</v>
      </c>
      <c r="LD25" s="81">
        <v>0</v>
      </c>
      <c r="LE25" s="81">
        <v>0</v>
      </c>
      <c r="LF25" s="81">
        <v>0</v>
      </c>
      <c r="LG25" s="81">
        <v>0</v>
      </c>
      <c r="LH25" s="81">
        <v>0</v>
      </c>
      <c r="LI25" s="81">
        <v>0</v>
      </c>
      <c r="LJ25" s="81">
        <v>0</v>
      </c>
      <c r="LK25" s="81">
        <v>0</v>
      </c>
      <c r="LL25" s="81">
        <v>0</v>
      </c>
      <c r="LM25" s="81">
        <v>1</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0</v>
      </c>
      <c r="NM25" s="81">
        <v>0</v>
      </c>
      <c r="NN25" s="81">
        <v>0</v>
      </c>
      <c r="NO25" s="81">
        <v>1</v>
      </c>
      <c r="NP25" s="81">
        <v>0</v>
      </c>
      <c r="NQ25" s="81">
        <v>0</v>
      </c>
      <c r="NR25" s="81">
        <v>0</v>
      </c>
      <c r="NS25" s="81">
        <v>0</v>
      </c>
      <c r="NT25" s="81">
        <v>0</v>
      </c>
      <c r="NU25" s="81">
        <v>1</v>
      </c>
      <c r="NV25" s="81">
        <v>0</v>
      </c>
      <c r="NW25" s="81">
        <v>0</v>
      </c>
      <c r="NX25" s="81">
        <v>0</v>
      </c>
      <c r="NY25" s="81">
        <v>1</v>
      </c>
      <c r="NZ25" s="81">
        <v>2</v>
      </c>
      <c r="OA25" s="81">
        <v>0</v>
      </c>
      <c r="OB25" s="81">
        <v>1</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1</v>
      </c>
      <c r="PB25" s="81">
        <v>0</v>
      </c>
      <c r="PC25" s="81">
        <v>0</v>
      </c>
      <c r="PD25" s="81">
        <v>0</v>
      </c>
      <c r="PE25" s="81">
        <v>0</v>
      </c>
      <c r="PF25" s="81">
        <v>0</v>
      </c>
      <c r="PG25" s="81">
        <v>0</v>
      </c>
      <c r="PH25" s="81">
        <v>0</v>
      </c>
      <c r="PI25" s="81">
        <v>0</v>
      </c>
      <c r="PJ25" s="81">
        <v>0</v>
      </c>
      <c r="PK25" s="81">
        <v>0</v>
      </c>
      <c r="PL25" s="81">
        <v>0</v>
      </c>
      <c r="PM25" s="81">
        <v>0</v>
      </c>
      <c r="PN25" s="81">
        <v>1</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7</v>
      </c>
      <c r="QY25" s="81">
        <v>0</v>
      </c>
      <c r="QZ25" s="81">
        <v>0</v>
      </c>
      <c r="RA25" s="81">
        <v>0</v>
      </c>
      <c r="RB25" s="81">
        <v>1</v>
      </c>
      <c r="RC25" s="81">
        <v>0</v>
      </c>
      <c r="RD25" s="81">
        <v>1</v>
      </c>
      <c r="RE25" s="81">
        <v>0</v>
      </c>
      <c r="RF25" s="81">
        <v>0</v>
      </c>
      <c r="RG25" s="81">
        <v>0</v>
      </c>
      <c r="RH25" s="81">
        <v>0</v>
      </c>
      <c r="RI25" s="81">
        <v>0</v>
      </c>
      <c r="RJ25" s="81">
        <v>0</v>
      </c>
      <c r="RK25" s="81">
        <v>0</v>
      </c>
      <c r="RL25" s="81">
        <v>0</v>
      </c>
      <c r="RM25" s="81">
        <v>0</v>
      </c>
      <c r="RN25" s="81">
        <v>0</v>
      </c>
      <c r="RO25" s="81">
        <v>0</v>
      </c>
      <c r="RP25" s="81">
        <v>0</v>
      </c>
      <c r="RQ25" s="81">
        <v>0</v>
      </c>
      <c r="RR25" s="81">
        <v>0</v>
      </c>
      <c r="RS25" s="81">
        <v>7</v>
      </c>
      <c r="RT25" s="81">
        <v>0</v>
      </c>
      <c r="RU25" s="81">
        <v>0</v>
      </c>
      <c r="RV25" s="81">
        <v>0</v>
      </c>
      <c r="RW25" s="81">
        <v>1</v>
      </c>
      <c r="RX25" s="81">
        <v>0</v>
      </c>
      <c r="RY25" s="81">
        <v>1</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1766</v>
      </c>
      <c r="B10" s="80">
        <v>2</v>
      </c>
      <c r="C10" s="80">
        <v>18</v>
      </c>
      <c r="D10" s="80">
        <v>2</v>
      </c>
      <c r="E10" s="80">
        <v>2022</v>
      </c>
      <c r="F10" s="80" t="s">
        <v>568</v>
      </c>
      <c r="G10" s="182" t="s">
        <v>1763</v>
      </c>
      <c r="H10" s="80" t="s">
        <v>1764</v>
      </c>
      <c r="I10" s="173"/>
      <c r="J10" s="83">
        <v>23398</v>
      </c>
      <c r="K10" s="81">
        <v>29499505.000000004</v>
      </c>
      <c r="L10" s="81">
        <v>71404</v>
      </c>
      <c r="M10" s="81">
        <v>90019245</v>
      </c>
      <c r="N10" s="81">
        <v>19900</v>
      </c>
      <c r="O10" s="81">
        <v>43504607.000000007</v>
      </c>
      <c r="P10" s="81">
        <v>0</v>
      </c>
      <c r="Q10" s="81">
        <v>0</v>
      </c>
      <c r="R10" s="81">
        <v>0</v>
      </c>
      <c r="S10" s="81">
        <v>0</v>
      </c>
      <c r="T10" s="81">
        <v>0</v>
      </c>
      <c r="U10" s="81">
        <v>0</v>
      </c>
      <c r="V10" s="81">
        <v>0</v>
      </c>
      <c r="W10" s="81">
        <v>0</v>
      </c>
      <c r="X10" s="81">
        <v>0</v>
      </c>
      <c r="Y10" s="81">
        <v>0</v>
      </c>
      <c r="Z10" s="81">
        <v>163023357.00000003</v>
      </c>
      <c r="AA10" s="81">
        <v>12397548</v>
      </c>
      <c r="AB10" s="81">
        <v>134652673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2434</v>
      </c>
      <c r="B11" s="80">
        <v>3</v>
      </c>
      <c r="C11" s="80">
        <v>18</v>
      </c>
      <c r="D11" s="80">
        <v>3</v>
      </c>
      <c r="E11" s="80">
        <v>2022</v>
      </c>
      <c r="F11" s="80" t="s">
        <v>568</v>
      </c>
      <c r="G11" s="182" t="s">
        <v>2431</v>
      </c>
      <c r="H11" s="80" t="s">
        <v>2432</v>
      </c>
      <c r="I11" s="173"/>
      <c r="J11" s="83">
        <v>358037</v>
      </c>
      <c r="K11" s="81">
        <v>453697617.00000006</v>
      </c>
      <c r="L11" s="81">
        <v>706130</v>
      </c>
      <c r="M11" s="81">
        <v>894250775</v>
      </c>
      <c r="N11" s="81">
        <v>171100</v>
      </c>
      <c r="O11" s="81">
        <v>383377081.00000006</v>
      </c>
      <c r="P11" s="81">
        <v>720</v>
      </c>
      <c r="Q11" s="81">
        <v>4121563</v>
      </c>
      <c r="R11" s="81">
        <v>51.597599999999993</v>
      </c>
      <c r="S11" s="81">
        <v>429704.76268000004</v>
      </c>
      <c r="T11" s="81">
        <v>0</v>
      </c>
      <c r="U11" s="81">
        <v>0</v>
      </c>
      <c r="V11" s="81">
        <v>0</v>
      </c>
      <c r="W11" s="81">
        <v>0</v>
      </c>
      <c r="X11" s="81">
        <v>0</v>
      </c>
      <c r="Y11" s="81">
        <v>2698</v>
      </c>
      <c r="Z11" s="81">
        <v>1735879438.7626801</v>
      </c>
      <c r="AA11" s="81">
        <v>812779218.99999988</v>
      </c>
      <c r="AB11" s="81">
        <v>4181403873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2462</v>
      </c>
      <c r="B12" s="80">
        <v>4</v>
      </c>
      <c r="C12" s="80">
        <v>18</v>
      </c>
      <c r="D12" s="80">
        <v>4</v>
      </c>
      <c r="E12" s="80">
        <v>2022</v>
      </c>
      <c r="F12" s="80" t="s">
        <v>568</v>
      </c>
      <c r="G12" s="182" t="s">
        <v>2459</v>
      </c>
      <c r="H12" s="80" t="s">
        <v>2460</v>
      </c>
      <c r="I12" s="173"/>
      <c r="J12" s="83">
        <v>45554</v>
      </c>
      <c r="K12" s="81">
        <v>57394642.999999993</v>
      </c>
      <c r="L12" s="81">
        <v>20461</v>
      </c>
      <c r="M12" s="81">
        <v>25769255</v>
      </c>
      <c r="N12" s="81">
        <v>0</v>
      </c>
      <c r="O12" s="81">
        <v>0</v>
      </c>
      <c r="P12" s="81">
        <v>0</v>
      </c>
      <c r="Q12" s="81">
        <v>0</v>
      </c>
      <c r="R12" s="81">
        <v>0</v>
      </c>
      <c r="S12" s="81">
        <v>0</v>
      </c>
      <c r="T12" s="81">
        <v>0</v>
      </c>
      <c r="U12" s="81">
        <v>0</v>
      </c>
      <c r="V12" s="81">
        <v>0</v>
      </c>
      <c r="W12" s="81">
        <v>0</v>
      </c>
      <c r="X12" s="81">
        <v>0</v>
      </c>
      <c r="Y12" s="81">
        <v>0</v>
      </c>
      <c r="Z12" s="81">
        <v>83163897.999999985</v>
      </c>
      <c r="AA12" s="81">
        <v>89502111</v>
      </c>
      <c r="AB12" s="81">
        <v>554109364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1726</v>
      </c>
      <c r="B13" s="80">
        <v>5</v>
      </c>
      <c r="C13" s="80">
        <v>18</v>
      </c>
      <c r="D13" s="80">
        <v>5</v>
      </c>
      <c r="E13" s="80">
        <v>2022</v>
      </c>
      <c r="F13" s="80" t="s">
        <v>568</v>
      </c>
      <c r="G13" s="182" t="s">
        <v>1723</v>
      </c>
      <c r="H13" s="80" t="s">
        <v>1724</v>
      </c>
      <c r="I13" s="173"/>
      <c r="J13" s="83">
        <v>555027</v>
      </c>
      <c r="K13" s="81">
        <v>695583807</v>
      </c>
      <c r="L13" s="81">
        <v>449721</v>
      </c>
      <c r="M13" s="81">
        <v>562678084</v>
      </c>
      <c r="N13" s="81">
        <v>31500</v>
      </c>
      <c r="O13" s="81">
        <v>61442135</v>
      </c>
      <c r="P13" s="81">
        <v>335</v>
      </c>
      <c r="Q13" s="81">
        <v>1876881</v>
      </c>
      <c r="R13" s="81">
        <v>0</v>
      </c>
      <c r="S13" s="81">
        <v>0</v>
      </c>
      <c r="T13" s="81">
        <v>0</v>
      </c>
      <c r="U13" s="81">
        <v>0</v>
      </c>
      <c r="V13" s="81">
        <v>0</v>
      </c>
      <c r="W13" s="81">
        <v>0</v>
      </c>
      <c r="X13" s="81">
        <v>0</v>
      </c>
      <c r="Y13" s="81">
        <v>0</v>
      </c>
      <c r="Z13" s="81">
        <v>1321580907.0000002</v>
      </c>
      <c r="AA13" s="81">
        <v>1232614979</v>
      </c>
      <c r="AB13" s="81">
        <v>6107804527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1682</v>
      </c>
      <c r="B14" s="80">
        <v>6</v>
      </c>
      <c r="C14" s="80">
        <v>18</v>
      </c>
      <c r="D14" s="80">
        <v>6</v>
      </c>
      <c r="E14" s="80">
        <v>2022</v>
      </c>
      <c r="F14" s="80" t="s">
        <v>568</v>
      </c>
      <c r="G14" s="182" t="s">
        <v>1679</v>
      </c>
      <c r="H14" s="80" t="s">
        <v>1680</v>
      </c>
      <c r="I14" s="173"/>
      <c r="J14" s="83">
        <v>364943</v>
      </c>
      <c r="K14" s="81">
        <v>460187099</v>
      </c>
      <c r="L14" s="81">
        <v>939883</v>
      </c>
      <c r="M14" s="81">
        <v>1185331173</v>
      </c>
      <c r="N14" s="81">
        <v>88200</v>
      </c>
      <c r="O14" s="81">
        <v>182139385</v>
      </c>
      <c r="P14" s="81">
        <v>2196</v>
      </c>
      <c r="Q14" s="81">
        <v>13765064</v>
      </c>
      <c r="R14" s="81">
        <v>0</v>
      </c>
      <c r="S14" s="81">
        <v>0</v>
      </c>
      <c r="T14" s="81">
        <v>0</v>
      </c>
      <c r="U14" s="81">
        <v>0</v>
      </c>
      <c r="V14" s="81">
        <v>0</v>
      </c>
      <c r="W14" s="81">
        <v>0</v>
      </c>
      <c r="X14" s="81">
        <v>0</v>
      </c>
      <c r="Y14" s="81">
        <v>0</v>
      </c>
      <c r="Z14" s="81">
        <v>1841422721</v>
      </c>
      <c r="AA14" s="81">
        <v>823612659</v>
      </c>
      <c r="AB14" s="81">
        <v>3669833544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2426</v>
      </c>
      <c r="B15" s="80">
        <v>7</v>
      </c>
      <c r="C15" s="80">
        <v>18</v>
      </c>
      <c r="D15" s="80">
        <v>7</v>
      </c>
      <c r="E15" s="80">
        <v>2022</v>
      </c>
      <c r="F15" s="80" t="s">
        <v>568</v>
      </c>
      <c r="G15" s="182" t="s">
        <v>2423</v>
      </c>
      <c r="H15" s="80" t="s">
        <v>2424</v>
      </c>
      <c r="I15" s="173"/>
      <c r="J15" s="83">
        <v>38161</v>
      </c>
      <c r="K15" s="81">
        <v>47988800.000000007</v>
      </c>
      <c r="L15" s="81">
        <v>38429</v>
      </c>
      <c r="M15" s="81">
        <v>48244724.999999993</v>
      </c>
      <c r="N15" s="81">
        <v>0</v>
      </c>
      <c r="O15" s="81">
        <v>0</v>
      </c>
      <c r="P15" s="81">
        <v>0</v>
      </c>
      <c r="Q15" s="81">
        <v>0</v>
      </c>
      <c r="R15" s="81">
        <v>0</v>
      </c>
      <c r="S15" s="81">
        <v>0</v>
      </c>
      <c r="T15" s="81">
        <v>0</v>
      </c>
      <c r="U15" s="81">
        <v>0</v>
      </c>
      <c r="V15" s="81">
        <v>0</v>
      </c>
      <c r="W15" s="81">
        <v>0</v>
      </c>
      <c r="X15" s="81">
        <v>0</v>
      </c>
      <c r="Y15" s="81">
        <v>0</v>
      </c>
      <c r="Z15" s="81">
        <v>96233525</v>
      </c>
      <c r="AA15" s="81">
        <v>89989984</v>
      </c>
      <c r="AB15" s="81">
        <v>681667385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2390</v>
      </c>
      <c r="B16" s="80">
        <v>8</v>
      </c>
      <c r="C16" s="80">
        <v>18</v>
      </c>
      <c r="D16" s="80">
        <v>8</v>
      </c>
      <c r="E16" s="80">
        <v>2022</v>
      </c>
      <c r="F16" s="80" t="s">
        <v>568</v>
      </c>
      <c r="G16" s="182" t="s">
        <v>2387</v>
      </c>
      <c r="H16" s="80" t="s">
        <v>2388</v>
      </c>
      <c r="I16" s="173"/>
      <c r="J16" s="83">
        <v>181766</v>
      </c>
      <c r="K16" s="81">
        <v>230878321</v>
      </c>
      <c r="L16" s="81">
        <v>341848</v>
      </c>
      <c r="M16" s="81">
        <v>433981496</v>
      </c>
      <c r="N16" s="81">
        <v>19100</v>
      </c>
      <c r="O16" s="81">
        <v>43040953</v>
      </c>
      <c r="P16" s="81">
        <v>701</v>
      </c>
      <c r="Q16" s="81">
        <v>4011952</v>
      </c>
      <c r="R16" s="81">
        <v>190.68612999999999</v>
      </c>
      <c r="S16" s="81">
        <v>1588034.1598</v>
      </c>
      <c r="T16" s="81">
        <v>0</v>
      </c>
      <c r="U16" s="81">
        <v>0</v>
      </c>
      <c r="V16" s="81">
        <v>0</v>
      </c>
      <c r="W16" s="81">
        <v>0</v>
      </c>
      <c r="X16" s="81">
        <v>0</v>
      </c>
      <c r="Y16" s="81">
        <v>0</v>
      </c>
      <c r="Z16" s="81">
        <v>713500756.15979993</v>
      </c>
      <c r="AA16" s="81">
        <v>397440019</v>
      </c>
      <c r="AB16" s="81">
        <v>1966420214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1754</v>
      </c>
      <c r="B17" s="80">
        <v>9</v>
      </c>
      <c r="C17" s="80">
        <v>18</v>
      </c>
      <c r="D17" s="80">
        <v>9</v>
      </c>
      <c r="E17" s="80">
        <v>2022</v>
      </c>
      <c r="F17" s="80" t="s">
        <v>568</v>
      </c>
      <c r="G17" s="182" t="s">
        <v>1751</v>
      </c>
      <c r="H17" s="80" t="s">
        <v>1752</v>
      </c>
      <c r="I17" s="173"/>
      <c r="J17" s="83">
        <v>126108</v>
      </c>
      <c r="K17" s="81">
        <v>155496886</v>
      </c>
      <c r="L17" s="81">
        <v>15362</v>
      </c>
      <c r="M17" s="81">
        <v>18940205.000000004</v>
      </c>
      <c r="N17" s="81">
        <v>30700</v>
      </c>
      <c r="O17" s="81">
        <v>76098229</v>
      </c>
      <c r="P17" s="81">
        <v>71</v>
      </c>
      <c r="Q17" s="81">
        <v>369616</v>
      </c>
      <c r="R17" s="81">
        <v>0</v>
      </c>
      <c r="S17" s="81">
        <v>0</v>
      </c>
      <c r="T17" s="81">
        <v>0</v>
      </c>
      <c r="U17" s="81">
        <v>0</v>
      </c>
      <c r="V17" s="81">
        <v>0</v>
      </c>
      <c r="W17" s="81">
        <v>0</v>
      </c>
      <c r="X17" s="81">
        <v>0</v>
      </c>
      <c r="Y17" s="81">
        <v>0</v>
      </c>
      <c r="Z17" s="81">
        <v>250904936</v>
      </c>
      <c r="AA17" s="81">
        <v>234736556</v>
      </c>
      <c r="AB17" s="81">
        <v>1408291023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1707</v>
      </c>
      <c r="B18" s="80">
        <v>10</v>
      </c>
      <c r="C18" s="80">
        <v>18</v>
      </c>
      <c r="D18" s="80">
        <v>10</v>
      </c>
      <c r="E18" s="80">
        <v>2022</v>
      </c>
      <c r="F18" s="80" t="s">
        <v>568</v>
      </c>
      <c r="G18" s="182" t="s">
        <v>1704</v>
      </c>
      <c r="H18" s="80" t="s">
        <v>1705</v>
      </c>
      <c r="I18" s="173"/>
      <c r="J18" s="83">
        <v>204656</v>
      </c>
      <c r="K18" s="81">
        <v>266574479</v>
      </c>
      <c r="L18" s="81">
        <v>63765</v>
      </c>
      <c r="M18" s="81">
        <v>82984429.999999985</v>
      </c>
      <c r="N18" s="81">
        <v>0</v>
      </c>
      <c r="O18" s="81">
        <v>0</v>
      </c>
      <c r="P18" s="81">
        <v>0</v>
      </c>
      <c r="Q18" s="81">
        <v>0</v>
      </c>
      <c r="R18" s="81">
        <v>0</v>
      </c>
      <c r="S18" s="81">
        <v>0</v>
      </c>
      <c r="T18" s="81">
        <v>0</v>
      </c>
      <c r="U18" s="81">
        <v>0</v>
      </c>
      <c r="V18" s="81">
        <v>0</v>
      </c>
      <c r="W18" s="81">
        <v>0</v>
      </c>
      <c r="X18" s="81">
        <v>0</v>
      </c>
      <c r="Y18" s="81">
        <v>0</v>
      </c>
      <c r="Z18" s="81">
        <v>349558909</v>
      </c>
      <c r="AA18" s="81">
        <v>554993251</v>
      </c>
      <c r="AB18" s="81">
        <v>2974918042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2398</v>
      </c>
      <c r="B19" s="80">
        <v>11</v>
      </c>
      <c r="C19" s="80">
        <v>18</v>
      </c>
      <c r="D19" s="80">
        <v>11</v>
      </c>
      <c r="E19" s="80">
        <v>2022</v>
      </c>
      <c r="F19" s="80" t="s">
        <v>568</v>
      </c>
      <c r="G19" s="182" t="s">
        <v>2395</v>
      </c>
      <c r="H19" s="80" t="s">
        <v>2396</v>
      </c>
      <c r="I19" s="173"/>
      <c r="J19" s="83">
        <v>79383</v>
      </c>
      <c r="K19" s="81">
        <v>104524810</v>
      </c>
      <c r="L19" s="81">
        <v>49584</v>
      </c>
      <c r="M19" s="81">
        <v>65226433</v>
      </c>
      <c r="N19" s="81">
        <v>0</v>
      </c>
      <c r="O19" s="81">
        <v>0</v>
      </c>
      <c r="P19" s="81">
        <v>0</v>
      </c>
      <c r="Q19" s="81">
        <v>0</v>
      </c>
      <c r="R19" s="81">
        <v>0</v>
      </c>
      <c r="S19" s="81">
        <v>0</v>
      </c>
      <c r="T19" s="81">
        <v>0</v>
      </c>
      <c r="U19" s="81">
        <v>0</v>
      </c>
      <c r="V19" s="81">
        <v>0</v>
      </c>
      <c r="W19" s="81">
        <v>0</v>
      </c>
      <c r="X19" s="81">
        <v>0</v>
      </c>
      <c r="Y19" s="81">
        <v>0</v>
      </c>
      <c r="Z19" s="81">
        <v>169751243</v>
      </c>
      <c r="AA19" s="81">
        <v>180912650</v>
      </c>
      <c r="AB19" s="81">
        <v>1150779754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2414</v>
      </c>
      <c r="B20" s="80">
        <v>12</v>
      </c>
      <c r="C20" s="80">
        <v>18</v>
      </c>
      <c r="D20" s="80">
        <v>12</v>
      </c>
      <c r="E20" s="80">
        <v>2022</v>
      </c>
      <c r="F20" s="80" t="s">
        <v>568</v>
      </c>
      <c r="G20" s="182" t="s">
        <v>2411</v>
      </c>
      <c r="H20" s="80" t="s">
        <v>2412</v>
      </c>
      <c r="I20" s="173"/>
      <c r="J20" s="83">
        <v>31588</v>
      </c>
      <c r="K20" s="81">
        <v>39770411.999999993</v>
      </c>
      <c r="L20" s="81">
        <v>61747</v>
      </c>
      <c r="M20" s="81">
        <v>77746956.000000015</v>
      </c>
      <c r="N20" s="81">
        <v>0</v>
      </c>
      <c r="O20" s="81">
        <v>0</v>
      </c>
      <c r="P20" s="81">
        <v>0</v>
      </c>
      <c r="Q20" s="81">
        <v>0</v>
      </c>
      <c r="R20" s="81">
        <v>0</v>
      </c>
      <c r="S20" s="81">
        <v>0</v>
      </c>
      <c r="T20" s="81">
        <v>0</v>
      </c>
      <c r="U20" s="81">
        <v>0</v>
      </c>
      <c r="V20" s="81">
        <v>0</v>
      </c>
      <c r="W20" s="81">
        <v>0</v>
      </c>
      <c r="X20" s="81">
        <v>0</v>
      </c>
      <c r="Y20" s="81">
        <v>0</v>
      </c>
      <c r="Z20" s="81">
        <v>117517368</v>
      </c>
      <c r="AA20" s="81">
        <v>76838861</v>
      </c>
      <c r="AB20" s="81">
        <v>634400755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1686</v>
      </c>
      <c r="B21" s="80">
        <v>13</v>
      </c>
      <c r="C21" s="80">
        <v>18</v>
      </c>
      <c r="D21" s="80">
        <v>13</v>
      </c>
      <c r="E21" s="80">
        <v>2022</v>
      </c>
      <c r="F21" s="80" t="s">
        <v>568</v>
      </c>
      <c r="G21" s="182" t="s">
        <v>1683</v>
      </c>
      <c r="H21" s="80" t="s">
        <v>1684</v>
      </c>
      <c r="I21" s="173"/>
      <c r="J21" s="83">
        <v>199635</v>
      </c>
      <c r="K21" s="81">
        <v>245802349</v>
      </c>
      <c r="L21" s="81">
        <v>11422</v>
      </c>
      <c r="M21" s="81">
        <v>14060852</v>
      </c>
      <c r="N21" s="81">
        <v>8000</v>
      </c>
      <c r="O21" s="81">
        <v>13920093.000000002</v>
      </c>
      <c r="P21" s="81">
        <v>0</v>
      </c>
      <c r="Q21" s="81">
        <v>0</v>
      </c>
      <c r="R21" s="81">
        <v>0</v>
      </c>
      <c r="S21" s="81">
        <v>0</v>
      </c>
      <c r="T21" s="81">
        <v>0</v>
      </c>
      <c r="U21" s="81">
        <v>0</v>
      </c>
      <c r="V21" s="81">
        <v>0</v>
      </c>
      <c r="W21" s="81">
        <v>0</v>
      </c>
      <c r="X21" s="81">
        <v>0</v>
      </c>
      <c r="Y21" s="81">
        <v>0</v>
      </c>
      <c r="Z21" s="81">
        <v>273783294</v>
      </c>
      <c r="AA21" s="81">
        <v>443627925</v>
      </c>
      <c r="AB21" s="81">
        <v>3672120624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1674</v>
      </c>
      <c r="B22" s="80">
        <v>14</v>
      </c>
      <c r="C22" s="80">
        <v>18</v>
      </c>
      <c r="D22" s="80">
        <v>14</v>
      </c>
      <c r="E22" s="80">
        <v>2022</v>
      </c>
      <c r="F22" s="80" t="s">
        <v>568</v>
      </c>
      <c r="G22" s="182" t="s">
        <v>1671</v>
      </c>
      <c r="H22" s="80" t="s">
        <v>1672</v>
      </c>
      <c r="I22" s="173"/>
      <c r="J22" s="83">
        <v>463594</v>
      </c>
      <c r="K22" s="81">
        <v>604912498.99999988</v>
      </c>
      <c r="L22" s="81">
        <v>187155</v>
      </c>
      <c r="M22" s="81">
        <v>243695045.00000003</v>
      </c>
      <c r="N22" s="81">
        <v>0</v>
      </c>
      <c r="O22" s="81">
        <v>0</v>
      </c>
      <c r="P22" s="81">
        <v>0</v>
      </c>
      <c r="Q22" s="81">
        <v>0</v>
      </c>
      <c r="R22" s="81">
        <v>0</v>
      </c>
      <c r="S22" s="81">
        <v>0</v>
      </c>
      <c r="T22" s="81">
        <v>0</v>
      </c>
      <c r="U22" s="81">
        <v>0</v>
      </c>
      <c r="V22" s="81">
        <v>0</v>
      </c>
      <c r="W22" s="81">
        <v>0</v>
      </c>
      <c r="X22" s="81">
        <v>0</v>
      </c>
      <c r="Y22" s="81">
        <v>0</v>
      </c>
      <c r="Z22" s="81">
        <v>848607544</v>
      </c>
      <c r="AA22" s="81">
        <v>1050101033</v>
      </c>
      <c r="AB22" s="81">
        <v>4105085708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1718</v>
      </c>
      <c r="B23" s="80">
        <v>15</v>
      </c>
      <c r="C23" s="80">
        <v>18</v>
      </c>
      <c r="D23" s="80">
        <v>15</v>
      </c>
      <c r="E23" s="80">
        <v>2022</v>
      </c>
      <c r="F23" s="80" t="s">
        <v>568</v>
      </c>
      <c r="G23" s="182" t="s">
        <v>1715</v>
      </c>
      <c r="H23" s="80" t="s">
        <v>1716</v>
      </c>
      <c r="I23" s="173"/>
      <c r="J23" s="83">
        <v>113674</v>
      </c>
      <c r="K23" s="81">
        <v>145907065</v>
      </c>
      <c r="L23" s="81">
        <v>131006</v>
      </c>
      <c r="M23" s="81">
        <v>167952570</v>
      </c>
      <c r="N23" s="81">
        <v>4700</v>
      </c>
      <c r="O23" s="81">
        <v>10013841.000000002</v>
      </c>
      <c r="P23" s="81">
        <v>0</v>
      </c>
      <c r="Q23" s="81">
        <v>0</v>
      </c>
      <c r="R23" s="81">
        <v>0</v>
      </c>
      <c r="S23" s="81">
        <v>0</v>
      </c>
      <c r="T23" s="81">
        <v>0</v>
      </c>
      <c r="U23" s="81">
        <v>0</v>
      </c>
      <c r="V23" s="81">
        <v>0</v>
      </c>
      <c r="W23" s="81">
        <v>0</v>
      </c>
      <c r="X23" s="81">
        <v>0</v>
      </c>
      <c r="Y23" s="81">
        <v>0</v>
      </c>
      <c r="Z23" s="81">
        <v>323873476</v>
      </c>
      <c r="AA23" s="81">
        <v>236604298</v>
      </c>
      <c r="AB23" s="81">
        <v>1340705397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2446</v>
      </c>
      <c r="B24" s="80">
        <v>16</v>
      </c>
      <c r="C24" s="80">
        <v>18</v>
      </c>
      <c r="D24" s="80">
        <v>16</v>
      </c>
      <c r="E24" s="80">
        <v>2022</v>
      </c>
      <c r="F24" s="80" t="s">
        <v>568</v>
      </c>
      <c r="G24" s="182" t="s">
        <v>2443</v>
      </c>
      <c r="H24" s="80" t="s">
        <v>2444</v>
      </c>
      <c r="I24" s="173"/>
      <c r="J24" s="83">
        <v>199400</v>
      </c>
      <c r="K24" s="81">
        <v>253738001</v>
      </c>
      <c r="L24" s="81">
        <v>210479</v>
      </c>
      <c r="M24" s="81">
        <v>267132203</v>
      </c>
      <c r="N24" s="81">
        <v>0</v>
      </c>
      <c r="O24" s="81">
        <v>0</v>
      </c>
      <c r="P24" s="81">
        <v>0</v>
      </c>
      <c r="Q24" s="81">
        <v>0</v>
      </c>
      <c r="R24" s="81">
        <v>0</v>
      </c>
      <c r="S24" s="81">
        <v>0</v>
      </c>
      <c r="T24" s="81">
        <v>0</v>
      </c>
      <c r="U24" s="81">
        <v>0</v>
      </c>
      <c r="V24" s="81">
        <v>0</v>
      </c>
      <c r="W24" s="81">
        <v>0</v>
      </c>
      <c r="X24" s="81">
        <v>0</v>
      </c>
      <c r="Y24" s="81">
        <v>0</v>
      </c>
      <c r="Z24" s="81">
        <v>520870204.00000006</v>
      </c>
      <c r="AA24" s="81">
        <v>432285571</v>
      </c>
      <c r="AB24" s="81">
        <v>2849747120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1714</v>
      </c>
      <c r="B25" s="80">
        <v>17</v>
      </c>
      <c r="C25" s="80">
        <v>18</v>
      </c>
      <c r="D25" s="80">
        <v>17</v>
      </c>
      <c r="E25" s="80">
        <v>2022</v>
      </c>
      <c r="F25" s="80" t="s">
        <v>568</v>
      </c>
      <c r="G25" s="182" t="s">
        <v>1711</v>
      </c>
      <c r="H25" s="80" t="s">
        <v>1712</v>
      </c>
      <c r="I25" s="173"/>
      <c r="J25" s="83">
        <v>79926</v>
      </c>
      <c r="K25" s="81">
        <v>101505393</v>
      </c>
      <c r="L25" s="81">
        <v>184639</v>
      </c>
      <c r="M25" s="81">
        <v>234003899.00000003</v>
      </c>
      <c r="N25" s="81">
        <v>100</v>
      </c>
      <c r="O25" s="81">
        <v>190526.99999999997</v>
      </c>
      <c r="P25" s="81">
        <v>0</v>
      </c>
      <c r="Q25" s="81">
        <v>0</v>
      </c>
      <c r="R25" s="81">
        <v>0</v>
      </c>
      <c r="S25" s="81">
        <v>0</v>
      </c>
      <c r="T25" s="81">
        <v>0</v>
      </c>
      <c r="U25" s="81">
        <v>0</v>
      </c>
      <c r="V25" s="81">
        <v>0</v>
      </c>
      <c r="W25" s="81">
        <v>0</v>
      </c>
      <c r="X25" s="81">
        <v>0</v>
      </c>
      <c r="Y25" s="81">
        <v>0</v>
      </c>
      <c r="Z25" s="81">
        <v>335699819</v>
      </c>
      <c r="AA25" s="81">
        <v>184283374</v>
      </c>
      <c r="AB25" s="81">
        <v>1124444604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1694</v>
      </c>
      <c r="B26" s="80">
        <v>18</v>
      </c>
      <c r="C26" s="80">
        <v>18</v>
      </c>
      <c r="D26" s="80">
        <v>18</v>
      </c>
      <c r="E26" s="80">
        <v>2022</v>
      </c>
      <c r="F26" s="80" t="s">
        <v>568</v>
      </c>
      <c r="G26" s="182" t="s">
        <v>1691</v>
      </c>
      <c r="H26" s="80" t="s">
        <v>1692</v>
      </c>
      <c r="I26" s="173"/>
      <c r="J26" s="83">
        <v>192879</v>
      </c>
      <c r="K26" s="81">
        <v>236049725</v>
      </c>
      <c r="L26" s="81">
        <v>4740</v>
      </c>
      <c r="M26" s="81">
        <v>5799197</v>
      </c>
      <c r="N26" s="81">
        <v>0</v>
      </c>
      <c r="O26" s="81">
        <v>0</v>
      </c>
      <c r="P26" s="81">
        <v>0</v>
      </c>
      <c r="Q26" s="81">
        <v>0</v>
      </c>
      <c r="R26" s="81">
        <v>0</v>
      </c>
      <c r="S26" s="81">
        <v>0</v>
      </c>
      <c r="T26" s="81">
        <v>0</v>
      </c>
      <c r="U26" s="81">
        <v>0</v>
      </c>
      <c r="V26" s="81">
        <v>0</v>
      </c>
      <c r="W26" s="81">
        <v>0</v>
      </c>
      <c r="X26" s="81">
        <v>0</v>
      </c>
      <c r="Y26" s="81">
        <v>0</v>
      </c>
      <c r="Z26" s="81">
        <v>241848922</v>
      </c>
      <c r="AA26" s="81">
        <v>392168466</v>
      </c>
      <c r="AB26" s="81">
        <v>2760502326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2478</v>
      </c>
      <c r="B27" s="80">
        <v>19</v>
      </c>
      <c r="C27" s="80">
        <v>18</v>
      </c>
      <c r="D27" s="80">
        <v>19</v>
      </c>
      <c r="E27" s="80">
        <v>2022</v>
      </c>
      <c r="F27" s="80" t="s">
        <v>568</v>
      </c>
      <c r="G27" s="182" t="s">
        <v>2475</v>
      </c>
      <c r="H27" s="80" t="s">
        <v>2476</v>
      </c>
      <c r="I27" s="173"/>
      <c r="J27" s="83">
        <v>131665</v>
      </c>
      <c r="K27" s="81">
        <v>164045185</v>
      </c>
      <c r="L27" s="81">
        <v>54870</v>
      </c>
      <c r="M27" s="81">
        <v>68347326</v>
      </c>
      <c r="N27" s="81">
        <v>0</v>
      </c>
      <c r="O27" s="81">
        <v>0</v>
      </c>
      <c r="P27" s="81">
        <v>0</v>
      </c>
      <c r="Q27" s="81">
        <v>0</v>
      </c>
      <c r="R27" s="81">
        <v>0</v>
      </c>
      <c r="S27" s="81">
        <v>0</v>
      </c>
      <c r="T27" s="81">
        <v>0</v>
      </c>
      <c r="U27" s="81">
        <v>0</v>
      </c>
      <c r="V27" s="81">
        <v>0</v>
      </c>
      <c r="W27" s="81">
        <v>0</v>
      </c>
      <c r="X27" s="81">
        <v>0</v>
      </c>
      <c r="Y27" s="81">
        <v>0</v>
      </c>
      <c r="Z27" s="81">
        <v>232392511</v>
      </c>
      <c r="AA27" s="81">
        <v>285585020</v>
      </c>
      <c r="AB27" s="81">
        <v>2201367131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2482</v>
      </c>
      <c r="B28" s="80">
        <v>20</v>
      </c>
      <c r="C28" s="80">
        <v>18</v>
      </c>
      <c r="D28" s="80">
        <v>20</v>
      </c>
      <c r="E28" s="80">
        <v>2022</v>
      </c>
      <c r="F28" s="80" t="s">
        <v>568</v>
      </c>
      <c r="G28" s="182" t="s">
        <v>2479</v>
      </c>
      <c r="H28" s="80" t="s">
        <v>2480</v>
      </c>
      <c r="I28" s="173"/>
      <c r="J28" s="83">
        <v>216629</v>
      </c>
      <c r="K28" s="81">
        <v>269089177</v>
      </c>
      <c r="L28" s="81">
        <v>391146</v>
      </c>
      <c r="M28" s="81">
        <v>485850299</v>
      </c>
      <c r="N28" s="81">
        <v>37100</v>
      </c>
      <c r="O28" s="81">
        <v>86992295</v>
      </c>
      <c r="P28" s="81">
        <v>510</v>
      </c>
      <c r="Q28" s="81">
        <v>2858640</v>
      </c>
      <c r="R28" s="81">
        <v>0</v>
      </c>
      <c r="S28" s="81">
        <v>0</v>
      </c>
      <c r="T28" s="81">
        <v>0</v>
      </c>
      <c r="U28" s="81">
        <v>0</v>
      </c>
      <c r="V28" s="81">
        <v>0</v>
      </c>
      <c r="W28" s="81">
        <v>0</v>
      </c>
      <c r="X28" s="81">
        <v>0</v>
      </c>
      <c r="Y28" s="81">
        <v>0</v>
      </c>
      <c r="Z28" s="81">
        <v>844790411.00000012</v>
      </c>
      <c r="AA28" s="81">
        <v>420543169</v>
      </c>
      <c r="AB28" s="81">
        <v>2493267851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1758</v>
      </c>
      <c r="B29" s="80">
        <v>21</v>
      </c>
      <c r="C29" s="80">
        <v>18</v>
      </c>
      <c r="D29" s="80">
        <v>21</v>
      </c>
      <c r="E29" s="80">
        <v>2022</v>
      </c>
      <c r="F29" s="80" t="s">
        <v>568</v>
      </c>
      <c r="G29" s="182" t="s">
        <v>1755</v>
      </c>
      <c r="H29" s="80" t="s">
        <v>1756</v>
      </c>
      <c r="I29" s="173"/>
      <c r="J29" s="83">
        <v>84118</v>
      </c>
      <c r="K29" s="81">
        <v>102648691</v>
      </c>
      <c r="L29" s="81">
        <v>94259</v>
      </c>
      <c r="M29" s="81">
        <v>114628081.00000001</v>
      </c>
      <c r="N29" s="81">
        <v>4800</v>
      </c>
      <c r="O29" s="81">
        <v>10131580</v>
      </c>
      <c r="P29" s="81">
        <v>0</v>
      </c>
      <c r="Q29" s="81">
        <v>0</v>
      </c>
      <c r="R29" s="81">
        <v>0</v>
      </c>
      <c r="S29" s="81">
        <v>0</v>
      </c>
      <c r="T29" s="81">
        <v>0</v>
      </c>
      <c r="U29" s="81">
        <v>0</v>
      </c>
      <c r="V29" s="81">
        <v>0</v>
      </c>
      <c r="W29" s="81">
        <v>0</v>
      </c>
      <c r="X29" s="81">
        <v>0</v>
      </c>
      <c r="Y29" s="81">
        <v>0</v>
      </c>
      <c r="Z29" s="81">
        <v>227408351.99999997</v>
      </c>
      <c r="AA29" s="81">
        <v>181779982</v>
      </c>
      <c r="AB29" s="81">
        <v>1084138083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2418</v>
      </c>
      <c r="B30" s="80">
        <v>22</v>
      </c>
      <c r="C30" s="80">
        <v>18</v>
      </c>
      <c r="D30" s="80">
        <v>22</v>
      </c>
      <c r="E30" s="80">
        <v>2022</v>
      </c>
      <c r="F30" s="80" t="s">
        <v>568</v>
      </c>
      <c r="G30" s="182" t="s">
        <v>2415</v>
      </c>
      <c r="H30" s="80" t="s">
        <v>2416</v>
      </c>
      <c r="I30" s="173"/>
      <c r="J30" s="83">
        <v>66787</v>
      </c>
      <c r="K30" s="81">
        <v>84614863</v>
      </c>
      <c r="L30" s="81">
        <v>77752</v>
      </c>
      <c r="M30" s="81">
        <v>98472521</v>
      </c>
      <c r="N30" s="81">
        <v>19400</v>
      </c>
      <c r="O30" s="81">
        <v>42834512</v>
      </c>
      <c r="P30" s="81">
        <v>0</v>
      </c>
      <c r="Q30" s="81">
        <v>0</v>
      </c>
      <c r="R30" s="81">
        <v>0</v>
      </c>
      <c r="S30" s="81">
        <v>0</v>
      </c>
      <c r="T30" s="81">
        <v>0</v>
      </c>
      <c r="U30" s="81">
        <v>0</v>
      </c>
      <c r="V30" s="81">
        <v>0</v>
      </c>
      <c r="W30" s="81">
        <v>0</v>
      </c>
      <c r="X30" s="81">
        <v>0</v>
      </c>
      <c r="Y30" s="81">
        <v>0</v>
      </c>
      <c r="Z30" s="81">
        <v>225921896</v>
      </c>
      <c r="AA30" s="81">
        <v>105061878</v>
      </c>
      <c r="AB30" s="81">
        <v>859388787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1750</v>
      </c>
      <c r="B31" s="80">
        <v>23</v>
      </c>
      <c r="C31" s="80">
        <v>18</v>
      </c>
      <c r="D31" s="80">
        <v>23</v>
      </c>
      <c r="E31" s="80">
        <v>2022</v>
      </c>
      <c r="F31" s="80" t="s">
        <v>568</v>
      </c>
      <c r="G31" s="182" t="s">
        <v>1747</v>
      </c>
      <c r="H31" s="80" t="s">
        <v>1748</v>
      </c>
      <c r="I31" s="173"/>
      <c r="J31" s="83">
        <v>218603</v>
      </c>
      <c r="K31" s="81">
        <v>271829387</v>
      </c>
      <c r="L31" s="81">
        <v>92721</v>
      </c>
      <c r="M31" s="81">
        <v>115068558.00000001</v>
      </c>
      <c r="N31" s="81">
        <v>6200</v>
      </c>
      <c r="O31" s="81">
        <v>11449577</v>
      </c>
      <c r="P31" s="81">
        <v>0</v>
      </c>
      <c r="Q31" s="81">
        <v>0</v>
      </c>
      <c r="R31" s="81">
        <v>0</v>
      </c>
      <c r="S31" s="81">
        <v>0</v>
      </c>
      <c r="T31" s="81">
        <v>0</v>
      </c>
      <c r="U31" s="81">
        <v>0</v>
      </c>
      <c r="V31" s="81">
        <v>0</v>
      </c>
      <c r="W31" s="81">
        <v>0</v>
      </c>
      <c r="X31" s="81">
        <v>0</v>
      </c>
      <c r="Y31" s="81">
        <v>0</v>
      </c>
      <c r="Z31" s="81">
        <v>398347522</v>
      </c>
      <c r="AA31" s="81">
        <v>345752517</v>
      </c>
      <c r="AB31" s="81">
        <v>1284779310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1661</v>
      </c>
      <c r="B32" s="80">
        <v>24</v>
      </c>
      <c r="C32" s="80">
        <v>18</v>
      </c>
      <c r="D32" s="80">
        <v>24</v>
      </c>
      <c r="E32" s="80">
        <v>2022</v>
      </c>
      <c r="F32" s="80" t="s">
        <v>568</v>
      </c>
      <c r="G32" s="182" t="s">
        <v>1658</v>
      </c>
      <c r="H32" s="80" t="s">
        <v>1659</v>
      </c>
      <c r="I32" s="173"/>
      <c r="J32" s="83">
        <v>2822875</v>
      </c>
      <c r="K32" s="81">
        <v>3426572110</v>
      </c>
      <c r="L32" s="81">
        <v>490599</v>
      </c>
      <c r="M32" s="81">
        <v>593954711</v>
      </c>
      <c r="N32" s="81">
        <v>79900</v>
      </c>
      <c r="O32" s="81">
        <v>185620921.99999997</v>
      </c>
      <c r="P32" s="81">
        <v>430</v>
      </c>
      <c r="Q32" s="81">
        <v>2419940</v>
      </c>
      <c r="R32" s="81">
        <v>0</v>
      </c>
      <c r="S32" s="81">
        <v>0</v>
      </c>
      <c r="T32" s="81">
        <v>0</v>
      </c>
      <c r="U32" s="81">
        <v>0</v>
      </c>
      <c r="V32" s="81">
        <v>0</v>
      </c>
      <c r="W32" s="81">
        <v>0</v>
      </c>
      <c r="X32" s="81">
        <v>0</v>
      </c>
      <c r="Y32" s="81">
        <v>0</v>
      </c>
      <c r="Z32" s="81">
        <v>4208567682.999999</v>
      </c>
      <c r="AA32" s="81">
        <v>5622372122</v>
      </c>
      <c r="AB32" s="81">
        <v>29559200209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1762</v>
      </c>
      <c r="B33" s="80">
        <v>25</v>
      </c>
      <c r="C33" s="80">
        <v>18</v>
      </c>
      <c r="D33" s="80">
        <v>25</v>
      </c>
      <c r="E33" s="80">
        <v>2022</v>
      </c>
      <c r="F33" s="80" t="s">
        <v>568</v>
      </c>
      <c r="G33" s="182" t="s">
        <v>1759</v>
      </c>
      <c r="H33" s="80" t="s">
        <v>1760</v>
      </c>
      <c r="I33" s="173"/>
      <c r="J33" s="83">
        <v>94972</v>
      </c>
      <c r="K33" s="81">
        <v>122050243.00000001</v>
      </c>
      <c r="L33" s="81">
        <v>179574</v>
      </c>
      <c r="M33" s="81">
        <v>230628462.99999997</v>
      </c>
      <c r="N33" s="81">
        <v>700</v>
      </c>
      <c r="O33" s="81">
        <v>1247348</v>
      </c>
      <c r="P33" s="81">
        <v>0</v>
      </c>
      <c r="Q33" s="81">
        <v>0</v>
      </c>
      <c r="R33" s="81">
        <v>0</v>
      </c>
      <c r="S33" s="81">
        <v>0</v>
      </c>
      <c r="T33" s="81">
        <v>0</v>
      </c>
      <c r="U33" s="81">
        <v>0</v>
      </c>
      <c r="V33" s="81">
        <v>0</v>
      </c>
      <c r="W33" s="81">
        <v>0</v>
      </c>
      <c r="X33" s="81">
        <v>0</v>
      </c>
      <c r="Y33" s="81">
        <v>0</v>
      </c>
      <c r="Z33" s="81">
        <v>353926053.99999994</v>
      </c>
      <c r="AA33" s="81">
        <v>198096476</v>
      </c>
      <c r="AB33" s="81">
        <v>1066474875.9999999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1690</v>
      </c>
      <c r="B34" s="80">
        <v>26</v>
      </c>
      <c r="C34" s="80">
        <v>18</v>
      </c>
      <c r="D34" s="80">
        <v>26</v>
      </c>
      <c r="E34" s="80">
        <v>2022</v>
      </c>
      <c r="F34" s="80" t="s">
        <v>568</v>
      </c>
      <c r="G34" s="182" t="s">
        <v>1687</v>
      </c>
      <c r="H34" s="80" t="s">
        <v>1688</v>
      </c>
      <c r="I34" s="173"/>
      <c r="J34" s="83">
        <v>1007162</v>
      </c>
      <c r="K34" s="81">
        <v>1299383706</v>
      </c>
      <c r="L34" s="81">
        <v>752136</v>
      </c>
      <c r="M34" s="81">
        <v>969384195</v>
      </c>
      <c r="N34" s="81">
        <v>35200</v>
      </c>
      <c r="O34" s="81">
        <v>77732749</v>
      </c>
      <c r="P34" s="81">
        <v>0</v>
      </c>
      <c r="Q34" s="81">
        <v>0</v>
      </c>
      <c r="R34" s="81">
        <v>68.388590000000008</v>
      </c>
      <c r="S34" s="81">
        <v>569540.15888</v>
      </c>
      <c r="T34" s="81">
        <v>0</v>
      </c>
      <c r="U34" s="81">
        <v>0</v>
      </c>
      <c r="V34" s="81">
        <v>0</v>
      </c>
      <c r="W34" s="81">
        <v>0</v>
      </c>
      <c r="X34" s="81">
        <v>0</v>
      </c>
      <c r="Y34" s="81">
        <v>980.99999999999989</v>
      </c>
      <c r="Z34" s="81">
        <v>2347071171.1588802</v>
      </c>
      <c r="AA34" s="81">
        <v>2621408528</v>
      </c>
      <c r="AB34" s="81">
        <v>12914476162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2466</v>
      </c>
      <c r="B35" s="80">
        <v>27</v>
      </c>
      <c r="C35" s="80">
        <v>18</v>
      </c>
      <c r="D35" s="80">
        <v>27</v>
      </c>
      <c r="E35" s="80">
        <v>2022</v>
      </c>
      <c r="F35" s="80" t="s">
        <v>568</v>
      </c>
      <c r="G35" s="182" t="s">
        <v>2463</v>
      </c>
      <c r="H35" s="80" t="s">
        <v>2464</v>
      </c>
      <c r="I35" s="173"/>
      <c r="J35" s="83">
        <v>63104</v>
      </c>
      <c r="K35" s="81">
        <v>79127416</v>
      </c>
      <c r="L35" s="81">
        <v>84504</v>
      </c>
      <c r="M35" s="81">
        <v>105944001</v>
      </c>
      <c r="N35" s="81">
        <v>0</v>
      </c>
      <c r="O35" s="81">
        <v>0</v>
      </c>
      <c r="P35" s="81">
        <v>108</v>
      </c>
      <c r="Q35" s="81">
        <v>607247</v>
      </c>
      <c r="R35" s="81">
        <v>0</v>
      </c>
      <c r="S35" s="81">
        <v>0</v>
      </c>
      <c r="T35" s="81">
        <v>0</v>
      </c>
      <c r="U35" s="81">
        <v>0</v>
      </c>
      <c r="V35" s="81">
        <v>0</v>
      </c>
      <c r="W35" s="81">
        <v>0</v>
      </c>
      <c r="X35" s="81">
        <v>0</v>
      </c>
      <c r="Y35" s="81">
        <v>0</v>
      </c>
      <c r="Z35" s="81">
        <v>185678664</v>
      </c>
      <c r="AA35" s="81">
        <v>131632171</v>
      </c>
      <c r="AB35" s="81">
        <v>918106356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2406</v>
      </c>
      <c r="B36" s="80">
        <v>28</v>
      </c>
      <c r="C36" s="80">
        <v>18</v>
      </c>
      <c r="D36" s="80">
        <v>28</v>
      </c>
      <c r="E36" s="80">
        <v>2022</v>
      </c>
      <c r="F36" s="80" t="s">
        <v>568</v>
      </c>
      <c r="G36" s="182" t="s">
        <v>2403</v>
      </c>
      <c r="H36" s="80" t="s">
        <v>2404</v>
      </c>
      <c r="I36" s="173"/>
      <c r="J36" s="83">
        <v>53779</v>
      </c>
      <c r="K36" s="81">
        <v>70309413</v>
      </c>
      <c r="L36" s="81">
        <v>239318</v>
      </c>
      <c r="M36" s="81">
        <v>312066253</v>
      </c>
      <c r="N36" s="81">
        <v>13600</v>
      </c>
      <c r="O36" s="81">
        <v>30393220</v>
      </c>
      <c r="P36" s="81">
        <v>0</v>
      </c>
      <c r="Q36" s="81">
        <v>0</v>
      </c>
      <c r="R36" s="81">
        <v>0</v>
      </c>
      <c r="S36" s="81">
        <v>0</v>
      </c>
      <c r="T36" s="81">
        <v>0</v>
      </c>
      <c r="U36" s="81">
        <v>0</v>
      </c>
      <c r="V36" s="81">
        <v>0</v>
      </c>
      <c r="W36" s="81">
        <v>0</v>
      </c>
      <c r="X36" s="81">
        <v>0</v>
      </c>
      <c r="Y36" s="81">
        <v>0</v>
      </c>
      <c r="Z36" s="81">
        <v>412768886</v>
      </c>
      <c r="AA36" s="81">
        <v>49268205</v>
      </c>
      <c r="AB36" s="81">
        <v>465484131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2450</v>
      </c>
      <c r="B37" s="80">
        <v>29</v>
      </c>
      <c r="C37" s="80">
        <v>18</v>
      </c>
      <c r="D37" s="80">
        <v>29</v>
      </c>
      <c r="E37" s="80">
        <v>2022</v>
      </c>
      <c r="F37" s="80" t="s">
        <v>568</v>
      </c>
      <c r="G37" s="182" t="s">
        <v>2447</v>
      </c>
      <c r="H37" s="80" t="s">
        <v>2448</v>
      </c>
      <c r="I37" s="173"/>
      <c r="J37" s="83">
        <v>194683</v>
      </c>
      <c r="K37" s="81">
        <v>242047020</v>
      </c>
      <c r="L37" s="81">
        <v>118631</v>
      </c>
      <c r="M37" s="81">
        <v>147342541.99999997</v>
      </c>
      <c r="N37" s="81">
        <v>14600</v>
      </c>
      <c r="O37" s="81">
        <v>34053786</v>
      </c>
      <c r="P37" s="81">
        <v>0</v>
      </c>
      <c r="Q37" s="81">
        <v>0</v>
      </c>
      <c r="R37" s="81">
        <v>0</v>
      </c>
      <c r="S37" s="81">
        <v>0</v>
      </c>
      <c r="T37" s="81">
        <v>0</v>
      </c>
      <c r="U37" s="81">
        <v>0</v>
      </c>
      <c r="V37" s="81">
        <v>0</v>
      </c>
      <c r="W37" s="81">
        <v>0</v>
      </c>
      <c r="X37" s="81">
        <v>0</v>
      </c>
      <c r="Y37" s="81">
        <v>0</v>
      </c>
      <c r="Z37" s="81">
        <v>423443347.99999994</v>
      </c>
      <c r="AA37" s="81">
        <v>430203767</v>
      </c>
      <c r="AB37" s="81">
        <v>2329216270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2410</v>
      </c>
      <c r="B38" s="80">
        <v>30</v>
      </c>
      <c r="C38" s="80">
        <v>18</v>
      </c>
      <c r="D38" s="80">
        <v>30</v>
      </c>
      <c r="E38" s="80">
        <v>2022</v>
      </c>
      <c r="F38" s="80" t="s">
        <v>568</v>
      </c>
      <c r="G38" s="182" t="s">
        <v>2407</v>
      </c>
      <c r="H38" s="80" t="s">
        <v>2408</v>
      </c>
      <c r="I38" s="173"/>
      <c r="J38" s="83">
        <v>49987</v>
      </c>
      <c r="K38" s="81">
        <v>63647625.999999993</v>
      </c>
      <c r="L38" s="81">
        <v>41571</v>
      </c>
      <c r="M38" s="81">
        <v>52920451</v>
      </c>
      <c r="N38" s="81">
        <v>0</v>
      </c>
      <c r="O38" s="81">
        <v>0</v>
      </c>
      <c r="P38" s="81">
        <v>0</v>
      </c>
      <c r="Q38" s="81">
        <v>0</v>
      </c>
      <c r="R38" s="81">
        <v>0</v>
      </c>
      <c r="S38" s="81">
        <v>0</v>
      </c>
      <c r="T38" s="81">
        <v>0</v>
      </c>
      <c r="U38" s="81">
        <v>0</v>
      </c>
      <c r="V38" s="81">
        <v>0</v>
      </c>
      <c r="W38" s="81">
        <v>0</v>
      </c>
      <c r="X38" s="81">
        <v>0</v>
      </c>
      <c r="Y38" s="81">
        <v>0</v>
      </c>
      <c r="Z38" s="81">
        <v>116568076.99999999</v>
      </c>
      <c r="AA38" s="81">
        <v>95584841</v>
      </c>
      <c r="AB38" s="81">
        <v>740053384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1722</v>
      </c>
      <c r="B39" s="80">
        <v>31</v>
      </c>
      <c r="C39" s="80">
        <v>18</v>
      </c>
      <c r="D39" s="80">
        <v>31</v>
      </c>
      <c r="E39" s="80">
        <v>2022</v>
      </c>
      <c r="F39" s="80" t="s">
        <v>568</v>
      </c>
      <c r="G39" s="182" t="s">
        <v>1719</v>
      </c>
      <c r="H39" s="80" t="s">
        <v>1720</v>
      </c>
      <c r="I39" s="173"/>
      <c r="J39" s="83">
        <v>84627</v>
      </c>
      <c r="K39" s="81">
        <v>104958621</v>
      </c>
      <c r="L39" s="81">
        <v>33865</v>
      </c>
      <c r="M39" s="81">
        <v>41998388</v>
      </c>
      <c r="N39" s="81">
        <v>10200</v>
      </c>
      <c r="O39" s="81">
        <v>23441565.999999996</v>
      </c>
      <c r="P39" s="81">
        <v>123</v>
      </c>
      <c r="Q39" s="81">
        <v>641752</v>
      </c>
      <c r="R39" s="81">
        <v>0</v>
      </c>
      <c r="S39" s="81">
        <v>0</v>
      </c>
      <c r="T39" s="81">
        <v>0</v>
      </c>
      <c r="U39" s="81">
        <v>0</v>
      </c>
      <c r="V39" s="81">
        <v>0</v>
      </c>
      <c r="W39" s="81">
        <v>0</v>
      </c>
      <c r="X39" s="81">
        <v>0</v>
      </c>
      <c r="Y39" s="81">
        <v>0</v>
      </c>
      <c r="Z39" s="81">
        <v>171040327</v>
      </c>
      <c r="AA39" s="81">
        <v>175125681</v>
      </c>
      <c r="AB39" s="81">
        <v>1024482987.9999999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1770</v>
      </c>
      <c r="B40" s="80">
        <v>32</v>
      </c>
      <c r="C40" s="80">
        <v>18</v>
      </c>
      <c r="D40" s="80">
        <v>32</v>
      </c>
      <c r="E40" s="80">
        <v>2022</v>
      </c>
      <c r="F40" s="80" t="s">
        <v>568</v>
      </c>
      <c r="G40" s="182" t="s">
        <v>1767</v>
      </c>
      <c r="H40" s="80" t="s">
        <v>1768</v>
      </c>
      <c r="I40" s="173"/>
      <c r="J40" s="83">
        <v>109897</v>
      </c>
      <c r="K40" s="81">
        <v>136208549</v>
      </c>
      <c r="L40" s="81">
        <v>12415</v>
      </c>
      <c r="M40" s="81">
        <v>15345355</v>
      </c>
      <c r="N40" s="81">
        <v>0</v>
      </c>
      <c r="O40" s="81">
        <v>0</v>
      </c>
      <c r="P40" s="81">
        <v>0</v>
      </c>
      <c r="Q40" s="81">
        <v>0</v>
      </c>
      <c r="R40" s="81">
        <v>0</v>
      </c>
      <c r="S40" s="81">
        <v>0</v>
      </c>
      <c r="T40" s="81">
        <v>0</v>
      </c>
      <c r="U40" s="81">
        <v>0</v>
      </c>
      <c r="V40" s="81">
        <v>0</v>
      </c>
      <c r="W40" s="81">
        <v>0</v>
      </c>
      <c r="X40" s="81">
        <v>0</v>
      </c>
      <c r="Y40" s="81">
        <v>0</v>
      </c>
      <c r="Z40" s="81">
        <v>151553904</v>
      </c>
      <c r="AA40" s="81">
        <v>240640970.00000003</v>
      </c>
      <c r="AB40" s="81">
        <v>2324359403</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1703</v>
      </c>
      <c r="B41" s="80">
        <v>33</v>
      </c>
      <c r="C41" s="80">
        <v>18</v>
      </c>
      <c r="D41" s="80">
        <v>33</v>
      </c>
      <c r="E41" s="80">
        <v>2022</v>
      </c>
      <c r="F41" s="80" t="s">
        <v>568</v>
      </c>
      <c r="G41" s="182" t="s">
        <v>1700</v>
      </c>
      <c r="H41" s="80" t="s">
        <v>1701</v>
      </c>
      <c r="I41" s="173"/>
      <c r="J41" s="83">
        <v>104306</v>
      </c>
      <c r="K41" s="81">
        <v>129877069</v>
      </c>
      <c r="L41" s="81">
        <v>29008</v>
      </c>
      <c r="M41" s="81">
        <v>36100648</v>
      </c>
      <c r="N41" s="81">
        <v>1800</v>
      </c>
      <c r="O41" s="81">
        <v>3552015</v>
      </c>
      <c r="P41" s="81">
        <v>0</v>
      </c>
      <c r="Q41" s="81">
        <v>0</v>
      </c>
      <c r="R41" s="81">
        <v>0</v>
      </c>
      <c r="S41" s="81">
        <v>0</v>
      </c>
      <c r="T41" s="81">
        <v>0</v>
      </c>
      <c r="U41" s="81">
        <v>0</v>
      </c>
      <c r="V41" s="81">
        <v>0</v>
      </c>
      <c r="W41" s="81">
        <v>0</v>
      </c>
      <c r="X41" s="81">
        <v>0</v>
      </c>
      <c r="Y41" s="81">
        <v>0</v>
      </c>
      <c r="Z41" s="81">
        <v>169529732.00000003</v>
      </c>
      <c r="AA41" s="81">
        <v>222529364.99999997</v>
      </c>
      <c r="AB41" s="81">
        <v>1557802357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2458</v>
      </c>
      <c r="B42" s="80">
        <v>34</v>
      </c>
      <c r="C42" s="80">
        <v>18</v>
      </c>
      <c r="D42" s="80">
        <v>34</v>
      </c>
      <c r="E42" s="80">
        <v>2022</v>
      </c>
      <c r="F42" s="80" t="s">
        <v>568</v>
      </c>
      <c r="G42" s="182" t="s">
        <v>2455</v>
      </c>
      <c r="H42" s="80" t="s">
        <v>2456</v>
      </c>
      <c r="I42" s="173"/>
      <c r="J42" s="83">
        <v>91017</v>
      </c>
      <c r="K42" s="81">
        <v>112585608.99999999</v>
      </c>
      <c r="L42" s="81">
        <v>24809</v>
      </c>
      <c r="M42" s="81">
        <v>30654202</v>
      </c>
      <c r="N42" s="81">
        <v>8400</v>
      </c>
      <c r="O42" s="81">
        <v>21010628</v>
      </c>
      <c r="P42" s="81">
        <v>0</v>
      </c>
      <c r="Q42" s="81">
        <v>0</v>
      </c>
      <c r="R42" s="81">
        <v>0</v>
      </c>
      <c r="S42" s="81">
        <v>0</v>
      </c>
      <c r="T42" s="81">
        <v>0</v>
      </c>
      <c r="U42" s="81">
        <v>0</v>
      </c>
      <c r="V42" s="81">
        <v>0</v>
      </c>
      <c r="W42" s="81">
        <v>0</v>
      </c>
      <c r="X42" s="81">
        <v>0</v>
      </c>
      <c r="Y42" s="81">
        <v>0</v>
      </c>
      <c r="Z42" s="81">
        <v>164250439</v>
      </c>
      <c r="AA42" s="81">
        <v>207566723</v>
      </c>
      <c r="AB42" s="81">
        <v>1373675097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2422</v>
      </c>
      <c r="B43" s="80">
        <v>35</v>
      </c>
      <c r="C43" s="80">
        <v>18</v>
      </c>
      <c r="D43" s="80">
        <v>35</v>
      </c>
      <c r="E43" s="80">
        <v>2022</v>
      </c>
      <c r="F43" s="80" t="s">
        <v>568</v>
      </c>
      <c r="G43" s="182" t="s">
        <v>2419</v>
      </c>
      <c r="H43" s="80" t="s">
        <v>2420</v>
      </c>
      <c r="I43" s="173"/>
      <c r="J43" s="83">
        <v>60926</v>
      </c>
      <c r="K43" s="81">
        <v>74302926.000000015</v>
      </c>
      <c r="L43" s="81">
        <v>87733</v>
      </c>
      <c r="M43" s="81">
        <v>107054277</v>
      </c>
      <c r="N43" s="81">
        <v>104700</v>
      </c>
      <c r="O43" s="81">
        <v>237716981</v>
      </c>
      <c r="P43" s="81">
        <v>1637</v>
      </c>
      <c r="Q43" s="81">
        <v>9302738</v>
      </c>
      <c r="R43" s="81">
        <v>0</v>
      </c>
      <c r="S43" s="81">
        <v>0</v>
      </c>
      <c r="T43" s="81">
        <v>0</v>
      </c>
      <c r="U43" s="81">
        <v>0</v>
      </c>
      <c r="V43" s="81">
        <v>0</v>
      </c>
      <c r="W43" s="81">
        <v>0</v>
      </c>
      <c r="X43" s="81">
        <v>0</v>
      </c>
      <c r="Y43" s="81">
        <v>0</v>
      </c>
      <c r="Z43" s="81">
        <v>428376922</v>
      </c>
      <c r="AA43" s="81">
        <v>49584385</v>
      </c>
      <c r="AB43" s="81">
        <v>627989864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1774</v>
      </c>
      <c r="B44" s="80">
        <v>36</v>
      </c>
      <c r="C44" s="80">
        <v>18</v>
      </c>
      <c r="D44" s="80">
        <v>36</v>
      </c>
      <c r="E44" s="80">
        <v>2022</v>
      </c>
      <c r="F44" s="80" t="s">
        <v>568</v>
      </c>
      <c r="G44" s="182" t="s">
        <v>1771</v>
      </c>
      <c r="H44" s="80" t="s">
        <v>1772</v>
      </c>
      <c r="I44" s="173"/>
      <c r="J44" s="83">
        <v>247361</v>
      </c>
      <c r="K44" s="81">
        <v>309712197</v>
      </c>
      <c r="L44" s="81">
        <v>164463</v>
      </c>
      <c r="M44" s="81">
        <v>205550329</v>
      </c>
      <c r="N44" s="81">
        <v>3200</v>
      </c>
      <c r="O44" s="81">
        <v>7048045</v>
      </c>
      <c r="P44" s="81">
        <v>0</v>
      </c>
      <c r="Q44" s="81">
        <v>0</v>
      </c>
      <c r="R44" s="81">
        <v>0</v>
      </c>
      <c r="S44" s="81">
        <v>0</v>
      </c>
      <c r="T44" s="81">
        <v>0</v>
      </c>
      <c r="U44" s="81">
        <v>0</v>
      </c>
      <c r="V44" s="81">
        <v>0</v>
      </c>
      <c r="W44" s="81">
        <v>0</v>
      </c>
      <c r="X44" s="81">
        <v>0</v>
      </c>
      <c r="Y44" s="81">
        <v>0</v>
      </c>
      <c r="Z44" s="81">
        <v>522310571</v>
      </c>
      <c r="AA44" s="81">
        <v>540273381</v>
      </c>
      <c r="AB44" s="81">
        <v>3490535274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1782</v>
      </c>
      <c r="B45" s="80">
        <v>37</v>
      </c>
      <c r="C45" s="80">
        <v>18</v>
      </c>
      <c r="D45" s="80">
        <v>37</v>
      </c>
      <c r="E45" s="80">
        <v>2022</v>
      </c>
      <c r="F45" s="80" t="s">
        <v>568</v>
      </c>
      <c r="G45" s="182" t="s">
        <v>1779</v>
      </c>
      <c r="H45" s="80" t="s">
        <v>1780</v>
      </c>
      <c r="I45" s="173"/>
      <c r="J45" s="83">
        <v>183298</v>
      </c>
      <c r="K45" s="81">
        <v>227070384</v>
      </c>
      <c r="L45" s="81">
        <v>20477</v>
      </c>
      <c r="M45" s="81">
        <v>25345423.999999996</v>
      </c>
      <c r="N45" s="81">
        <v>4400</v>
      </c>
      <c r="O45" s="81">
        <v>10745691</v>
      </c>
      <c r="P45" s="81">
        <v>0</v>
      </c>
      <c r="Q45" s="81">
        <v>0</v>
      </c>
      <c r="R45" s="81">
        <v>0</v>
      </c>
      <c r="S45" s="81">
        <v>0</v>
      </c>
      <c r="T45" s="81">
        <v>0</v>
      </c>
      <c r="U45" s="81">
        <v>0</v>
      </c>
      <c r="V45" s="81">
        <v>0</v>
      </c>
      <c r="W45" s="81">
        <v>0</v>
      </c>
      <c r="X45" s="81">
        <v>0</v>
      </c>
      <c r="Y45" s="81">
        <v>0</v>
      </c>
      <c r="Z45" s="81">
        <v>263161499</v>
      </c>
      <c r="AA45" s="81">
        <v>358355813</v>
      </c>
      <c r="AB45" s="81">
        <v>3387604679.9999995</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2470</v>
      </c>
      <c r="B46" s="80">
        <v>38</v>
      </c>
      <c r="C46" s="80">
        <v>18</v>
      </c>
      <c r="D46" s="80">
        <v>38</v>
      </c>
      <c r="E46" s="80">
        <v>2022</v>
      </c>
      <c r="F46" s="80" t="s">
        <v>568</v>
      </c>
      <c r="G46" s="182" t="s">
        <v>2467</v>
      </c>
      <c r="H46" s="80" t="s">
        <v>2468</v>
      </c>
      <c r="I46" s="173"/>
      <c r="J46" s="83">
        <v>73488</v>
      </c>
      <c r="K46" s="81">
        <v>94543629</v>
      </c>
      <c r="L46" s="81">
        <v>115483</v>
      </c>
      <c r="M46" s="81">
        <v>148248139</v>
      </c>
      <c r="N46" s="81">
        <v>0</v>
      </c>
      <c r="O46" s="81">
        <v>0</v>
      </c>
      <c r="P46" s="81">
        <v>0</v>
      </c>
      <c r="Q46" s="81">
        <v>0</v>
      </c>
      <c r="R46" s="81">
        <v>45.839429999999993</v>
      </c>
      <c r="S46" s="81">
        <v>381750.78331999999</v>
      </c>
      <c r="T46" s="81">
        <v>0</v>
      </c>
      <c r="U46" s="81">
        <v>0</v>
      </c>
      <c r="V46" s="81">
        <v>0</v>
      </c>
      <c r="W46" s="81">
        <v>0</v>
      </c>
      <c r="X46" s="81">
        <v>0</v>
      </c>
      <c r="Y46" s="81">
        <v>0</v>
      </c>
      <c r="Z46" s="81">
        <v>243173518.78332001</v>
      </c>
      <c r="AA46" s="81">
        <v>172957126</v>
      </c>
      <c r="AB46" s="81">
        <v>1074104312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2474</v>
      </c>
      <c r="B47" s="80">
        <v>39</v>
      </c>
      <c r="C47" s="80">
        <v>18</v>
      </c>
      <c r="D47" s="80">
        <v>39</v>
      </c>
      <c r="E47" s="80">
        <v>2022</v>
      </c>
      <c r="F47" s="80" t="s">
        <v>568</v>
      </c>
      <c r="G47" s="182" t="s">
        <v>2471</v>
      </c>
      <c r="H47" s="80" t="s">
        <v>2472</v>
      </c>
      <c r="I47" s="173"/>
      <c r="J47" s="83">
        <v>233239</v>
      </c>
      <c r="K47" s="81">
        <v>305407321</v>
      </c>
      <c r="L47" s="81">
        <v>276968</v>
      </c>
      <c r="M47" s="81">
        <v>362075076.99999994</v>
      </c>
      <c r="N47" s="81">
        <v>0</v>
      </c>
      <c r="O47" s="81">
        <v>0</v>
      </c>
      <c r="P47" s="81">
        <v>0</v>
      </c>
      <c r="Q47" s="81">
        <v>0</v>
      </c>
      <c r="R47" s="81">
        <v>0</v>
      </c>
      <c r="S47" s="81">
        <v>0</v>
      </c>
      <c r="T47" s="81">
        <v>0</v>
      </c>
      <c r="U47" s="81">
        <v>0</v>
      </c>
      <c r="V47" s="81">
        <v>0</v>
      </c>
      <c r="W47" s="81">
        <v>0</v>
      </c>
      <c r="X47" s="81">
        <v>0</v>
      </c>
      <c r="Y47" s="81">
        <v>0</v>
      </c>
      <c r="Z47" s="81">
        <v>667482398</v>
      </c>
      <c r="AA47" s="81">
        <v>580205856</v>
      </c>
      <c r="AB47" s="81">
        <v>3213662402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1678</v>
      </c>
      <c r="B48" s="80">
        <v>40</v>
      </c>
      <c r="C48" s="80">
        <v>18</v>
      </c>
      <c r="D48" s="80">
        <v>40</v>
      </c>
      <c r="E48" s="80">
        <v>2022</v>
      </c>
      <c r="F48" s="80" t="s">
        <v>568</v>
      </c>
      <c r="G48" s="182" t="s">
        <v>1675</v>
      </c>
      <c r="H48" s="80" t="s">
        <v>1676</v>
      </c>
      <c r="I48" s="173"/>
      <c r="J48" s="83">
        <v>273707</v>
      </c>
      <c r="K48" s="81">
        <v>339111241</v>
      </c>
      <c r="L48" s="81">
        <v>178394</v>
      </c>
      <c r="M48" s="81">
        <v>220537374</v>
      </c>
      <c r="N48" s="81">
        <v>40800</v>
      </c>
      <c r="O48" s="81">
        <v>85615226</v>
      </c>
      <c r="P48" s="81">
        <v>1366</v>
      </c>
      <c r="Q48" s="81">
        <v>8364392.0000000009</v>
      </c>
      <c r="R48" s="81">
        <v>0</v>
      </c>
      <c r="S48" s="81">
        <v>0</v>
      </c>
      <c r="T48" s="81">
        <v>0</v>
      </c>
      <c r="U48" s="81">
        <v>0</v>
      </c>
      <c r="V48" s="81">
        <v>0</v>
      </c>
      <c r="W48" s="81">
        <v>0</v>
      </c>
      <c r="X48" s="81">
        <v>0</v>
      </c>
      <c r="Y48" s="81">
        <v>0</v>
      </c>
      <c r="Z48" s="81">
        <v>653628233</v>
      </c>
      <c r="AA48" s="81">
        <v>594816128</v>
      </c>
      <c r="AB48" s="81">
        <v>3972781225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1738</v>
      </c>
      <c r="B49" s="80">
        <v>41</v>
      </c>
      <c r="C49" s="80">
        <v>18</v>
      </c>
      <c r="D49" s="80">
        <v>41</v>
      </c>
      <c r="E49" s="80">
        <v>2022</v>
      </c>
      <c r="F49" s="80" t="s">
        <v>568</v>
      </c>
      <c r="G49" s="182" t="s">
        <v>1735</v>
      </c>
      <c r="H49" s="80" t="s">
        <v>1736</v>
      </c>
      <c r="I49" s="173"/>
      <c r="J49" s="83">
        <v>111431</v>
      </c>
      <c r="K49" s="81">
        <v>141423527</v>
      </c>
      <c r="L49" s="81">
        <v>486260</v>
      </c>
      <c r="M49" s="81">
        <v>614697574</v>
      </c>
      <c r="N49" s="81">
        <v>87200</v>
      </c>
      <c r="O49" s="81">
        <v>201927604</v>
      </c>
      <c r="P49" s="81">
        <v>132</v>
      </c>
      <c r="Q49" s="81">
        <v>769261</v>
      </c>
      <c r="R49" s="81">
        <v>0</v>
      </c>
      <c r="S49" s="81">
        <v>0</v>
      </c>
      <c r="T49" s="81">
        <v>0</v>
      </c>
      <c r="U49" s="81">
        <v>0</v>
      </c>
      <c r="V49" s="81">
        <v>0</v>
      </c>
      <c r="W49" s="81">
        <v>0</v>
      </c>
      <c r="X49" s="81">
        <v>0</v>
      </c>
      <c r="Y49" s="81">
        <v>0</v>
      </c>
      <c r="Z49" s="81">
        <v>958817966</v>
      </c>
      <c r="AA49" s="81">
        <v>184261607</v>
      </c>
      <c r="AB49" s="81">
        <v>922432507.00000012</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2454</v>
      </c>
      <c r="B50" s="80">
        <v>42</v>
      </c>
      <c r="C50" s="80">
        <v>18</v>
      </c>
      <c r="D50" s="80">
        <v>42</v>
      </c>
      <c r="E50" s="80">
        <v>2022</v>
      </c>
      <c r="F50" s="80" t="s">
        <v>568</v>
      </c>
      <c r="G50" s="182" t="s">
        <v>2451</v>
      </c>
      <c r="H50" s="80" t="s">
        <v>2452</v>
      </c>
      <c r="I50" s="173"/>
      <c r="J50" s="83">
        <v>139681</v>
      </c>
      <c r="K50" s="81">
        <v>177027106</v>
      </c>
      <c r="L50" s="81">
        <v>639868</v>
      </c>
      <c r="M50" s="81">
        <v>810016970</v>
      </c>
      <c r="N50" s="81">
        <v>30100</v>
      </c>
      <c r="O50" s="81">
        <v>66532185</v>
      </c>
      <c r="P50" s="81">
        <v>0</v>
      </c>
      <c r="Q50" s="81">
        <v>0</v>
      </c>
      <c r="R50" s="81">
        <v>0</v>
      </c>
      <c r="S50" s="81">
        <v>0</v>
      </c>
      <c r="T50" s="81">
        <v>0</v>
      </c>
      <c r="U50" s="81">
        <v>0</v>
      </c>
      <c r="V50" s="81">
        <v>0</v>
      </c>
      <c r="W50" s="81">
        <v>0</v>
      </c>
      <c r="X50" s="81">
        <v>0</v>
      </c>
      <c r="Y50" s="81">
        <v>0</v>
      </c>
      <c r="Z50" s="81">
        <v>1053576261</v>
      </c>
      <c r="AA50" s="81">
        <v>218979795</v>
      </c>
      <c r="AB50" s="81">
        <v>1539743593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2402</v>
      </c>
      <c r="B51" s="80">
        <v>43</v>
      </c>
      <c r="C51" s="80">
        <v>18</v>
      </c>
      <c r="D51" s="80">
        <v>43</v>
      </c>
      <c r="E51" s="80">
        <v>2022</v>
      </c>
      <c r="F51" s="80" t="s">
        <v>568</v>
      </c>
      <c r="G51" s="182" t="s">
        <v>2399</v>
      </c>
      <c r="H51" s="80" t="s">
        <v>2400</v>
      </c>
      <c r="I51" s="173"/>
      <c r="J51" s="83">
        <v>20011</v>
      </c>
      <c r="K51" s="81">
        <v>24346927</v>
      </c>
      <c r="L51" s="81">
        <v>25222</v>
      </c>
      <c r="M51" s="81">
        <v>30673705</v>
      </c>
      <c r="N51" s="81">
        <v>21300</v>
      </c>
      <c r="O51" s="81">
        <v>52994535.000000007</v>
      </c>
      <c r="P51" s="81">
        <v>492</v>
      </c>
      <c r="Q51" s="81">
        <v>2854123.9999999995</v>
      </c>
      <c r="R51" s="81">
        <v>0</v>
      </c>
      <c r="S51" s="81">
        <v>0</v>
      </c>
      <c r="T51" s="81">
        <v>0</v>
      </c>
      <c r="U51" s="81">
        <v>0</v>
      </c>
      <c r="V51" s="81">
        <v>0</v>
      </c>
      <c r="W51" s="81">
        <v>0</v>
      </c>
      <c r="X51" s="81">
        <v>0</v>
      </c>
      <c r="Y51" s="81">
        <v>0</v>
      </c>
      <c r="Z51" s="81">
        <v>110869291.00000001</v>
      </c>
      <c r="AA51" s="81">
        <v>8729087</v>
      </c>
      <c r="AB51" s="81">
        <v>117211461</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2438</v>
      </c>
      <c r="B52" s="80">
        <v>44</v>
      </c>
      <c r="C52" s="80">
        <v>18</v>
      </c>
      <c r="D52" s="80">
        <v>44</v>
      </c>
      <c r="E52" s="80">
        <v>2022</v>
      </c>
      <c r="F52" s="80" t="s">
        <v>568</v>
      </c>
      <c r="G52" s="182" t="s">
        <v>2435</v>
      </c>
      <c r="H52" s="80" t="s">
        <v>2436</v>
      </c>
      <c r="I52" s="173"/>
      <c r="J52" s="83">
        <v>128798</v>
      </c>
      <c r="K52" s="81">
        <v>160075712</v>
      </c>
      <c r="L52" s="81">
        <v>46412</v>
      </c>
      <c r="M52" s="81">
        <v>57623225</v>
      </c>
      <c r="N52" s="81">
        <v>70500</v>
      </c>
      <c r="O52" s="81">
        <v>172721502.00000003</v>
      </c>
      <c r="P52" s="81">
        <v>764</v>
      </c>
      <c r="Q52" s="81">
        <v>4192961.0000000005</v>
      </c>
      <c r="R52" s="81">
        <v>0</v>
      </c>
      <c r="S52" s="81">
        <v>0</v>
      </c>
      <c r="T52" s="81">
        <v>0</v>
      </c>
      <c r="U52" s="81">
        <v>0</v>
      </c>
      <c r="V52" s="81">
        <v>0</v>
      </c>
      <c r="W52" s="81">
        <v>0</v>
      </c>
      <c r="X52" s="81">
        <v>0</v>
      </c>
      <c r="Y52" s="81">
        <v>0</v>
      </c>
      <c r="Z52" s="81">
        <v>394613400</v>
      </c>
      <c r="AA52" s="81">
        <v>240798554.99999997</v>
      </c>
      <c r="AB52" s="81">
        <v>1615602402</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2498</v>
      </c>
      <c r="B53" s="80">
        <v>45</v>
      </c>
      <c r="C53" s="80">
        <v>18</v>
      </c>
      <c r="D53" s="80">
        <v>45</v>
      </c>
      <c r="E53" s="80">
        <v>2022</v>
      </c>
      <c r="F53" s="80" t="s">
        <v>568</v>
      </c>
      <c r="G53" s="182" t="s">
        <v>2495</v>
      </c>
      <c r="H53" s="80" t="s">
        <v>2496</v>
      </c>
      <c r="I53" s="173"/>
      <c r="J53" s="83">
        <v>147259</v>
      </c>
      <c r="K53" s="81">
        <v>185212049</v>
      </c>
      <c r="L53" s="81">
        <v>72179</v>
      </c>
      <c r="M53" s="81">
        <v>90760953</v>
      </c>
      <c r="N53" s="81">
        <v>0</v>
      </c>
      <c r="O53" s="81">
        <v>0</v>
      </c>
      <c r="P53" s="81">
        <v>0</v>
      </c>
      <c r="Q53" s="81">
        <v>0</v>
      </c>
      <c r="R53" s="81">
        <v>0</v>
      </c>
      <c r="S53" s="81">
        <v>0</v>
      </c>
      <c r="T53" s="81">
        <v>0</v>
      </c>
      <c r="U53" s="81">
        <v>0</v>
      </c>
      <c r="V53" s="81">
        <v>0</v>
      </c>
      <c r="W53" s="81">
        <v>0</v>
      </c>
      <c r="X53" s="81">
        <v>0</v>
      </c>
      <c r="Y53" s="81">
        <v>0</v>
      </c>
      <c r="Z53" s="81">
        <v>275973002.00000006</v>
      </c>
      <c r="AA53" s="81">
        <v>266949483</v>
      </c>
      <c r="AB53" s="81">
        <v>2357461449</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2176</v>
      </c>
      <c r="B54" s="80">
        <v>46</v>
      </c>
      <c r="C54" s="80">
        <v>18</v>
      </c>
      <c r="D54" s="80">
        <v>46</v>
      </c>
      <c r="E54" s="80">
        <v>2022</v>
      </c>
      <c r="F54" s="80" t="s">
        <v>568</v>
      </c>
      <c r="G54" s="182" t="s">
        <v>2157</v>
      </c>
      <c r="H54" s="80" t="s">
        <v>2158</v>
      </c>
      <c r="I54" s="173"/>
      <c r="J54" s="83">
        <v>254163</v>
      </c>
      <c r="K54" s="81">
        <v>320521279</v>
      </c>
      <c r="L54" s="81">
        <v>143517</v>
      </c>
      <c r="M54" s="81">
        <v>180642690.00000003</v>
      </c>
      <c r="N54" s="81">
        <v>7200</v>
      </c>
      <c r="O54" s="81">
        <v>17573601</v>
      </c>
      <c r="P54" s="81">
        <v>0</v>
      </c>
      <c r="Q54" s="81">
        <v>0</v>
      </c>
      <c r="R54" s="81">
        <v>0</v>
      </c>
      <c r="S54" s="81">
        <v>0</v>
      </c>
      <c r="T54" s="81">
        <v>0</v>
      </c>
      <c r="U54" s="81">
        <v>0</v>
      </c>
      <c r="V54" s="81">
        <v>0</v>
      </c>
      <c r="W54" s="81">
        <v>0</v>
      </c>
      <c r="X54" s="81">
        <v>0</v>
      </c>
      <c r="Y54" s="81">
        <v>0</v>
      </c>
      <c r="Z54" s="81">
        <v>518737570</v>
      </c>
      <c r="AA54" s="81">
        <v>534766116.99999994</v>
      </c>
      <c r="AB54" s="81">
        <v>2662188298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1730</v>
      </c>
      <c r="B55" s="80">
        <v>47</v>
      </c>
      <c r="C55" s="80">
        <v>18</v>
      </c>
      <c r="D55" s="80">
        <v>47</v>
      </c>
      <c r="E55" s="80">
        <v>2022</v>
      </c>
      <c r="F55" s="80" t="s">
        <v>568</v>
      </c>
      <c r="G55" s="182" t="s">
        <v>1727</v>
      </c>
      <c r="H55" s="80" t="s">
        <v>1728</v>
      </c>
      <c r="I55" s="173"/>
      <c r="J55" s="83">
        <v>58110</v>
      </c>
      <c r="K55" s="81">
        <v>73341968</v>
      </c>
      <c r="L55" s="81">
        <v>42684</v>
      </c>
      <c r="M55" s="81">
        <v>53870242</v>
      </c>
      <c r="N55" s="81">
        <v>46200</v>
      </c>
      <c r="O55" s="81">
        <v>106237523</v>
      </c>
      <c r="P55" s="81">
        <v>0</v>
      </c>
      <c r="Q55" s="81">
        <v>0</v>
      </c>
      <c r="R55" s="81">
        <v>0</v>
      </c>
      <c r="S55" s="81">
        <v>0</v>
      </c>
      <c r="T55" s="81">
        <v>0</v>
      </c>
      <c r="U55" s="81">
        <v>0</v>
      </c>
      <c r="V55" s="81">
        <v>0</v>
      </c>
      <c r="W55" s="81">
        <v>0</v>
      </c>
      <c r="X55" s="81">
        <v>0</v>
      </c>
      <c r="Y55" s="81">
        <v>0</v>
      </c>
      <c r="Z55" s="81">
        <v>233449732.99999997</v>
      </c>
      <c r="AA55" s="81">
        <v>111256932.99999999</v>
      </c>
      <c r="AB55" s="81">
        <v>753457303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1710</v>
      </c>
      <c r="B56" s="80">
        <v>48</v>
      </c>
      <c r="C56" s="80">
        <v>18</v>
      </c>
      <c r="D56" s="80">
        <v>48</v>
      </c>
      <c r="E56" s="80">
        <v>2022</v>
      </c>
      <c r="F56" s="80" t="s">
        <v>568</v>
      </c>
      <c r="G56" s="182" t="s">
        <v>1708</v>
      </c>
      <c r="H56" s="80" t="s">
        <v>1695</v>
      </c>
      <c r="I56" s="173"/>
      <c r="J56" s="83">
        <v>103705</v>
      </c>
      <c r="K56" s="81">
        <v>141066384</v>
      </c>
      <c r="L56" s="81">
        <v>203273</v>
      </c>
      <c r="M56" s="81">
        <v>276139650</v>
      </c>
      <c r="N56" s="81">
        <v>38100</v>
      </c>
      <c r="O56" s="81">
        <v>75588710.999999985</v>
      </c>
      <c r="P56" s="81">
        <v>0</v>
      </c>
      <c r="Q56" s="81">
        <v>0</v>
      </c>
      <c r="R56" s="81">
        <v>0</v>
      </c>
      <c r="S56" s="81">
        <v>0</v>
      </c>
      <c r="T56" s="81">
        <v>0</v>
      </c>
      <c r="U56" s="81">
        <v>0</v>
      </c>
      <c r="V56" s="81">
        <v>0</v>
      </c>
      <c r="W56" s="81">
        <v>0</v>
      </c>
      <c r="X56" s="81">
        <v>0</v>
      </c>
      <c r="Y56" s="81">
        <v>0</v>
      </c>
      <c r="Z56" s="81">
        <v>492794745.00000006</v>
      </c>
      <c r="AA56" s="81">
        <v>189673420</v>
      </c>
      <c r="AB56" s="81">
        <v>1267310668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1657</v>
      </c>
      <c r="B57" s="80">
        <v>49</v>
      </c>
      <c r="C57" s="80">
        <v>18</v>
      </c>
      <c r="D57" s="80">
        <v>49</v>
      </c>
      <c r="E57" s="80">
        <v>2022</v>
      </c>
      <c r="F57" s="80" t="s">
        <v>568</v>
      </c>
      <c r="G57" s="182" t="s">
        <v>1654</v>
      </c>
      <c r="H57" s="80" t="s">
        <v>1655</v>
      </c>
      <c r="I57" s="173"/>
      <c r="J57" s="83">
        <v>2657813</v>
      </c>
      <c r="K57" s="81">
        <v>3252253591</v>
      </c>
      <c r="L57" s="81">
        <v>403112</v>
      </c>
      <c r="M57" s="81">
        <v>493110675</v>
      </c>
      <c r="N57" s="81">
        <v>91000</v>
      </c>
      <c r="O57" s="81">
        <v>197008081</v>
      </c>
      <c r="P57" s="81">
        <v>1348</v>
      </c>
      <c r="Q57" s="81">
        <v>7398616</v>
      </c>
      <c r="R57" s="81">
        <v>0</v>
      </c>
      <c r="S57" s="81">
        <v>0</v>
      </c>
      <c r="T57" s="81">
        <v>0</v>
      </c>
      <c r="U57" s="81">
        <v>0</v>
      </c>
      <c r="V57" s="81">
        <v>0</v>
      </c>
      <c r="W57" s="81">
        <v>0</v>
      </c>
      <c r="X57" s="81">
        <v>0</v>
      </c>
      <c r="Y57" s="81">
        <v>0</v>
      </c>
      <c r="Z57" s="81">
        <v>3949770963</v>
      </c>
      <c r="AA57" s="81">
        <v>5845829629</v>
      </c>
      <c r="AB57" s="81">
        <v>35637826889</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2430</v>
      </c>
      <c r="B58" s="80">
        <v>50</v>
      </c>
      <c r="C58" s="80">
        <v>18</v>
      </c>
      <c r="D58" s="80">
        <v>50</v>
      </c>
      <c r="E58" s="80">
        <v>2022</v>
      </c>
      <c r="F58" s="80" t="s">
        <v>568</v>
      </c>
      <c r="G58" s="182" t="s">
        <v>2427</v>
      </c>
      <c r="H58" s="80" t="s">
        <v>2428</v>
      </c>
      <c r="I58" s="173"/>
      <c r="J58" s="83">
        <v>112367</v>
      </c>
      <c r="K58" s="81">
        <v>141651645</v>
      </c>
      <c r="L58" s="81">
        <v>159447</v>
      </c>
      <c r="M58" s="81">
        <v>200659193</v>
      </c>
      <c r="N58" s="81">
        <v>11500</v>
      </c>
      <c r="O58" s="81">
        <v>30623134.999999996</v>
      </c>
      <c r="P58" s="81">
        <v>141</v>
      </c>
      <c r="Q58" s="81">
        <v>793072</v>
      </c>
      <c r="R58" s="81">
        <v>0</v>
      </c>
      <c r="S58" s="81">
        <v>0</v>
      </c>
      <c r="T58" s="81">
        <v>0</v>
      </c>
      <c r="U58" s="81">
        <v>0</v>
      </c>
      <c r="V58" s="81">
        <v>0</v>
      </c>
      <c r="W58" s="81">
        <v>0</v>
      </c>
      <c r="X58" s="81">
        <v>0</v>
      </c>
      <c r="Y58" s="81">
        <v>0</v>
      </c>
      <c r="Z58" s="81">
        <v>373727045</v>
      </c>
      <c r="AA58" s="81">
        <v>266837267.99999997</v>
      </c>
      <c r="AB58" s="81">
        <v>1385126449</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1786</v>
      </c>
      <c r="B59" s="80">
        <v>51</v>
      </c>
      <c r="C59" s="80">
        <v>18</v>
      </c>
      <c r="D59" s="80">
        <v>51</v>
      </c>
      <c r="E59" s="80">
        <v>2022</v>
      </c>
      <c r="F59" s="80" t="s">
        <v>568</v>
      </c>
      <c r="G59" s="182" t="s">
        <v>1783</v>
      </c>
      <c r="H59" s="80" t="s">
        <v>1784</v>
      </c>
      <c r="I59" s="173"/>
      <c r="J59" s="83">
        <v>189978</v>
      </c>
      <c r="K59" s="81">
        <v>242048342</v>
      </c>
      <c r="L59" s="81">
        <v>272895</v>
      </c>
      <c r="M59" s="81">
        <v>346914272</v>
      </c>
      <c r="N59" s="81">
        <v>4700</v>
      </c>
      <c r="O59" s="81">
        <v>9617116</v>
      </c>
      <c r="P59" s="81">
        <v>0</v>
      </c>
      <c r="Q59" s="81">
        <v>0</v>
      </c>
      <c r="R59" s="81">
        <v>0</v>
      </c>
      <c r="S59" s="81">
        <v>0</v>
      </c>
      <c r="T59" s="81">
        <v>0</v>
      </c>
      <c r="U59" s="81">
        <v>0</v>
      </c>
      <c r="V59" s="81">
        <v>0</v>
      </c>
      <c r="W59" s="81">
        <v>0</v>
      </c>
      <c r="X59" s="81">
        <v>0</v>
      </c>
      <c r="Y59" s="81">
        <v>0</v>
      </c>
      <c r="Z59" s="81">
        <v>598579730.00000012</v>
      </c>
      <c r="AA59" s="81">
        <v>428273167.00000006</v>
      </c>
      <c r="AB59" s="81">
        <v>2027609553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1746</v>
      </c>
      <c r="B60" s="80">
        <v>52</v>
      </c>
      <c r="C60" s="80">
        <v>18</v>
      </c>
      <c r="D60" s="80">
        <v>52</v>
      </c>
      <c r="E60" s="80">
        <v>2022</v>
      </c>
      <c r="F60" s="80" t="s">
        <v>568</v>
      </c>
      <c r="G60" s="182" t="s">
        <v>1743</v>
      </c>
      <c r="H60" s="80" t="s">
        <v>1744</v>
      </c>
      <c r="I60" s="173"/>
      <c r="J60" s="83">
        <v>152234</v>
      </c>
      <c r="K60" s="81">
        <v>193784133</v>
      </c>
      <c r="L60" s="81">
        <v>370758</v>
      </c>
      <c r="M60" s="81">
        <v>471034717</v>
      </c>
      <c r="N60" s="81">
        <v>34900</v>
      </c>
      <c r="O60" s="81">
        <v>84170819.000000015</v>
      </c>
      <c r="P60" s="81">
        <v>1466</v>
      </c>
      <c r="Q60" s="81">
        <v>8515396</v>
      </c>
      <c r="R60" s="81">
        <v>0</v>
      </c>
      <c r="S60" s="81">
        <v>0</v>
      </c>
      <c r="T60" s="81">
        <v>0</v>
      </c>
      <c r="U60" s="81">
        <v>0</v>
      </c>
      <c r="V60" s="81">
        <v>0</v>
      </c>
      <c r="W60" s="81">
        <v>0</v>
      </c>
      <c r="X60" s="81">
        <v>0</v>
      </c>
      <c r="Y60" s="81">
        <v>0</v>
      </c>
      <c r="Z60" s="81">
        <v>757505065.00000012</v>
      </c>
      <c r="AA60" s="81">
        <v>343895787</v>
      </c>
      <c r="AB60" s="81">
        <v>1578622518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2394</v>
      </c>
      <c r="B61" s="80">
        <v>53</v>
      </c>
      <c r="C61" s="80">
        <v>18</v>
      </c>
      <c r="D61" s="80">
        <v>53</v>
      </c>
      <c r="E61" s="80">
        <v>2022</v>
      </c>
      <c r="F61" s="80" t="s">
        <v>568</v>
      </c>
      <c r="G61" s="182" t="s">
        <v>2391</v>
      </c>
      <c r="H61" s="80" t="s">
        <v>2392</v>
      </c>
      <c r="I61" s="173"/>
      <c r="J61" s="83">
        <v>86269</v>
      </c>
      <c r="K61" s="81">
        <v>108574700</v>
      </c>
      <c r="L61" s="81">
        <v>22997</v>
      </c>
      <c r="M61" s="81">
        <v>28947816</v>
      </c>
      <c r="N61" s="81">
        <v>0</v>
      </c>
      <c r="O61" s="81">
        <v>0</v>
      </c>
      <c r="P61" s="81">
        <v>0</v>
      </c>
      <c r="Q61" s="81">
        <v>0</v>
      </c>
      <c r="R61" s="81">
        <v>0</v>
      </c>
      <c r="S61" s="81">
        <v>0</v>
      </c>
      <c r="T61" s="81">
        <v>0</v>
      </c>
      <c r="U61" s="81">
        <v>0</v>
      </c>
      <c r="V61" s="81">
        <v>0</v>
      </c>
      <c r="W61" s="81">
        <v>0</v>
      </c>
      <c r="X61" s="81">
        <v>0</v>
      </c>
      <c r="Y61" s="81">
        <v>0</v>
      </c>
      <c r="Z61" s="81">
        <v>137522516</v>
      </c>
      <c r="AA61" s="81">
        <v>158581862</v>
      </c>
      <c r="AB61" s="81">
        <v>1150175683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1734</v>
      </c>
      <c r="B62" s="80">
        <v>54</v>
      </c>
      <c r="C62" s="80">
        <v>18</v>
      </c>
      <c r="D62" s="80">
        <v>54</v>
      </c>
      <c r="E62" s="80">
        <v>2022</v>
      </c>
      <c r="F62" s="80" t="s">
        <v>568</v>
      </c>
      <c r="G62" s="182" t="s">
        <v>1731</v>
      </c>
      <c r="H62" s="80" t="s">
        <v>1732</v>
      </c>
      <c r="I62" s="173"/>
      <c r="J62" s="83">
        <v>135950</v>
      </c>
      <c r="K62" s="81">
        <v>174568834.99999997</v>
      </c>
      <c r="L62" s="81">
        <v>496861</v>
      </c>
      <c r="M62" s="81">
        <v>637164274</v>
      </c>
      <c r="N62" s="81">
        <v>50300</v>
      </c>
      <c r="O62" s="81">
        <v>118646369</v>
      </c>
      <c r="P62" s="81">
        <v>372</v>
      </c>
      <c r="Q62" s="81">
        <v>2158063.0000000005</v>
      </c>
      <c r="R62" s="81">
        <v>0</v>
      </c>
      <c r="S62" s="81">
        <v>0</v>
      </c>
      <c r="T62" s="81">
        <v>0</v>
      </c>
      <c r="U62" s="81">
        <v>0</v>
      </c>
      <c r="V62" s="81">
        <v>0</v>
      </c>
      <c r="W62" s="81">
        <v>0</v>
      </c>
      <c r="X62" s="81">
        <v>0</v>
      </c>
      <c r="Y62" s="81">
        <v>0</v>
      </c>
      <c r="Z62" s="81">
        <v>932537541.00000012</v>
      </c>
      <c r="AA62" s="81">
        <v>140431755</v>
      </c>
      <c r="AB62" s="81">
        <v>1167685487</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2486</v>
      </c>
      <c r="B63" s="80">
        <v>55</v>
      </c>
      <c r="C63" s="80">
        <v>18</v>
      </c>
      <c r="D63" s="80">
        <v>55</v>
      </c>
      <c r="E63" s="80">
        <v>2022</v>
      </c>
      <c r="F63" s="80" t="s">
        <v>568</v>
      </c>
      <c r="G63" s="182" t="s">
        <v>2483</v>
      </c>
      <c r="H63" s="80" t="s">
        <v>2484</v>
      </c>
      <c r="I63" s="173"/>
      <c r="J63" s="83">
        <v>219690</v>
      </c>
      <c r="K63" s="81">
        <v>291136870</v>
      </c>
      <c r="L63" s="81">
        <v>475715</v>
      </c>
      <c r="M63" s="81">
        <v>629811143</v>
      </c>
      <c r="N63" s="81">
        <v>7300</v>
      </c>
      <c r="O63" s="81">
        <v>13051786</v>
      </c>
      <c r="P63" s="81">
        <v>0</v>
      </c>
      <c r="Q63" s="81">
        <v>0</v>
      </c>
      <c r="R63" s="81">
        <v>0</v>
      </c>
      <c r="S63" s="81">
        <v>0</v>
      </c>
      <c r="T63" s="81">
        <v>0</v>
      </c>
      <c r="U63" s="81">
        <v>0</v>
      </c>
      <c r="V63" s="81">
        <v>0</v>
      </c>
      <c r="W63" s="81">
        <v>0</v>
      </c>
      <c r="X63" s="81">
        <v>0</v>
      </c>
      <c r="Y63" s="81">
        <v>0</v>
      </c>
      <c r="Z63" s="81">
        <v>933999798.99999988</v>
      </c>
      <c r="AA63" s="81">
        <v>528219661</v>
      </c>
      <c r="AB63" s="81">
        <v>2555456506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1742</v>
      </c>
      <c r="B64" s="80">
        <v>56</v>
      </c>
      <c r="C64" s="80">
        <v>18</v>
      </c>
      <c r="D64" s="80">
        <v>56</v>
      </c>
      <c r="E64" s="80">
        <v>2022</v>
      </c>
      <c r="F64" s="80" t="s">
        <v>568</v>
      </c>
      <c r="G64" s="182" t="s">
        <v>1739</v>
      </c>
      <c r="H64" s="80" t="s">
        <v>1740</v>
      </c>
      <c r="I64" s="173"/>
      <c r="J64" s="83">
        <v>207057</v>
      </c>
      <c r="K64" s="81">
        <v>263162699.00000003</v>
      </c>
      <c r="L64" s="81">
        <v>365538</v>
      </c>
      <c r="M64" s="81">
        <v>464170990</v>
      </c>
      <c r="N64" s="81">
        <v>38700</v>
      </c>
      <c r="O64" s="81">
        <v>86248811</v>
      </c>
      <c r="P64" s="81">
        <v>293</v>
      </c>
      <c r="Q64" s="81">
        <v>1655877</v>
      </c>
      <c r="R64" s="81">
        <v>0</v>
      </c>
      <c r="S64" s="81">
        <v>0</v>
      </c>
      <c r="T64" s="81">
        <v>0</v>
      </c>
      <c r="U64" s="81">
        <v>0</v>
      </c>
      <c r="V64" s="81">
        <v>0</v>
      </c>
      <c r="W64" s="81">
        <v>0</v>
      </c>
      <c r="X64" s="81">
        <v>0</v>
      </c>
      <c r="Y64" s="81">
        <v>0</v>
      </c>
      <c r="Z64" s="81">
        <v>815238377.00000012</v>
      </c>
      <c r="AA64" s="81">
        <v>420046560</v>
      </c>
      <c r="AB64" s="81">
        <v>1981789621</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2490</v>
      </c>
      <c r="B65" s="80">
        <v>57</v>
      </c>
      <c r="C65" s="80">
        <v>18</v>
      </c>
      <c r="D65" s="80">
        <v>57</v>
      </c>
      <c r="E65" s="80">
        <v>2022</v>
      </c>
      <c r="F65" s="80" t="s">
        <v>568</v>
      </c>
      <c r="G65" s="182" t="s">
        <v>2487</v>
      </c>
      <c r="H65" s="80" t="s">
        <v>2488</v>
      </c>
      <c r="I65" s="173"/>
      <c r="J65" s="83">
        <v>327147</v>
      </c>
      <c r="K65" s="81">
        <v>417331329.00000006</v>
      </c>
      <c r="L65" s="81">
        <v>390824</v>
      </c>
      <c r="M65" s="81">
        <v>498308026.00000006</v>
      </c>
      <c r="N65" s="81">
        <v>11000</v>
      </c>
      <c r="O65" s="81">
        <v>23976651.999999996</v>
      </c>
      <c r="P65" s="81">
        <v>0</v>
      </c>
      <c r="Q65" s="81">
        <v>0</v>
      </c>
      <c r="R65" s="81">
        <v>0</v>
      </c>
      <c r="S65" s="81">
        <v>0</v>
      </c>
      <c r="T65" s="81">
        <v>0</v>
      </c>
      <c r="U65" s="81">
        <v>0</v>
      </c>
      <c r="V65" s="81">
        <v>0</v>
      </c>
      <c r="W65" s="81">
        <v>0</v>
      </c>
      <c r="X65" s="81">
        <v>0</v>
      </c>
      <c r="Y65" s="81">
        <v>0</v>
      </c>
      <c r="Z65" s="81">
        <v>939616007</v>
      </c>
      <c r="AA65" s="81">
        <v>701874858</v>
      </c>
      <c r="AB65" s="81">
        <v>3375044224</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2494</v>
      </c>
      <c r="B66" s="80">
        <v>58</v>
      </c>
      <c r="C66" s="80">
        <v>18</v>
      </c>
      <c r="D66" s="80">
        <v>58</v>
      </c>
      <c r="E66" s="80">
        <v>2022</v>
      </c>
      <c r="F66" s="80" t="s">
        <v>568</v>
      </c>
      <c r="G66" s="182" t="s">
        <v>2491</v>
      </c>
      <c r="H66" s="80" t="s">
        <v>2492</v>
      </c>
      <c r="I66" s="173"/>
      <c r="J66" s="83">
        <v>335377</v>
      </c>
      <c r="K66" s="81">
        <v>441019465</v>
      </c>
      <c r="L66" s="81">
        <v>205506</v>
      </c>
      <c r="M66" s="81">
        <v>269939755</v>
      </c>
      <c r="N66" s="81">
        <v>0</v>
      </c>
      <c r="O66" s="81">
        <v>0</v>
      </c>
      <c r="P66" s="81">
        <v>0</v>
      </c>
      <c r="Q66" s="81">
        <v>0</v>
      </c>
      <c r="R66" s="81">
        <v>0</v>
      </c>
      <c r="S66" s="81">
        <v>0</v>
      </c>
      <c r="T66" s="81">
        <v>0</v>
      </c>
      <c r="U66" s="81">
        <v>0</v>
      </c>
      <c r="V66" s="81">
        <v>0</v>
      </c>
      <c r="W66" s="81">
        <v>0</v>
      </c>
      <c r="X66" s="81">
        <v>0</v>
      </c>
      <c r="Y66" s="81">
        <v>0</v>
      </c>
      <c r="Z66" s="81">
        <v>710959220</v>
      </c>
      <c r="AA66" s="81">
        <v>808610912</v>
      </c>
      <c r="AB66" s="81">
        <v>3470157924</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2442</v>
      </c>
      <c r="B67" s="80">
        <v>59</v>
      </c>
      <c r="C67" s="80">
        <v>18</v>
      </c>
      <c r="D67" s="80">
        <v>59</v>
      </c>
      <c r="E67" s="80">
        <v>2022</v>
      </c>
      <c r="F67" s="80" t="s">
        <v>568</v>
      </c>
      <c r="G67" s="182" t="s">
        <v>2439</v>
      </c>
      <c r="H67" s="80" t="s">
        <v>2440</v>
      </c>
      <c r="I67" s="173"/>
      <c r="J67" s="83">
        <v>408751</v>
      </c>
      <c r="K67" s="81">
        <v>533121224.00000012</v>
      </c>
      <c r="L67" s="81">
        <v>910514</v>
      </c>
      <c r="M67" s="81">
        <v>1185960666</v>
      </c>
      <c r="N67" s="81">
        <v>387100</v>
      </c>
      <c r="O67" s="81">
        <v>868545456</v>
      </c>
      <c r="P67" s="81">
        <v>2689</v>
      </c>
      <c r="Q67" s="81">
        <v>14883475</v>
      </c>
      <c r="R67" s="81">
        <v>4132.5599899999997</v>
      </c>
      <c r="S67" s="81">
        <v>34415959.585250005</v>
      </c>
      <c r="T67" s="81">
        <v>0</v>
      </c>
      <c r="U67" s="81">
        <v>0</v>
      </c>
      <c r="V67" s="81">
        <v>0</v>
      </c>
      <c r="W67" s="81">
        <v>0</v>
      </c>
      <c r="X67" s="81">
        <v>0</v>
      </c>
      <c r="Y67" s="81">
        <v>0</v>
      </c>
      <c r="Z67" s="81">
        <v>2636926780.5852504</v>
      </c>
      <c r="AA67" s="81">
        <v>657698497</v>
      </c>
      <c r="AB67" s="81">
        <v>3883091138.0000005</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1778</v>
      </c>
      <c r="B68" s="80">
        <v>60</v>
      </c>
      <c r="C68" s="80">
        <v>18</v>
      </c>
      <c r="D68" s="80">
        <v>60</v>
      </c>
      <c r="E68" s="80">
        <v>2022</v>
      </c>
      <c r="F68" s="80" t="s">
        <v>568</v>
      </c>
      <c r="G68" s="182" t="s">
        <v>1775</v>
      </c>
      <c r="H68" s="80" t="s">
        <v>1776</v>
      </c>
      <c r="I68" s="173"/>
      <c r="J68" s="83">
        <v>284450</v>
      </c>
      <c r="K68" s="81">
        <v>363918186</v>
      </c>
      <c r="L68" s="81">
        <v>420565</v>
      </c>
      <c r="M68" s="81">
        <v>535822341.00000006</v>
      </c>
      <c r="N68" s="81">
        <v>0</v>
      </c>
      <c r="O68" s="81">
        <v>0</v>
      </c>
      <c r="P68" s="81">
        <v>0</v>
      </c>
      <c r="Q68" s="81">
        <v>0</v>
      </c>
      <c r="R68" s="81">
        <v>0</v>
      </c>
      <c r="S68" s="81">
        <v>0</v>
      </c>
      <c r="T68" s="81">
        <v>0</v>
      </c>
      <c r="U68" s="81">
        <v>0</v>
      </c>
      <c r="V68" s="81">
        <v>0</v>
      </c>
      <c r="W68" s="81">
        <v>0</v>
      </c>
      <c r="X68" s="81">
        <v>0</v>
      </c>
      <c r="Y68" s="81">
        <v>0</v>
      </c>
      <c r="Z68" s="81">
        <v>899740527</v>
      </c>
      <c r="AA68" s="81">
        <v>652543105</v>
      </c>
      <c r="AB68" s="81">
        <v>2914483653</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1699</v>
      </c>
      <c r="B69" s="80">
        <v>61</v>
      </c>
      <c r="C69" s="80">
        <v>18</v>
      </c>
      <c r="D69" s="80">
        <v>61</v>
      </c>
      <c r="E69" s="80">
        <v>2022</v>
      </c>
      <c r="F69" s="80" t="s">
        <v>568</v>
      </c>
      <c r="G69" s="182" t="s">
        <v>1696</v>
      </c>
      <c r="H69" s="80" t="s">
        <v>1697</v>
      </c>
      <c r="I69" s="173"/>
      <c r="J69" s="83">
        <v>33899</v>
      </c>
      <c r="K69" s="81">
        <v>43600944.000000007</v>
      </c>
      <c r="L69" s="81">
        <v>32543.999999999996</v>
      </c>
      <c r="M69" s="81">
        <v>41797239.999999993</v>
      </c>
      <c r="N69" s="81">
        <v>0</v>
      </c>
      <c r="O69" s="81">
        <v>0</v>
      </c>
      <c r="P69" s="81">
        <v>0</v>
      </c>
      <c r="Q69" s="81">
        <v>0</v>
      </c>
      <c r="R69" s="81">
        <v>0</v>
      </c>
      <c r="S69" s="81">
        <v>0</v>
      </c>
      <c r="T69" s="81">
        <v>0</v>
      </c>
      <c r="U69" s="81">
        <v>0</v>
      </c>
      <c r="V69" s="81">
        <v>0</v>
      </c>
      <c r="W69" s="81">
        <v>0</v>
      </c>
      <c r="X69" s="81">
        <v>0</v>
      </c>
      <c r="Y69" s="81">
        <v>0</v>
      </c>
      <c r="Z69" s="81">
        <v>85398184</v>
      </c>
      <c r="AA69" s="81">
        <v>90728276</v>
      </c>
      <c r="AB69" s="81">
        <v>456216135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1765</v>
      </c>
      <c r="B190" s="80">
        <v>182</v>
      </c>
      <c r="C190" s="80">
        <v>16</v>
      </c>
      <c r="D190" s="80">
        <v>2</v>
      </c>
      <c r="E190" s="80">
        <v>2021</v>
      </c>
      <c r="F190" s="80" t="s">
        <v>75</v>
      </c>
      <c r="G190" s="182" t="s">
        <v>1763</v>
      </c>
      <c r="H190" s="80" t="s">
        <v>1764</v>
      </c>
      <c r="I190" s="173"/>
      <c r="J190" s="83"/>
      <c r="K190" s="81"/>
      <c r="L190" s="81"/>
      <c r="M190" s="81"/>
      <c r="N190" s="81"/>
      <c r="O190" s="81"/>
      <c r="P190" s="81"/>
      <c r="Q190" s="81"/>
      <c r="R190" s="81"/>
      <c r="S190" s="81"/>
      <c r="T190" s="81"/>
      <c r="U190" s="81"/>
      <c r="V190" s="81"/>
      <c r="W190" s="81"/>
      <c r="X190" s="81"/>
      <c r="Y190" s="81"/>
      <c r="Z190" s="81"/>
      <c r="AA190" s="81"/>
      <c r="AB190" s="81"/>
      <c r="AC190" s="82"/>
      <c r="AD190" s="81">
        <v>101756.86984926973</v>
      </c>
      <c r="AE190" s="81">
        <v>170924.2949079033</v>
      </c>
      <c r="AF190" s="81">
        <v>86608.737745442311</v>
      </c>
      <c r="AG190" s="81">
        <v>4003064.782949476</v>
      </c>
      <c r="AH190" s="81">
        <v>5667635.7558888439</v>
      </c>
      <c r="AI190" s="81">
        <v>0</v>
      </c>
      <c r="AJ190" s="81">
        <v>0</v>
      </c>
      <c r="AK190" s="81">
        <v>392741.5523209463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2433</v>
      </c>
      <c r="B191" s="80">
        <v>183</v>
      </c>
      <c r="C191" s="80">
        <v>16</v>
      </c>
      <c r="D191" s="80">
        <v>3</v>
      </c>
      <c r="E191" s="80">
        <v>2021</v>
      </c>
      <c r="F191" s="80" t="s">
        <v>75</v>
      </c>
      <c r="G191" s="182" t="s">
        <v>2431</v>
      </c>
      <c r="H191" s="80" t="s">
        <v>2432</v>
      </c>
      <c r="I191" s="173"/>
      <c r="J191" s="83"/>
      <c r="K191" s="81"/>
      <c r="L191" s="81"/>
      <c r="M191" s="81"/>
      <c r="N191" s="81"/>
      <c r="O191" s="81"/>
      <c r="P191" s="81"/>
      <c r="Q191" s="81"/>
      <c r="R191" s="81"/>
      <c r="S191" s="81"/>
      <c r="T191" s="81"/>
      <c r="U191" s="81"/>
      <c r="V191" s="81"/>
      <c r="W191" s="81"/>
      <c r="X191" s="81"/>
      <c r="Y191" s="81"/>
      <c r="Z191" s="81"/>
      <c r="AA191" s="81"/>
      <c r="AB191" s="81"/>
      <c r="AC191" s="82"/>
      <c r="AD191" s="81">
        <v>329189157.29499638</v>
      </c>
      <c r="AE191" s="81">
        <v>2617487.7318249503</v>
      </c>
      <c r="AF191" s="81">
        <v>4832767.5661956808</v>
      </c>
      <c r="AG191" s="81">
        <v>107337021.7210536</v>
      </c>
      <c r="AH191" s="81">
        <v>82398117.678480864</v>
      </c>
      <c r="AI191" s="81">
        <v>0</v>
      </c>
      <c r="AJ191" s="81">
        <v>0</v>
      </c>
      <c r="AK191" s="81">
        <v>6755889.7776920004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2461</v>
      </c>
      <c r="B192" s="80">
        <v>184</v>
      </c>
      <c r="C192" s="80">
        <v>16</v>
      </c>
      <c r="D192" s="80">
        <v>4</v>
      </c>
      <c r="E192" s="80">
        <v>2021</v>
      </c>
      <c r="F192" s="80" t="s">
        <v>75</v>
      </c>
      <c r="G192" s="182" t="s">
        <v>2459</v>
      </c>
      <c r="H192" s="80" t="s">
        <v>2460</v>
      </c>
      <c r="I192" s="173"/>
      <c r="J192" s="83"/>
      <c r="K192" s="81"/>
      <c r="L192" s="81"/>
      <c r="M192" s="81"/>
      <c r="N192" s="81"/>
      <c r="O192" s="81"/>
      <c r="P192" s="81"/>
      <c r="Q192" s="81"/>
      <c r="R192" s="81"/>
      <c r="S192" s="81"/>
      <c r="T192" s="81"/>
      <c r="U192" s="81"/>
      <c r="V192" s="81"/>
      <c r="W192" s="81"/>
      <c r="X192" s="81"/>
      <c r="Y192" s="81"/>
      <c r="Z192" s="81"/>
      <c r="AA192" s="81"/>
      <c r="AB192" s="81"/>
      <c r="AC192" s="82"/>
      <c r="AD192" s="81">
        <v>5673721.375681608</v>
      </c>
      <c r="AE192" s="81">
        <v>437365.1075584584</v>
      </c>
      <c r="AF192" s="81">
        <v>0</v>
      </c>
      <c r="AG192" s="81">
        <v>25211552.567428444</v>
      </c>
      <c r="AH192" s="81">
        <v>24669090.22145965</v>
      </c>
      <c r="AI192" s="81">
        <v>0</v>
      </c>
      <c r="AJ192" s="81">
        <v>0</v>
      </c>
      <c r="AK192" s="81">
        <v>1746203.4995072023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1725</v>
      </c>
      <c r="B193" s="80">
        <v>185</v>
      </c>
      <c r="C193" s="80">
        <v>16</v>
      </c>
      <c r="D193" s="80">
        <v>5</v>
      </c>
      <c r="E193" s="80">
        <v>2021</v>
      </c>
      <c r="F193" s="80" t="s">
        <v>75</v>
      </c>
      <c r="G193" s="182" t="s">
        <v>1723</v>
      </c>
      <c r="H193" s="80" t="s">
        <v>1724</v>
      </c>
      <c r="I193" s="173"/>
      <c r="J193" s="83"/>
      <c r="K193" s="81"/>
      <c r="L193" s="81"/>
      <c r="M193" s="81"/>
      <c r="N193" s="81"/>
      <c r="O193" s="81"/>
      <c r="P193" s="81"/>
      <c r="Q193" s="81"/>
      <c r="R193" s="81"/>
      <c r="S193" s="81"/>
      <c r="T193" s="81"/>
      <c r="U193" s="81"/>
      <c r="V193" s="81"/>
      <c r="W193" s="81"/>
      <c r="X193" s="81"/>
      <c r="Y193" s="81"/>
      <c r="Z193" s="81"/>
      <c r="AA193" s="81"/>
      <c r="AB193" s="81"/>
      <c r="AC193" s="82"/>
      <c r="AD193" s="81">
        <v>192761611.49016976</v>
      </c>
      <c r="AE193" s="81">
        <v>6106354.2220039181</v>
      </c>
      <c r="AF193" s="81">
        <v>1010435.273696827</v>
      </c>
      <c r="AG193" s="81">
        <v>294353526.66278261</v>
      </c>
      <c r="AH193" s="81">
        <v>240146041.54359701</v>
      </c>
      <c r="AI193" s="81">
        <v>0</v>
      </c>
      <c r="AJ193" s="81">
        <v>0</v>
      </c>
      <c r="AK193" s="81">
        <v>16612101.321516497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1681</v>
      </c>
      <c r="B194" s="80">
        <v>186</v>
      </c>
      <c r="C194" s="80">
        <v>16</v>
      </c>
      <c r="D194" s="80">
        <v>6</v>
      </c>
      <c r="E194" s="80">
        <v>2021</v>
      </c>
      <c r="F194" s="80" t="s">
        <v>75</v>
      </c>
      <c r="G194" s="182" t="s">
        <v>1679</v>
      </c>
      <c r="H194" s="80" t="s">
        <v>1680</v>
      </c>
      <c r="I194" s="173"/>
      <c r="J194" s="83"/>
      <c r="K194" s="81"/>
      <c r="L194" s="81"/>
      <c r="M194" s="81"/>
      <c r="N194" s="81"/>
      <c r="O194" s="81"/>
      <c r="P194" s="81"/>
      <c r="Q194" s="81"/>
      <c r="R194" s="81"/>
      <c r="S194" s="81"/>
      <c r="T194" s="81"/>
      <c r="U194" s="81"/>
      <c r="V194" s="81"/>
      <c r="W194" s="81"/>
      <c r="X194" s="81"/>
      <c r="Y194" s="81"/>
      <c r="Z194" s="81"/>
      <c r="AA194" s="81"/>
      <c r="AB194" s="81"/>
      <c r="AC194" s="82"/>
      <c r="AD194" s="81">
        <v>57803275.054360092</v>
      </c>
      <c r="AE194" s="81">
        <v>2942579.0378262573</v>
      </c>
      <c r="AF194" s="81">
        <v>4249602.0653763693</v>
      </c>
      <c r="AG194" s="81">
        <v>133938610.19671933</v>
      </c>
      <c r="AH194" s="81">
        <v>170029072.67666531</v>
      </c>
      <c r="AI194" s="81">
        <v>0</v>
      </c>
      <c r="AJ194" s="81">
        <v>0</v>
      </c>
      <c r="AK194" s="81">
        <v>13544858.055111568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2425</v>
      </c>
      <c r="B195" s="80">
        <v>187</v>
      </c>
      <c r="C195" s="80">
        <v>16</v>
      </c>
      <c r="D195" s="80">
        <v>7</v>
      </c>
      <c r="E195" s="80">
        <v>2021</v>
      </c>
      <c r="F195" s="80" t="s">
        <v>75</v>
      </c>
      <c r="G195" s="182" t="s">
        <v>2423</v>
      </c>
      <c r="H195" s="80" t="s">
        <v>2424</v>
      </c>
      <c r="I195" s="173"/>
      <c r="J195" s="83"/>
      <c r="K195" s="81"/>
      <c r="L195" s="81"/>
      <c r="M195" s="81"/>
      <c r="N195" s="81"/>
      <c r="O195" s="81"/>
      <c r="P195" s="81"/>
      <c r="Q195" s="81"/>
      <c r="R195" s="81"/>
      <c r="S195" s="81"/>
      <c r="T195" s="81"/>
      <c r="U195" s="81"/>
      <c r="V195" s="81"/>
      <c r="W195" s="81"/>
      <c r="X195" s="81"/>
      <c r="Y195" s="81"/>
      <c r="Z195" s="81"/>
      <c r="AA195" s="81"/>
      <c r="AB195" s="81"/>
      <c r="AC195" s="82"/>
      <c r="AD195" s="81">
        <v>1099753.955364858</v>
      </c>
      <c r="AE195" s="81">
        <v>164221.38138210317</v>
      </c>
      <c r="AF195" s="81">
        <v>23095.663398784618</v>
      </c>
      <c r="AG195" s="81">
        <v>7785394.2499986077</v>
      </c>
      <c r="AH195" s="81">
        <v>17437705.703851808</v>
      </c>
      <c r="AI195" s="81">
        <v>0</v>
      </c>
      <c r="AJ195" s="81">
        <v>0</v>
      </c>
      <c r="AK195" s="81">
        <v>1145146.1572352725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2389</v>
      </c>
      <c r="B196" s="80">
        <v>188</v>
      </c>
      <c r="C196" s="80">
        <v>16</v>
      </c>
      <c r="D196" s="80">
        <v>8</v>
      </c>
      <c r="E196" s="80">
        <v>2021</v>
      </c>
      <c r="F196" s="80" t="s">
        <v>75</v>
      </c>
      <c r="G196" s="182" t="s">
        <v>2387</v>
      </c>
      <c r="H196" s="80" t="s">
        <v>2388</v>
      </c>
      <c r="I196" s="173"/>
      <c r="J196" s="83"/>
      <c r="K196" s="81"/>
      <c r="L196" s="81"/>
      <c r="M196" s="81"/>
      <c r="N196" s="81"/>
      <c r="O196" s="81"/>
      <c r="P196" s="81"/>
      <c r="Q196" s="81"/>
      <c r="R196" s="81"/>
      <c r="S196" s="81"/>
      <c r="T196" s="81"/>
      <c r="U196" s="81"/>
      <c r="V196" s="81"/>
      <c r="W196" s="81"/>
      <c r="X196" s="81"/>
      <c r="Y196" s="81"/>
      <c r="Z196" s="81"/>
      <c r="AA196" s="81"/>
      <c r="AB196" s="81"/>
      <c r="AC196" s="82"/>
      <c r="AD196" s="81">
        <v>64457429.496180907</v>
      </c>
      <c r="AE196" s="81">
        <v>1280256.4834278247</v>
      </c>
      <c r="AF196" s="81">
        <v>1362644.1405282926</v>
      </c>
      <c r="AG196" s="81">
        <v>44516943.979685523</v>
      </c>
      <c r="AH196" s="81">
        <v>42919182.477131322</v>
      </c>
      <c r="AI196" s="81">
        <v>0</v>
      </c>
      <c r="AJ196" s="81">
        <v>0</v>
      </c>
      <c r="AK196" s="81">
        <v>3749421.6913420828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1753</v>
      </c>
      <c r="B197" s="80">
        <v>189</v>
      </c>
      <c r="C197" s="80">
        <v>16</v>
      </c>
      <c r="D197" s="80">
        <v>9</v>
      </c>
      <c r="E197" s="80">
        <v>2021</v>
      </c>
      <c r="F197" s="80" t="s">
        <v>75</v>
      </c>
      <c r="G197" s="182" t="s">
        <v>1751</v>
      </c>
      <c r="H197" s="80" t="s">
        <v>1752</v>
      </c>
      <c r="I197" s="173"/>
      <c r="J197" s="83"/>
      <c r="K197" s="81"/>
      <c r="L197" s="81"/>
      <c r="M197" s="81"/>
      <c r="N197" s="81"/>
      <c r="O197" s="81"/>
      <c r="P197" s="81"/>
      <c r="Q197" s="81"/>
      <c r="R197" s="81"/>
      <c r="S197" s="81"/>
      <c r="T197" s="81"/>
      <c r="U197" s="81"/>
      <c r="V197" s="81"/>
      <c r="W197" s="81"/>
      <c r="X197" s="81"/>
      <c r="Y197" s="81"/>
      <c r="Z197" s="81"/>
      <c r="AA197" s="81"/>
      <c r="AB197" s="81"/>
      <c r="AC197" s="82"/>
      <c r="AD197" s="81">
        <v>51059215.333898149</v>
      </c>
      <c r="AE197" s="81">
        <v>1965629.3914408879</v>
      </c>
      <c r="AF197" s="81">
        <v>0</v>
      </c>
      <c r="AG197" s="81">
        <v>64299600.939835243</v>
      </c>
      <c r="AH197" s="81">
        <v>62042685.626543619</v>
      </c>
      <c r="AI197" s="81">
        <v>0</v>
      </c>
      <c r="AJ197" s="81">
        <v>0</v>
      </c>
      <c r="AK197" s="81">
        <v>4889579.8208406586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1706</v>
      </c>
      <c r="B198" s="80">
        <v>190</v>
      </c>
      <c r="C198" s="80">
        <v>16</v>
      </c>
      <c r="D198" s="80">
        <v>10</v>
      </c>
      <c r="E198" s="80">
        <v>2021</v>
      </c>
      <c r="F198" s="80" t="s">
        <v>75</v>
      </c>
      <c r="G198" s="182" t="s">
        <v>1704</v>
      </c>
      <c r="H198" s="80" t="s">
        <v>1705</v>
      </c>
      <c r="I198" s="173"/>
      <c r="J198" s="83"/>
      <c r="K198" s="81"/>
      <c r="L198" s="81"/>
      <c r="M198" s="81"/>
      <c r="N198" s="81"/>
      <c r="O198" s="81"/>
      <c r="P198" s="81"/>
      <c r="Q198" s="81"/>
      <c r="R198" s="81"/>
      <c r="S198" s="81"/>
      <c r="T198" s="81"/>
      <c r="U198" s="81"/>
      <c r="V198" s="81"/>
      <c r="W198" s="81"/>
      <c r="X198" s="81"/>
      <c r="Y198" s="81"/>
      <c r="Z198" s="81"/>
      <c r="AA198" s="81"/>
      <c r="AB198" s="81"/>
      <c r="AC198" s="82"/>
      <c r="AD198" s="81">
        <v>47999099.569285013</v>
      </c>
      <c r="AE198" s="81">
        <v>1126089.4723344217</v>
      </c>
      <c r="AF198" s="81">
        <v>1888070.4828506426</v>
      </c>
      <c r="AG198" s="81">
        <v>74727853.161289319</v>
      </c>
      <c r="AH198" s="81">
        <v>53007269.000903867</v>
      </c>
      <c r="AI198" s="81">
        <v>0</v>
      </c>
      <c r="AJ198" s="81">
        <v>0</v>
      </c>
      <c r="AK198" s="81">
        <v>4312281.2422619415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2397</v>
      </c>
      <c r="B199" s="80">
        <v>191</v>
      </c>
      <c r="C199" s="80">
        <v>16</v>
      </c>
      <c r="D199" s="80">
        <v>11</v>
      </c>
      <c r="E199" s="80">
        <v>2021</v>
      </c>
      <c r="F199" s="80" t="s">
        <v>75</v>
      </c>
      <c r="G199" s="182" t="s">
        <v>2395</v>
      </c>
      <c r="H199" s="80" t="s">
        <v>2396</v>
      </c>
      <c r="I199" s="173"/>
      <c r="J199" s="83"/>
      <c r="K199" s="81"/>
      <c r="L199" s="81"/>
      <c r="M199" s="81"/>
      <c r="N199" s="81"/>
      <c r="O199" s="81"/>
      <c r="P199" s="81"/>
      <c r="Q199" s="81"/>
      <c r="R199" s="81"/>
      <c r="S199" s="81"/>
      <c r="T199" s="81"/>
      <c r="U199" s="81"/>
      <c r="V199" s="81"/>
      <c r="W199" s="81"/>
      <c r="X199" s="81"/>
      <c r="Y199" s="81"/>
      <c r="Z199" s="81"/>
      <c r="AA199" s="81"/>
      <c r="AB199" s="81"/>
      <c r="AC199" s="82"/>
      <c r="AD199" s="81">
        <v>17808160.215568352</v>
      </c>
      <c r="AE199" s="81">
        <v>415580.63859960804</v>
      </c>
      <c r="AF199" s="81">
        <v>3747271.3864528039</v>
      </c>
      <c r="AG199" s="81">
        <v>18165919.916663416</v>
      </c>
      <c r="AH199" s="81">
        <v>19680350.269439053</v>
      </c>
      <c r="AI199" s="81">
        <v>0</v>
      </c>
      <c r="AJ199" s="81">
        <v>0</v>
      </c>
      <c r="AK199" s="81">
        <v>1837038.1098702017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2413</v>
      </c>
      <c r="B200" s="80">
        <v>192</v>
      </c>
      <c r="C200" s="80">
        <v>16</v>
      </c>
      <c r="D200" s="80">
        <v>12</v>
      </c>
      <c r="E200" s="80">
        <v>2021</v>
      </c>
      <c r="F200" s="80" t="s">
        <v>75</v>
      </c>
      <c r="G200" s="182" t="s">
        <v>2411</v>
      </c>
      <c r="H200" s="80" t="s">
        <v>2412</v>
      </c>
      <c r="I200" s="173"/>
      <c r="J200" s="83"/>
      <c r="K200" s="81"/>
      <c r="L200" s="81"/>
      <c r="M200" s="81"/>
      <c r="N200" s="81"/>
      <c r="O200" s="81"/>
      <c r="P200" s="81"/>
      <c r="Q200" s="81"/>
      <c r="R200" s="81"/>
      <c r="S200" s="81"/>
      <c r="T200" s="81"/>
      <c r="U200" s="81"/>
      <c r="V200" s="81"/>
      <c r="W200" s="81"/>
      <c r="X200" s="81"/>
      <c r="Y200" s="81"/>
      <c r="Z200" s="81"/>
      <c r="AA200" s="81"/>
      <c r="AB200" s="81"/>
      <c r="AC200" s="82"/>
      <c r="AD200" s="81">
        <v>2403622.9586564917</v>
      </c>
      <c r="AE200" s="81">
        <v>266440.81265055516</v>
      </c>
      <c r="AF200" s="81">
        <v>5773.9158496961545</v>
      </c>
      <c r="AG200" s="81">
        <v>8214933.2431019796</v>
      </c>
      <c r="AH200" s="81">
        <v>9973665.8826711476</v>
      </c>
      <c r="AI200" s="81">
        <v>0</v>
      </c>
      <c r="AJ200" s="81">
        <v>0</v>
      </c>
      <c r="AK200" s="81">
        <v>682966.00826399855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1685</v>
      </c>
      <c r="B201" s="80">
        <v>193</v>
      </c>
      <c r="C201" s="80">
        <v>16</v>
      </c>
      <c r="D201" s="80">
        <v>13</v>
      </c>
      <c r="E201" s="80">
        <v>2021</v>
      </c>
      <c r="F201" s="80" t="s">
        <v>75</v>
      </c>
      <c r="G201" s="182" t="s">
        <v>1683</v>
      </c>
      <c r="H201" s="80" t="s">
        <v>1684</v>
      </c>
      <c r="I201" s="173"/>
      <c r="J201" s="83"/>
      <c r="K201" s="81"/>
      <c r="L201" s="81"/>
      <c r="M201" s="81"/>
      <c r="N201" s="81"/>
      <c r="O201" s="81"/>
      <c r="P201" s="81"/>
      <c r="Q201" s="81"/>
      <c r="R201" s="81"/>
      <c r="S201" s="81"/>
      <c r="T201" s="81"/>
      <c r="U201" s="81"/>
      <c r="V201" s="81"/>
      <c r="W201" s="81"/>
      <c r="X201" s="81"/>
      <c r="Y201" s="81"/>
      <c r="Z201" s="81"/>
      <c r="AA201" s="81"/>
      <c r="AB201" s="81"/>
      <c r="AC201" s="82"/>
      <c r="AD201" s="81">
        <v>77469555.283336937</v>
      </c>
      <c r="AE201" s="81">
        <v>5590229.8805173077</v>
      </c>
      <c r="AF201" s="81">
        <v>17321.747549088464</v>
      </c>
      <c r="AG201" s="81">
        <v>171242878.58387741</v>
      </c>
      <c r="AH201" s="81">
        <v>173103173.90092266</v>
      </c>
      <c r="AI201" s="81">
        <v>0</v>
      </c>
      <c r="AJ201" s="81">
        <v>0</v>
      </c>
      <c r="AK201" s="81">
        <v>13379071.764810313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1673</v>
      </c>
      <c r="B202" s="80">
        <v>194</v>
      </c>
      <c r="C202" s="80">
        <v>16</v>
      </c>
      <c r="D202" s="80">
        <v>14</v>
      </c>
      <c r="E202" s="80">
        <v>2021</v>
      </c>
      <c r="F202" s="80" t="s">
        <v>75</v>
      </c>
      <c r="G202" s="182" t="s">
        <v>1671</v>
      </c>
      <c r="H202" s="80" t="s">
        <v>1672</v>
      </c>
      <c r="I202" s="173"/>
      <c r="J202" s="83"/>
      <c r="K202" s="81"/>
      <c r="L202" s="81"/>
      <c r="M202" s="81"/>
      <c r="N202" s="81"/>
      <c r="O202" s="81"/>
      <c r="P202" s="81"/>
      <c r="Q202" s="81"/>
      <c r="R202" s="81"/>
      <c r="S202" s="81"/>
      <c r="T202" s="81"/>
      <c r="U202" s="81"/>
      <c r="V202" s="81"/>
      <c r="W202" s="81"/>
      <c r="X202" s="81"/>
      <c r="Y202" s="81"/>
      <c r="Z202" s="81"/>
      <c r="AA202" s="81"/>
      <c r="AB202" s="81"/>
      <c r="AC202" s="82"/>
      <c r="AD202" s="81">
        <v>302488792.80915153</v>
      </c>
      <c r="AE202" s="81">
        <v>5792993.0146727618</v>
      </c>
      <c r="AF202" s="81">
        <v>866087.37745442323</v>
      </c>
      <c r="AG202" s="81">
        <v>245356252.35225499</v>
      </c>
      <c r="AH202" s="81">
        <v>213344913.37628144</v>
      </c>
      <c r="AI202" s="81">
        <v>0</v>
      </c>
      <c r="AJ202" s="81">
        <v>0</v>
      </c>
      <c r="AK202" s="81">
        <v>14473943.853015196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1717</v>
      </c>
      <c r="B203" s="80">
        <v>195</v>
      </c>
      <c r="C203" s="80">
        <v>16</v>
      </c>
      <c r="D203" s="80">
        <v>15</v>
      </c>
      <c r="E203" s="80">
        <v>2021</v>
      </c>
      <c r="F203" s="80" t="s">
        <v>75</v>
      </c>
      <c r="G203" s="182" t="s">
        <v>1715</v>
      </c>
      <c r="H203" s="80" t="s">
        <v>1716</v>
      </c>
      <c r="I203" s="173"/>
      <c r="J203" s="83"/>
      <c r="K203" s="81"/>
      <c r="L203" s="81"/>
      <c r="M203" s="81"/>
      <c r="N203" s="81"/>
      <c r="O203" s="81"/>
      <c r="P203" s="81"/>
      <c r="Q203" s="81"/>
      <c r="R203" s="81"/>
      <c r="S203" s="81"/>
      <c r="T203" s="81"/>
      <c r="U203" s="81"/>
      <c r="V203" s="81"/>
      <c r="W203" s="81"/>
      <c r="X203" s="81"/>
      <c r="Y203" s="81"/>
      <c r="Z203" s="81"/>
      <c r="AA203" s="81"/>
      <c r="AB203" s="81"/>
      <c r="AC203" s="82"/>
      <c r="AD203" s="81">
        <v>12192853.024703952</v>
      </c>
      <c r="AE203" s="81">
        <v>1035600.1397361199</v>
      </c>
      <c r="AF203" s="81">
        <v>1200974.4967368001</v>
      </c>
      <c r="AG203" s="81">
        <v>38115619.818575561</v>
      </c>
      <c r="AH203" s="81">
        <v>53850167.723684102</v>
      </c>
      <c r="AI203" s="81">
        <v>0</v>
      </c>
      <c r="AJ203" s="81">
        <v>0</v>
      </c>
      <c r="AK203" s="81">
        <v>4148857.7019412266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2445</v>
      </c>
      <c r="B204" s="80">
        <v>196</v>
      </c>
      <c r="C204" s="80">
        <v>16</v>
      </c>
      <c r="D204" s="80">
        <v>16</v>
      </c>
      <c r="E204" s="80">
        <v>2021</v>
      </c>
      <c r="F204" s="80" t="s">
        <v>75</v>
      </c>
      <c r="G204" s="182" t="s">
        <v>2443</v>
      </c>
      <c r="H204" s="80" t="s">
        <v>2444</v>
      </c>
      <c r="I204" s="173"/>
      <c r="J204" s="83"/>
      <c r="K204" s="81"/>
      <c r="L204" s="81"/>
      <c r="M204" s="81"/>
      <c r="N204" s="81"/>
      <c r="O204" s="81"/>
      <c r="P204" s="81"/>
      <c r="Q204" s="81"/>
      <c r="R204" s="81"/>
      <c r="S204" s="81"/>
      <c r="T204" s="81"/>
      <c r="U204" s="81"/>
      <c r="V204" s="81"/>
      <c r="W204" s="81"/>
      <c r="X204" s="81"/>
      <c r="Y204" s="81"/>
      <c r="Z204" s="81"/>
      <c r="AA204" s="81"/>
      <c r="AB204" s="81"/>
      <c r="AC204" s="82"/>
      <c r="AD204" s="81">
        <v>45947998.408691928</v>
      </c>
      <c r="AE204" s="81">
        <v>975273.91800391884</v>
      </c>
      <c r="AF204" s="81">
        <v>831443.88235624635</v>
      </c>
      <c r="AG204" s="81">
        <v>91593224.459945321</v>
      </c>
      <c r="AH204" s="81">
        <v>95659469.982131943</v>
      </c>
      <c r="AI204" s="81">
        <v>0</v>
      </c>
      <c r="AJ204" s="81">
        <v>0</v>
      </c>
      <c r="AK204" s="81">
        <v>7801537.9079689588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1713</v>
      </c>
      <c r="B205" s="80">
        <v>197</v>
      </c>
      <c r="C205" s="80">
        <v>16</v>
      </c>
      <c r="D205" s="80">
        <v>17</v>
      </c>
      <c r="E205" s="80">
        <v>2021</v>
      </c>
      <c r="F205" s="80" t="s">
        <v>75</v>
      </c>
      <c r="G205" s="182" t="s">
        <v>1711</v>
      </c>
      <c r="H205" s="80" t="s">
        <v>1712</v>
      </c>
      <c r="I205" s="173"/>
      <c r="J205" s="83"/>
      <c r="K205" s="81"/>
      <c r="L205" s="81"/>
      <c r="M205" s="81"/>
      <c r="N205" s="81"/>
      <c r="O205" s="81"/>
      <c r="P205" s="81"/>
      <c r="Q205" s="81"/>
      <c r="R205" s="81"/>
      <c r="S205" s="81"/>
      <c r="T205" s="81"/>
      <c r="U205" s="81"/>
      <c r="V205" s="81"/>
      <c r="W205" s="81"/>
      <c r="X205" s="81"/>
      <c r="Y205" s="81"/>
      <c r="Z205" s="81"/>
      <c r="AA205" s="81"/>
      <c r="AB205" s="81"/>
      <c r="AC205" s="82"/>
      <c r="AD205" s="81">
        <v>27183127.706440277</v>
      </c>
      <c r="AE205" s="81">
        <v>1193118.6075924232</v>
      </c>
      <c r="AF205" s="81">
        <v>150121.81209210001</v>
      </c>
      <c r="AG205" s="81">
        <v>34291529.61608582</v>
      </c>
      <c r="AH205" s="81">
        <v>32648022.927596573</v>
      </c>
      <c r="AI205" s="81">
        <v>0</v>
      </c>
      <c r="AJ205" s="81">
        <v>0</v>
      </c>
      <c r="AK205" s="81">
        <v>2523416.9792172033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1693</v>
      </c>
      <c r="B206" s="80">
        <v>198</v>
      </c>
      <c r="C206" s="80">
        <v>16</v>
      </c>
      <c r="D206" s="80">
        <v>18</v>
      </c>
      <c r="E206" s="80">
        <v>2021</v>
      </c>
      <c r="F206" s="80" t="s">
        <v>75</v>
      </c>
      <c r="G206" s="182" t="s">
        <v>1691</v>
      </c>
      <c r="H206" s="80" t="s">
        <v>1692</v>
      </c>
      <c r="I206" s="173"/>
      <c r="J206" s="83"/>
      <c r="K206" s="81"/>
      <c r="L206" s="81"/>
      <c r="M206" s="81"/>
      <c r="N206" s="81"/>
      <c r="O206" s="81"/>
      <c r="P206" s="81"/>
      <c r="Q206" s="81"/>
      <c r="R206" s="81"/>
      <c r="S206" s="81"/>
      <c r="T206" s="81"/>
      <c r="U206" s="81"/>
      <c r="V206" s="81"/>
      <c r="W206" s="81"/>
      <c r="X206" s="81"/>
      <c r="Y206" s="81"/>
      <c r="Z206" s="81"/>
      <c r="AA206" s="81"/>
      <c r="AB206" s="81"/>
      <c r="AC206" s="82"/>
      <c r="AD206" s="81">
        <v>4536734.8027651543</v>
      </c>
      <c r="AE206" s="81">
        <v>3160423.7274147612</v>
      </c>
      <c r="AF206" s="81">
        <v>46191.326797569236</v>
      </c>
      <c r="AG206" s="81">
        <v>169226431.64403108</v>
      </c>
      <c r="AH206" s="81">
        <v>191521083.09687635</v>
      </c>
      <c r="AI206" s="81">
        <v>0</v>
      </c>
      <c r="AJ206" s="81">
        <v>0</v>
      </c>
      <c r="AK206" s="81">
        <v>14854346.59988221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2477</v>
      </c>
      <c r="B207" s="80">
        <v>199</v>
      </c>
      <c r="C207" s="80">
        <v>16</v>
      </c>
      <c r="D207" s="80">
        <v>19</v>
      </c>
      <c r="E207" s="80">
        <v>2021</v>
      </c>
      <c r="F207" s="80" t="s">
        <v>75</v>
      </c>
      <c r="G207" s="182" t="s">
        <v>2475</v>
      </c>
      <c r="H207" s="80" t="s">
        <v>2476</v>
      </c>
      <c r="I207" s="173"/>
      <c r="J207" s="83"/>
      <c r="K207" s="81"/>
      <c r="L207" s="81"/>
      <c r="M207" s="81"/>
      <c r="N207" s="81"/>
      <c r="O207" s="81"/>
      <c r="P207" s="81"/>
      <c r="Q207" s="81"/>
      <c r="R207" s="81"/>
      <c r="S207" s="81"/>
      <c r="T207" s="81"/>
      <c r="U207" s="81"/>
      <c r="V207" s="81"/>
      <c r="W207" s="81"/>
      <c r="X207" s="81"/>
      <c r="Y207" s="81"/>
      <c r="Z207" s="81"/>
      <c r="AA207" s="81"/>
      <c r="AB207" s="81"/>
      <c r="AC207" s="82"/>
      <c r="AD207" s="81">
        <v>48566598.757462695</v>
      </c>
      <c r="AE207" s="81">
        <v>2419751.7828138471</v>
      </c>
      <c r="AF207" s="81">
        <v>34643.495098176929</v>
      </c>
      <c r="AG207" s="81">
        <v>118081462.36798656</v>
      </c>
      <c r="AH207" s="81">
        <v>81082280.305814877</v>
      </c>
      <c r="AI207" s="81">
        <v>0</v>
      </c>
      <c r="AJ207" s="81">
        <v>0</v>
      </c>
      <c r="AK207" s="81">
        <v>6376799.6697030654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2481</v>
      </c>
      <c r="B208" s="80">
        <v>200</v>
      </c>
      <c r="C208" s="80">
        <v>16</v>
      </c>
      <c r="D208" s="80">
        <v>20</v>
      </c>
      <c r="E208" s="80">
        <v>2021</v>
      </c>
      <c r="F208" s="80" t="s">
        <v>75</v>
      </c>
      <c r="G208" s="182" t="s">
        <v>2479</v>
      </c>
      <c r="H208" s="80" t="s">
        <v>2480</v>
      </c>
      <c r="I208" s="173"/>
      <c r="J208" s="83"/>
      <c r="K208" s="81"/>
      <c r="L208" s="81"/>
      <c r="M208" s="81"/>
      <c r="N208" s="81"/>
      <c r="O208" s="81"/>
      <c r="P208" s="81"/>
      <c r="Q208" s="81"/>
      <c r="R208" s="81"/>
      <c r="S208" s="81"/>
      <c r="T208" s="81"/>
      <c r="U208" s="81"/>
      <c r="V208" s="81"/>
      <c r="W208" s="81"/>
      <c r="X208" s="81"/>
      <c r="Y208" s="81"/>
      <c r="Z208" s="81"/>
      <c r="AA208" s="81"/>
      <c r="AB208" s="81"/>
      <c r="AC208" s="82"/>
      <c r="AD208" s="81">
        <v>47355379.713918492</v>
      </c>
      <c r="AE208" s="81">
        <v>1131116.6574787719</v>
      </c>
      <c r="AF208" s="81">
        <v>698643.81781323475</v>
      </c>
      <c r="AG208" s="81">
        <v>51759448.668956265</v>
      </c>
      <c r="AH208" s="81">
        <v>69693612.494856551</v>
      </c>
      <c r="AI208" s="81">
        <v>0</v>
      </c>
      <c r="AJ208" s="81">
        <v>0</v>
      </c>
      <c r="AK208" s="81">
        <v>4761072.4746768204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1757</v>
      </c>
      <c r="B209" s="80">
        <v>201</v>
      </c>
      <c r="C209" s="80">
        <v>16</v>
      </c>
      <c r="D209" s="80">
        <v>21</v>
      </c>
      <c r="E209" s="80">
        <v>2021</v>
      </c>
      <c r="F209" s="80" t="s">
        <v>75</v>
      </c>
      <c r="G209" s="182" t="s">
        <v>1755</v>
      </c>
      <c r="H209" s="80" t="s">
        <v>1756</v>
      </c>
      <c r="I209" s="173"/>
      <c r="J209" s="83"/>
      <c r="K209" s="81"/>
      <c r="L209" s="81"/>
      <c r="M209" s="81"/>
      <c r="N209" s="81"/>
      <c r="O209" s="81"/>
      <c r="P209" s="81"/>
      <c r="Q209" s="81"/>
      <c r="R209" s="81"/>
      <c r="S209" s="81"/>
      <c r="T209" s="81"/>
      <c r="U209" s="81"/>
      <c r="V209" s="81"/>
      <c r="W209" s="81"/>
      <c r="X209" s="81"/>
      <c r="Y209" s="81"/>
      <c r="Z209" s="81"/>
      <c r="AA209" s="81"/>
      <c r="AB209" s="81"/>
      <c r="AC209" s="82"/>
      <c r="AD209" s="81">
        <v>5781694.9967292557</v>
      </c>
      <c r="AE209" s="81">
        <v>874730.21511691681</v>
      </c>
      <c r="AF209" s="81">
        <v>184765.30719027694</v>
      </c>
      <c r="AG209" s="81">
        <v>23475499.136968981</v>
      </c>
      <c r="AH209" s="81">
        <v>33025611.043231152</v>
      </c>
      <c r="AI209" s="81">
        <v>0</v>
      </c>
      <c r="AJ209" s="81">
        <v>0</v>
      </c>
      <c r="AK209" s="81">
        <v>2086176.9689294118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2417</v>
      </c>
      <c r="B210" s="80">
        <v>202</v>
      </c>
      <c r="C210" s="80">
        <v>16</v>
      </c>
      <c r="D210" s="80">
        <v>22</v>
      </c>
      <c r="E210" s="80">
        <v>2021</v>
      </c>
      <c r="F210" s="80" t="s">
        <v>75</v>
      </c>
      <c r="G210" s="182" t="s">
        <v>2415</v>
      </c>
      <c r="H210" s="80" t="s">
        <v>2416</v>
      </c>
      <c r="I210" s="173"/>
      <c r="J210" s="83"/>
      <c r="K210" s="81"/>
      <c r="L210" s="81"/>
      <c r="M210" s="81"/>
      <c r="N210" s="81"/>
      <c r="O210" s="81"/>
      <c r="P210" s="81"/>
      <c r="Q210" s="81"/>
      <c r="R210" s="81"/>
      <c r="S210" s="81"/>
      <c r="T210" s="81"/>
      <c r="U210" s="81"/>
      <c r="V210" s="81"/>
      <c r="W210" s="81"/>
      <c r="X210" s="81"/>
      <c r="Y210" s="81"/>
      <c r="Z210" s="81"/>
      <c r="AA210" s="81"/>
      <c r="AB210" s="81"/>
      <c r="AC210" s="82"/>
      <c r="AD210" s="81">
        <v>9427863.217917094</v>
      </c>
      <c r="AE210" s="81">
        <v>539584.53882691043</v>
      </c>
      <c r="AF210" s="81">
        <v>80834.821895746165</v>
      </c>
      <c r="AG210" s="81">
        <v>13065144.373560881</v>
      </c>
      <c r="AH210" s="81">
        <v>20771160.381272297</v>
      </c>
      <c r="AI210" s="81">
        <v>0</v>
      </c>
      <c r="AJ210" s="81">
        <v>0</v>
      </c>
      <c r="AK210" s="81">
        <v>1388115.613567516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1749</v>
      </c>
      <c r="B211" s="80">
        <v>203</v>
      </c>
      <c r="C211" s="80">
        <v>16</v>
      </c>
      <c r="D211" s="80">
        <v>23</v>
      </c>
      <c r="E211" s="80">
        <v>2021</v>
      </c>
      <c r="F211" s="80" t="s">
        <v>75</v>
      </c>
      <c r="G211" s="182" t="s">
        <v>1747</v>
      </c>
      <c r="H211" s="80" t="s">
        <v>1748</v>
      </c>
      <c r="I211" s="173"/>
      <c r="J211" s="83"/>
      <c r="K211" s="81"/>
      <c r="L211" s="81"/>
      <c r="M211" s="81"/>
      <c r="N211" s="81"/>
      <c r="O211" s="81"/>
      <c r="P211" s="81"/>
      <c r="Q211" s="81"/>
      <c r="R211" s="81"/>
      <c r="S211" s="81"/>
      <c r="T211" s="81"/>
      <c r="U211" s="81"/>
      <c r="V211" s="81"/>
      <c r="W211" s="81"/>
      <c r="X211" s="81"/>
      <c r="Y211" s="81"/>
      <c r="Z211" s="81"/>
      <c r="AA211" s="81"/>
      <c r="AB211" s="81"/>
      <c r="AC211" s="82"/>
      <c r="AD211" s="81">
        <v>1161876708.6797135</v>
      </c>
      <c r="AE211" s="81">
        <v>1585239.0488517308</v>
      </c>
      <c r="AF211" s="81">
        <v>161669.64379149233</v>
      </c>
      <c r="AG211" s="81">
        <v>79679483.220675409</v>
      </c>
      <c r="AH211" s="81">
        <v>69407560.892103061</v>
      </c>
      <c r="AI211" s="81">
        <v>0</v>
      </c>
      <c r="AJ211" s="81">
        <v>0</v>
      </c>
      <c r="AK211" s="81">
        <v>4910056.9873386761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1660</v>
      </c>
      <c r="B212" s="80">
        <v>204</v>
      </c>
      <c r="C212" s="80">
        <v>16</v>
      </c>
      <c r="D212" s="80">
        <v>24</v>
      </c>
      <c r="E212" s="80">
        <v>2021</v>
      </c>
      <c r="F212" s="80" t="s">
        <v>75</v>
      </c>
      <c r="G212" s="182" t="s">
        <v>1658</v>
      </c>
      <c r="H212" s="80" t="s">
        <v>1659</v>
      </c>
      <c r="I212" s="173"/>
      <c r="J212" s="83"/>
      <c r="K212" s="81"/>
      <c r="L212" s="81"/>
      <c r="M212" s="81"/>
      <c r="N212" s="81"/>
      <c r="O212" s="81"/>
      <c r="P212" s="81"/>
      <c r="Q212" s="81"/>
      <c r="R212" s="81"/>
      <c r="S212" s="81"/>
      <c r="T212" s="81"/>
      <c r="U212" s="81"/>
      <c r="V212" s="81"/>
      <c r="W212" s="81"/>
      <c r="X212" s="81"/>
      <c r="Y212" s="81"/>
      <c r="Z212" s="81"/>
      <c r="AA212" s="81"/>
      <c r="AB212" s="81"/>
      <c r="AC212" s="82"/>
      <c r="AD212" s="81">
        <v>2549665306.6485782</v>
      </c>
      <c r="AE212" s="81">
        <v>54797993.801797509</v>
      </c>
      <c r="AF212" s="81">
        <v>3776140.9657012853</v>
      </c>
      <c r="AG212" s="81">
        <v>2217751582.1281471</v>
      </c>
      <c r="AH212" s="81">
        <v>1856886816.1780152</v>
      </c>
      <c r="AI212" s="81">
        <v>0</v>
      </c>
      <c r="AJ212" s="81">
        <v>0</v>
      </c>
      <c r="AK212" s="81">
        <v>122939919.6263589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1761</v>
      </c>
      <c r="B213" s="80">
        <v>205</v>
      </c>
      <c r="C213" s="80">
        <v>16</v>
      </c>
      <c r="D213" s="80">
        <v>25</v>
      </c>
      <c r="E213" s="80">
        <v>2021</v>
      </c>
      <c r="F213" s="80" t="s">
        <v>75</v>
      </c>
      <c r="G213" s="182" t="s">
        <v>1759</v>
      </c>
      <c r="H213" s="80" t="s">
        <v>1760</v>
      </c>
      <c r="I213" s="173"/>
      <c r="J213" s="83"/>
      <c r="K213" s="81"/>
      <c r="L213" s="81"/>
      <c r="M213" s="81"/>
      <c r="N213" s="81"/>
      <c r="O213" s="81"/>
      <c r="P213" s="81"/>
      <c r="Q213" s="81"/>
      <c r="R213" s="81"/>
      <c r="S213" s="81"/>
      <c r="T213" s="81"/>
      <c r="U213" s="81"/>
      <c r="V213" s="81"/>
      <c r="W213" s="81"/>
      <c r="X213" s="81"/>
      <c r="Y213" s="81"/>
      <c r="Z213" s="81"/>
      <c r="AA213" s="81"/>
      <c r="AB213" s="81"/>
      <c r="AC213" s="82"/>
      <c r="AD213" s="81">
        <v>106740716.11380777</v>
      </c>
      <c r="AE213" s="81">
        <v>1018842.8559216196</v>
      </c>
      <c r="AF213" s="81">
        <v>369530.61438055389</v>
      </c>
      <c r="AG213" s="81">
        <v>23386011.846739113</v>
      </c>
      <c r="AH213" s="81">
        <v>28235200.202452965</v>
      </c>
      <c r="AI213" s="81">
        <v>0</v>
      </c>
      <c r="AJ213" s="81">
        <v>0</v>
      </c>
      <c r="AK213" s="81">
        <v>2014375.6222985436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1689</v>
      </c>
      <c r="B214" s="80">
        <v>206</v>
      </c>
      <c r="C214" s="80">
        <v>16</v>
      </c>
      <c r="D214" s="80">
        <v>26</v>
      </c>
      <c r="E214" s="80">
        <v>2021</v>
      </c>
      <c r="F214" s="80" t="s">
        <v>75</v>
      </c>
      <c r="G214" s="182" t="s">
        <v>1687</v>
      </c>
      <c r="H214" s="80" t="s">
        <v>1688</v>
      </c>
      <c r="I214" s="173"/>
      <c r="J214" s="83"/>
      <c r="K214" s="81"/>
      <c r="L214" s="81"/>
      <c r="M214" s="81"/>
      <c r="N214" s="81"/>
      <c r="O214" s="81"/>
      <c r="P214" s="81"/>
      <c r="Q214" s="81"/>
      <c r="R214" s="81"/>
      <c r="S214" s="81"/>
      <c r="T214" s="81"/>
      <c r="U214" s="81"/>
      <c r="V214" s="81"/>
      <c r="W214" s="81"/>
      <c r="X214" s="81"/>
      <c r="Y214" s="81"/>
      <c r="Z214" s="81"/>
      <c r="AA214" s="81"/>
      <c r="AB214" s="81"/>
      <c r="AC214" s="82"/>
      <c r="AD214" s="81">
        <v>326121447.5893718</v>
      </c>
      <c r="AE214" s="81">
        <v>13543236.77887916</v>
      </c>
      <c r="AF214" s="81">
        <v>9561604.6470968295</v>
      </c>
      <c r="AG214" s="81">
        <v>699164198.56596684</v>
      </c>
      <c r="AH214" s="81">
        <v>527795719.25112098</v>
      </c>
      <c r="AI214" s="81">
        <v>0</v>
      </c>
      <c r="AJ214" s="81">
        <v>0</v>
      </c>
      <c r="AK214" s="81">
        <v>39779783.727930292</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2465</v>
      </c>
      <c r="B215" s="80">
        <v>207</v>
      </c>
      <c r="C215" s="80">
        <v>16</v>
      </c>
      <c r="D215" s="80">
        <v>27</v>
      </c>
      <c r="E215" s="80">
        <v>2021</v>
      </c>
      <c r="F215" s="80" t="s">
        <v>75</v>
      </c>
      <c r="G215" s="182" t="s">
        <v>2463</v>
      </c>
      <c r="H215" s="80" t="s">
        <v>2464</v>
      </c>
      <c r="I215" s="173"/>
      <c r="J215" s="83"/>
      <c r="K215" s="81"/>
      <c r="L215" s="81"/>
      <c r="M215" s="81"/>
      <c r="N215" s="81"/>
      <c r="O215" s="81"/>
      <c r="P215" s="81"/>
      <c r="Q215" s="81"/>
      <c r="R215" s="81"/>
      <c r="S215" s="81"/>
      <c r="T215" s="81"/>
      <c r="U215" s="81"/>
      <c r="V215" s="81"/>
      <c r="W215" s="81"/>
      <c r="X215" s="81"/>
      <c r="Y215" s="81"/>
      <c r="Z215" s="81"/>
      <c r="AA215" s="81"/>
      <c r="AB215" s="81"/>
      <c r="AC215" s="82"/>
      <c r="AD215" s="81">
        <v>15419327.499622509</v>
      </c>
      <c r="AE215" s="81">
        <v>377038.88582625729</v>
      </c>
      <c r="AF215" s="81">
        <v>103930.48529453079</v>
      </c>
      <c r="AG215" s="81">
        <v>15350053.184096873</v>
      </c>
      <c r="AH215" s="81">
        <v>23906285.947450381</v>
      </c>
      <c r="AI215" s="81">
        <v>0</v>
      </c>
      <c r="AJ215" s="81">
        <v>0</v>
      </c>
      <c r="AK215" s="81">
        <v>1732683.3190629988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2405</v>
      </c>
      <c r="B216" s="80">
        <v>208</v>
      </c>
      <c r="C216" s="80">
        <v>16</v>
      </c>
      <c r="D216" s="80">
        <v>28</v>
      </c>
      <c r="E216" s="80">
        <v>2021</v>
      </c>
      <c r="F216" s="80" t="s">
        <v>75</v>
      </c>
      <c r="G216" s="182" t="s">
        <v>2403</v>
      </c>
      <c r="H216" s="80" t="s">
        <v>2404</v>
      </c>
      <c r="I216" s="173"/>
      <c r="J216" s="83"/>
      <c r="K216" s="81"/>
      <c r="L216" s="81"/>
      <c r="M216" s="81"/>
      <c r="N216" s="81"/>
      <c r="O216" s="81"/>
      <c r="P216" s="81"/>
      <c r="Q216" s="81"/>
      <c r="R216" s="81"/>
      <c r="S216" s="81"/>
      <c r="T216" s="81"/>
      <c r="U216" s="81"/>
      <c r="V216" s="81"/>
      <c r="W216" s="81"/>
      <c r="X216" s="81"/>
      <c r="Y216" s="81"/>
      <c r="Z216" s="81"/>
      <c r="AA216" s="81"/>
      <c r="AB216" s="81"/>
      <c r="AC216" s="82"/>
      <c r="AD216" s="81">
        <v>32447794.61208446</v>
      </c>
      <c r="AE216" s="81">
        <v>273143.72617635527</v>
      </c>
      <c r="AF216" s="81">
        <v>912278.7042519924</v>
      </c>
      <c r="AG216" s="81">
        <v>7099325.0249029454</v>
      </c>
      <c r="AH216" s="81">
        <v>12384127.388540426</v>
      </c>
      <c r="AI216" s="81">
        <v>0</v>
      </c>
      <c r="AJ216" s="81">
        <v>0</v>
      </c>
      <c r="AK216" s="81">
        <v>983691.57523167506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2449</v>
      </c>
      <c r="B217" s="80">
        <v>209</v>
      </c>
      <c r="C217" s="80">
        <v>16</v>
      </c>
      <c r="D217" s="80">
        <v>29</v>
      </c>
      <c r="E217" s="80">
        <v>2021</v>
      </c>
      <c r="F217" s="80" t="s">
        <v>75</v>
      </c>
      <c r="G217" s="182" t="s">
        <v>2447</v>
      </c>
      <c r="H217" s="80" t="s">
        <v>2448</v>
      </c>
      <c r="I217" s="173"/>
      <c r="J217" s="83"/>
      <c r="K217" s="81"/>
      <c r="L217" s="81"/>
      <c r="M217" s="81"/>
      <c r="N217" s="81"/>
      <c r="O217" s="81"/>
      <c r="P217" s="81"/>
      <c r="Q217" s="81"/>
      <c r="R217" s="81"/>
      <c r="S217" s="81"/>
      <c r="T217" s="81"/>
      <c r="U217" s="81"/>
      <c r="V217" s="81"/>
      <c r="W217" s="81"/>
      <c r="X217" s="81"/>
      <c r="Y217" s="81"/>
      <c r="Z217" s="81"/>
      <c r="AA217" s="81"/>
      <c r="AB217" s="81"/>
      <c r="AC217" s="82"/>
      <c r="AD217" s="81">
        <v>225661279.53725395</v>
      </c>
      <c r="AE217" s="81">
        <v>1794705.0965329846</v>
      </c>
      <c r="AF217" s="81">
        <v>606261.16421809618</v>
      </c>
      <c r="AG217" s="81">
        <v>106412319.72201163</v>
      </c>
      <c r="AH217" s="81">
        <v>100278249.86125804</v>
      </c>
      <c r="AI217" s="81">
        <v>0</v>
      </c>
      <c r="AJ217" s="81">
        <v>0</v>
      </c>
      <c r="AK217" s="81">
        <v>7810070.0606764657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2409</v>
      </c>
      <c r="B218" s="80">
        <v>210</v>
      </c>
      <c r="C218" s="80">
        <v>16</v>
      </c>
      <c r="D218" s="80">
        <v>30</v>
      </c>
      <c r="E218" s="80">
        <v>2021</v>
      </c>
      <c r="F218" s="80" t="s">
        <v>75</v>
      </c>
      <c r="G218" s="182" t="s">
        <v>2407</v>
      </c>
      <c r="H218" s="80" t="s">
        <v>2408</v>
      </c>
      <c r="I218" s="173"/>
      <c r="J218" s="83"/>
      <c r="K218" s="81"/>
      <c r="L218" s="81"/>
      <c r="M218" s="81"/>
      <c r="N218" s="81"/>
      <c r="O218" s="81"/>
      <c r="P218" s="81"/>
      <c r="Q218" s="81"/>
      <c r="R218" s="81"/>
      <c r="S218" s="81"/>
      <c r="T218" s="81"/>
      <c r="U218" s="81"/>
      <c r="V218" s="81"/>
      <c r="W218" s="81"/>
      <c r="X218" s="81"/>
      <c r="Y218" s="81"/>
      <c r="Z218" s="81"/>
      <c r="AA218" s="81"/>
      <c r="AB218" s="81"/>
      <c r="AC218" s="82"/>
      <c r="AD218" s="81">
        <v>28353768.143098343</v>
      </c>
      <c r="AE218" s="81">
        <v>470879.67518745904</v>
      </c>
      <c r="AF218" s="81">
        <v>271374.04493571928</v>
      </c>
      <c r="AG218" s="81">
        <v>11478236.426817872</v>
      </c>
      <c r="AH218" s="81">
        <v>14611515.868647482</v>
      </c>
      <c r="AI218" s="81">
        <v>0</v>
      </c>
      <c r="AJ218" s="81">
        <v>0</v>
      </c>
      <c r="AK218" s="81">
        <v>955732.36712861306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1721</v>
      </c>
      <c r="B219" s="80">
        <v>211</v>
      </c>
      <c r="C219" s="80">
        <v>16</v>
      </c>
      <c r="D219" s="80">
        <v>31</v>
      </c>
      <c r="E219" s="80">
        <v>2021</v>
      </c>
      <c r="F219" s="80" t="s">
        <v>75</v>
      </c>
      <c r="G219" s="182" t="s">
        <v>1719</v>
      </c>
      <c r="H219" s="80" t="s">
        <v>1720</v>
      </c>
      <c r="I219" s="173"/>
      <c r="J219" s="83"/>
      <c r="K219" s="81"/>
      <c r="L219" s="81"/>
      <c r="M219" s="81"/>
      <c r="N219" s="81"/>
      <c r="O219" s="81"/>
      <c r="P219" s="81"/>
      <c r="Q219" s="81"/>
      <c r="R219" s="81"/>
      <c r="S219" s="81"/>
      <c r="T219" s="81"/>
      <c r="U219" s="81"/>
      <c r="V219" s="81"/>
      <c r="W219" s="81"/>
      <c r="X219" s="81"/>
      <c r="Y219" s="81"/>
      <c r="Z219" s="81"/>
      <c r="AA219" s="81"/>
      <c r="AB219" s="81"/>
      <c r="AC219" s="82"/>
      <c r="AD219" s="81">
        <v>30054015.651035387</v>
      </c>
      <c r="AE219" s="81">
        <v>747374.85812671448</v>
      </c>
      <c r="AF219" s="81">
        <v>144347.89624240386</v>
      </c>
      <c r="AG219" s="81">
        <v>53710271.595967412</v>
      </c>
      <c r="AH219" s="81">
        <v>51996553.337841593</v>
      </c>
      <c r="AI219" s="81">
        <v>0</v>
      </c>
      <c r="AJ219" s="81">
        <v>0</v>
      </c>
      <c r="AK219" s="81">
        <v>4115516.6744380454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1769</v>
      </c>
      <c r="B220" s="80">
        <v>212</v>
      </c>
      <c r="C220" s="80">
        <v>16</v>
      </c>
      <c r="D220" s="80">
        <v>32</v>
      </c>
      <c r="E220" s="80">
        <v>2021</v>
      </c>
      <c r="F220" s="80" t="s">
        <v>75</v>
      </c>
      <c r="G220" s="182" t="s">
        <v>1767</v>
      </c>
      <c r="H220" s="80" t="s">
        <v>1768</v>
      </c>
      <c r="I220" s="173"/>
      <c r="J220" s="83"/>
      <c r="K220" s="81"/>
      <c r="L220" s="81"/>
      <c r="M220" s="81"/>
      <c r="N220" s="81"/>
      <c r="O220" s="81"/>
      <c r="P220" s="81"/>
      <c r="Q220" s="81"/>
      <c r="R220" s="81"/>
      <c r="S220" s="81"/>
      <c r="T220" s="81"/>
      <c r="U220" s="81"/>
      <c r="V220" s="81"/>
      <c r="W220" s="81"/>
      <c r="X220" s="81"/>
      <c r="Y220" s="81"/>
      <c r="Z220" s="81"/>
      <c r="AA220" s="81"/>
      <c r="AB220" s="81"/>
      <c r="AC220" s="82"/>
      <c r="AD220" s="81">
        <v>31859957.627864666</v>
      </c>
      <c r="AE220" s="81">
        <v>1767893.442429784</v>
      </c>
      <c r="AF220" s="81">
        <v>17321.747549088464</v>
      </c>
      <c r="AG220" s="81">
        <v>86146431.394620627</v>
      </c>
      <c r="AH220" s="81">
        <v>78149297.872249261</v>
      </c>
      <c r="AI220" s="81">
        <v>0</v>
      </c>
      <c r="AJ220" s="81">
        <v>0</v>
      </c>
      <c r="AK220" s="81">
        <v>6113221.7829849981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1702</v>
      </c>
      <c r="B221" s="80">
        <v>213</v>
      </c>
      <c r="C221" s="80">
        <v>16</v>
      </c>
      <c r="D221" s="80">
        <v>33</v>
      </c>
      <c r="E221" s="80">
        <v>2021</v>
      </c>
      <c r="F221" s="80" t="s">
        <v>75</v>
      </c>
      <c r="G221" s="182" t="s">
        <v>1700</v>
      </c>
      <c r="H221" s="80" t="s">
        <v>1701</v>
      </c>
      <c r="I221" s="173"/>
      <c r="J221" s="83"/>
      <c r="K221" s="81"/>
      <c r="L221" s="81"/>
      <c r="M221" s="81"/>
      <c r="N221" s="81"/>
      <c r="O221" s="81"/>
      <c r="P221" s="81"/>
      <c r="Q221" s="81"/>
      <c r="R221" s="81"/>
      <c r="S221" s="81"/>
      <c r="T221" s="81"/>
      <c r="U221" s="81"/>
      <c r="V221" s="81"/>
      <c r="W221" s="81"/>
      <c r="X221" s="81"/>
      <c r="Y221" s="81"/>
      <c r="Z221" s="81"/>
      <c r="AA221" s="81"/>
      <c r="AB221" s="81"/>
      <c r="AC221" s="82"/>
      <c r="AD221" s="81">
        <v>94135559.614929959</v>
      </c>
      <c r="AE221" s="81">
        <v>1095926.3614683212</v>
      </c>
      <c r="AF221" s="81">
        <v>161669.64379149233</v>
      </c>
      <c r="AG221" s="81">
        <v>79196251.853434101</v>
      </c>
      <c r="AH221" s="81">
        <v>51744827.92741853</v>
      </c>
      <c r="AI221" s="81">
        <v>0</v>
      </c>
      <c r="AJ221" s="81">
        <v>0</v>
      </c>
      <c r="AK221" s="81">
        <v>4412435.5886592949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2457</v>
      </c>
      <c r="B222" s="80">
        <v>214</v>
      </c>
      <c r="C222" s="80">
        <v>16</v>
      </c>
      <c r="D222" s="80">
        <v>34</v>
      </c>
      <c r="E222" s="80">
        <v>2021</v>
      </c>
      <c r="F222" s="80" t="s">
        <v>75</v>
      </c>
      <c r="G222" s="182" t="s">
        <v>2455</v>
      </c>
      <c r="H222" s="80" t="s">
        <v>2456</v>
      </c>
      <c r="I222" s="173"/>
      <c r="J222" s="83"/>
      <c r="K222" s="81"/>
      <c r="L222" s="81"/>
      <c r="M222" s="81"/>
      <c r="N222" s="81"/>
      <c r="O222" s="81"/>
      <c r="P222" s="81"/>
      <c r="Q222" s="81"/>
      <c r="R222" s="81"/>
      <c r="S222" s="81"/>
      <c r="T222" s="81"/>
      <c r="U222" s="81"/>
      <c r="V222" s="81"/>
      <c r="W222" s="81"/>
      <c r="X222" s="81"/>
      <c r="Y222" s="81"/>
      <c r="Z222" s="81"/>
      <c r="AA222" s="81"/>
      <c r="AB222" s="81"/>
      <c r="AC222" s="82"/>
      <c r="AD222" s="81">
        <v>54852548.894686908</v>
      </c>
      <c r="AE222" s="81">
        <v>1657295.3692540822</v>
      </c>
      <c r="AF222" s="81">
        <v>0</v>
      </c>
      <c r="AG222" s="81">
        <v>44516943.979685523</v>
      </c>
      <c r="AH222" s="81">
        <v>47171816.304732986</v>
      </c>
      <c r="AI222" s="81">
        <v>0</v>
      </c>
      <c r="AJ222" s="81">
        <v>0</v>
      </c>
      <c r="AK222" s="81">
        <v>3812559.6213776357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2421</v>
      </c>
      <c r="B223" s="80">
        <v>215</v>
      </c>
      <c r="C223" s="80">
        <v>16</v>
      </c>
      <c r="D223" s="80">
        <v>35</v>
      </c>
      <c r="E223" s="80">
        <v>2021</v>
      </c>
      <c r="F223" s="80" t="s">
        <v>75</v>
      </c>
      <c r="G223" s="182" t="s">
        <v>2419</v>
      </c>
      <c r="H223" s="80" t="s">
        <v>2420</v>
      </c>
      <c r="I223" s="173"/>
      <c r="J223" s="83"/>
      <c r="K223" s="81"/>
      <c r="L223" s="81"/>
      <c r="M223" s="81"/>
      <c r="N223" s="81"/>
      <c r="O223" s="81"/>
      <c r="P223" s="81"/>
      <c r="Q223" s="81"/>
      <c r="R223" s="81"/>
      <c r="S223" s="81"/>
      <c r="T223" s="81"/>
      <c r="U223" s="81"/>
      <c r="V223" s="81"/>
      <c r="W223" s="81"/>
      <c r="X223" s="81"/>
      <c r="Y223" s="81"/>
      <c r="Z223" s="81"/>
      <c r="AA223" s="81"/>
      <c r="AB223" s="81"/>
      <c r="AC223" s="82"/>
      <c r="AD223" s="81">
        <v>988153.0879081724</v>
      </c>
      <c r="AE223" s="81">
        <v>288225.28160940553</v>
      </c>
      <c r="AF223" s="81">
        <v>513878.51062295778</v>
      </c>
      <c r="AG223" s="81">
        <v>11561757.897699082</v>
      </c>
      <c r="AH223" s="81">
        <v>17464403.853442136</v>
      </c>
      <c r="AI223" s="81">
        <v>0</v>
      </c>
      <c r="AJ223" s="81">
        <v>0</v>
      </c>
      <c r="AK223" s="81">
        <v>1187544.3929971929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1773</v>
      </c>
      <c r="B224" s="80">
        <v>216</v>
      </c>
      <c r="C224" s="80">
        <v>16</v>
      </c>
      <c r="D224" s="80">
        <v>36</v>
      </c>
      <c r="E224" s="80">
        <v>2021</v>
      </c>
      <c r="F224" s="80" t="s">
        <v>75</v>
      </c>
      <c r="G224" s="182" t="s">
        <v>1771</v>
      </c>
      <c r="H224" s="80" t="s">
        <v>1772</v>
      </c>
      <c r="I224" s="173"/>
      <c r="J224" s="83"/>
      <c r="K224" s="81"/>
      <c r="L224" s="81"/>
      <c r="M224" s="81"/>
      <c r="N224" s="81"/>
      <c r="O224" s="81"/>
      <c r="P224" s="81"/>
      <c r="Q224" s="81"/>
      <c r="R224" s="81"/>
      <c r="S224" s="81"/>
      <c r="T224" s="81"/>
      <c r="U224" s="81"/>
      <c r="V224" s="81"/>
      <c r="W224" s="81"/>
      <c r="X224" s="81"/>
      <c r="Y224" s="81"/>
      <c r="Z224" s="81"/>
      <c r="AA224" s="81"/>
      <c r="AB224" s="81"/>
      <c r="AC224" s="82"/>
      <c r="AD224" s="81">
        <v>58481492.544691719</v>
      </c>
      <c r="AE224" s="81">
        <v>2330938.1785969948</v>
      </c>
      <c r="AF224" s="81">
        <v>583165.50081931159</v>
      </c>
      <c r="AG224" s="81">
        <v>135000526.04078045</v>
      </c>
      <c r="AH224" s="81">
        <v>91891216.868526191</v>
      </c>
      <c r="AI224" s="81">
        <v>0</v>
      </c>
      <c r="AJ224" s="81">
        <v>0</v>
      </c>
      <c r="AK224" s="81">
        <v>6064654.1444961103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1781</v>
      </c>
      <c r="B225" s="80">
        <v>217</v>
      </c>
      <c r="C225" s="80">
        <v>16</v>
      </c>
      <c r="D225" s="80">
        <v>37</v>
      </c>
      <c r="E225" s="80">
        <v>2021</v>
      </c>
      <c r="F225" s="80" t="s">
        <v>75</v>
      </c>
      <c r="G225" s="182" t="s">
        <v>1779</v>
      </c>
      <c r="H225" s="80" t="s">
        <v>1780</v>
      </c>
      <c r="I225" s="173"/>
      <c r="J225" s="83"/>
      <c r="K225" s="81"/>
      <c r="L225" s="81"/>
      <c r="M225" s="81"/>
      <c r="N225" s="81"/>
      <c r="O225" s="81"/>
      <c r="P225" s="81"/>
      <c r="Q225" s="81"/>
      <c r="R225" s="81"/>
      <c r="S225" s="81"/>
      <c r="T225" s="81"/>
      <c r="U225" s="81"/>
      <c r="V225" s="81"/>
      <c r="W225" s="81"/>
      <c r="X225" s="81"/>
      <c r="Y225" s="81"/>
      <c r="Z225" s="81"/>
      <c r="AA225" s="81"/>
      <c r="AB225" s="81"/>
      <c r="AC225" s="82"/>
      <c r="AD225" s="81">
        <v>24251352.454476342</v>
      </c>
      <c r="AE225" s="81">
        <v>2454942.0788242975</v>
      </c>
      <c r="AF225" s="81">
        <v>5773.9158496961545</v>
      </c>
      <c r="AG225" s="81">
        <v>109961982.2344631</v>
      </c>
      <c r="AH225" s="81">
        <v>123906112.24869505</v>
      </c>
      <c r="AI225" s="81">
        <v>0</v>
      </c>
      <c r="AJ225" s="81">
        <v>0</v>
      </c>
      <c r="AK225" s="81">
        <v>9429210.1167857144</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2469</v>
      </c>
      <c r="B226" s="80">
        <v>218</v>
      </c>
      <c r="C226" s="80">
        <v>16</v>
      </c>
      <c r="D226" s="80">
        <v>38</v>
      </c>
      <c r="E226" s="80">
        <v>2021</v>
      </c>
      <c r="F226" s="80" t="s">
        <v>75</v>
      </c>
      <c r="G226" s="182" t="s">
        <v>2467</v>
      </c>
      <c r="H226" s="80" t="s">
        <v>2468</v>
      </c>
      <c r="I226" s="173"/>
      <c r="J226" s="83"/>
      <c r="K226" s="81"/>
      <c r="L226" s="81"/>
      <c r="M226" s="81"/>
      <c r="N226" s="81"/>
      <c r="O226" s="81"/>
      <c r="P226" s="81"/>
      <c r="Q226" s="81"/>
      <c r="R226" s="81"/>
      <c r="S226" s="81"/>
      <c r="T226" s="81"/>
      <c r="U226" s="81"/>
      <c r="V226" s="81"/>
      <c r="W226" s="81"/>
      <c r="X226" s="81"/>
      <c r="Y226" s="81"/>
      <c r="Z226" s="81"/>
      <c r="AA226" s="81"/>
      <c r="AB226" s="81"/>
      <c r="AC226" s="82"/>
      <c r="AD226" s="81">
        <v>24455554.78908141</v>
      </c>
      <c r="AE226" s="81">
        <v>680345.72286871308</v>
      </c>
      <c r="AF226" s="81">
        <v>1073948.3480434848</v>
      </c>
      <c r="AG226" s="81">
        <v>22013873.396547787</v>
      </c>
      <c r="AH226" s="81">
        <v>22636216.831224956</v>
      </c>
      <c r="AI226" s="81">
        <v>0</v>
      </c>
      <c r="AJ226" s="81">
        <v>0</v>
      </c>
      <c r="AK226" s="81">
        <v>2082764.1078464088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2473</v>
      </c>
      <c r="B227" s="80">
        <v>219</v>
      </c>
      <c r="C227" s="80">
        <v>16</v>
      </c>
      <c r="D227" s="80">
        <v>39</v>
      </c>
      <c r="E227" s="80">
        <v>2021</v>
      </c>
      <c r="F227" s="80" t="s">
        <v>75</v>
      </c>
      <c r="G227" s="182" t="s">
        <v>2471</v>
      </c>
      <c r="H227" s="80" t="s">
        <v>2472</v>
      </c>
      <c r="I227" s="173"/>
      <c r="J227" s="83"/>
      <c r="K227" s="81"/>
      <c r="L227" s="81"/>
      <c r="M227" s="81"/>
      <c r="N227" s="81"/>
      <c r="O227" s="81"/>
      <c r="P227" s="81"/>
      <c r="Q227" s="81"/>
      <c r="R227" s="81"/>
      <c r="S227" s="81"/>
      <c r="T227" s="81"/>
      <c r="U227" s="81"/>
      <c r="V227" s="81"/>
      <c r="W227" s="81"/>
      <c r="X227" s="81"/>
      <c r="Y227" s="81"/>
      <c r="Z227" s="81"/>
      <c r="AA227" s="81"/>
      <c r="AB227" s="81"/>
      <c r="AC227" s="82"/>
      <c r="AD227" s="81">
        <v>195546366.88032991</v>
      </c>
      <c r="AE227" s="81">
        <v>1803083.7384402347</v>
      </c>
      <c r="AF227" s="81">
        <v>1986227.0522954771</v>
      </c>
      <c r="AG227" s="81">
        <v>90161427.816267401</v>
      </c>
      <c r="AH227" s="81">
        <v>77375051.534129858</v>
      </c>
      <c r="AI227" s="81">
        <v>0</v>
      </c>
      <c r="AJ227" s="81">
        <v>0</v>
      </c>
      <c r="AK227" s="81">
        <v>6469078.1828319514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1677</v>
      </c>
      <c r="B228" s="80">
        <v>220</v>
      </c>
      <c r="C228" s="80">
        <v>16</v>
      </c>
      <c r="D228" s="80">
        <v>40</v>
      </c>
      <c r="E228" s="80">
        <v>2021</v>
      </c>
      <c r="F228" s="80" t="s">
        <v>75</v>
      </c>
      <c r="G228" s="182" t="s">
        <v>1675</v>
      </c>
      <c r="H228" s="80" t="s">
        <v>1676</v>
      </c>
      <c r="I228" s="173"/>
      <c r="J228" s="83"/>
      <c r="K228" s="81"/>
      <c r="L228" s="81"/>
      <c r="M228" s="81"/>
      <c r="N228" s="81"/>
      <c r="O228" s="81"/>
      <c r="P228" s="81"/>
      <c r="Q228" s="81"/>
      <c r="R228" s="81"/>
      <c r="S228" s="81"/>
      <c r="T228" s="81"/>
      <c r="U228" s="81"/>
      <c r="V228" s="81"/>
      <c r="W228" s="81"/>
      <c r="X228" s="81"/>
      <c r="Y228" s="81"/>
      <c r="Z228" s="81"/>
      <c r="AA228" s="81"/>
      <c r="AB228" s="81"/>
      <c r="AC228" s="82"/>
      <c r="AD228" s="81">
        <v>29334841.311545018</v>
      </c>
      <c r="AE228" s="81">
        <v>4125643.2751299795</v>
      </c>
      <c r="AF228" s="81">
        <v>554295.92157083086</v>
      </c>
      <c r="AG228" s="81">
        <v>188985225.32678613</v>
      </c>
      <c r="AH228" s="81">
        <v>178008005.38280222</v>
      </c>
      <c r="AI228" s="81">
        <v>0</v>
      </c>
      <c r="AJ228" s="81">
        <v>0</v>
      </c>
      <c r="AK228" s="81">
        <v>13873542.830182306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1737</v>
      </c>
      <c r="B229" s="80">
        <v>221</v>
      </c>
      <c r="C229" s="80">
        <v>16</v>
      </c>
      <c r="D229" s="80">
        <v>41</v>
      </c>
      <c r="E229" s="80">
        <v>2021</v>
      </c>
      <c r="F229" s="80" t="s">
        <v>75</v>
      </c>
      <c r="G229" s="182" t="s">
        <v>1735</v>
      </c>
      <c r="H229" s="80" t="s">
        <v>1736</v>
      </c>
      <c r="I229" s="173"/>
      <c r="J229" s="83"/>
      <c r="K229" s="81"/>
      <c r="L229" s="81"/>
      <c r="M229" s="81"/>
      <c r="N229" s="81"/>
      <c r="O229" s="81"/>
      <c r="P229" s="81"/>
      <c r="Q229" s="81"/>
      <c r="R229" s="81"/>
      <c r="S229" s="81"/>
      <c r="T229" s="81"/>
      <c r="U229" s="81"/>
      <c r="V229" s="81"/>
      <c r="W229" s="81"/>
      <c r="X229" s="81"/>
      <c r="Y229" s="81"/>
      <c r="Z229" s="81"/>
      <c r="AA229" s="81"/>
      <c r="AB229" s="81"/>
      <c r="AC229" s="82"/>
      <c r="AD229" s="81">
        <v>12823402.29016814</v>
      </c>
      <c r="AE229" s="81">
        <v>995382.65858131927</v>
      </c>
      <c r="AF229" s="81">
        <v>2072835.7900409193</v>
      </c>
      <c r="AG229" s="81">
        <v>31559184.354400486</v>
      </c>
      <c r="AH229" s="81">
        <v>33189613.962143142</v>
      </c>
      <c r="AI229" s="81">
        <v>0</v>
      </c>
      <c r="AJ229" s="81">
        <v>0</v>
      </c>
      <c r="AK229" s="81">
        <v>2295674.133870665</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2453</v>
      </c>
      <c r="B230" s="80">
        <v>222</v>
      </c>
      <c r="C230" s="80">
        <v>16</v>
      </c>
      <c r="D230" s="80">
        <v>42</v>
      </c>
      <c r="E230" s="80">
        <v>2021</v>
      </c>
      <c r="F230" s="80" t="s">
        <v>75</v>
      </c>
      <c r="G230" s="182" t="s">
        <v>2451</v>
      </c>
      <c r="H230" s="80" t="s">
        <v>2452</v>
      </c>
      <c r="I230" s="173"/>
      <c r="J230" s="83"/>
      <c r="K230" s="81"/>
      <c r="L230" s="81"/>
      <c r="M230" s="81"/>
      <c r="N230" s="81"/>
      <c r="O230" s="81"/>
      <c r="P230" s="81"/>
      <c r="Q230" s="81"/>
      <c r="R230" s="81"/>
      <c r="S230" s="81"/>
      <c r="T230" s="81"/>
      <c r="U230" s="81"/>
      <c r="V230" s="81"/>
      <c r="W230" s="81"/>
      <c r="X230" s="81"/>
      <c r="Y230" s="81"/>
      <c r="Z230" s="81"/>
      <c r="AA230" s="81"/>
      <c r="AB230" s="81"/>
      <c r="AC230" s="82"/>
      <c r="AD230" s="81">
        <v>36884508.580046386</v>
      </c>
      <c r="AE230" s="81">
        <v>1312095.3226753753</v>
      </c>
      <c r="AF230" s="81">
        <v>2269148.9289305885</v>
      </c>
      <c r="AG230" s="81">
        <v>36838934.477962762</v>
      </c>
      <c r="AH230" s="81">
        <v>44910101.632295512</v>
      </c>
      <c r="AI230" s="81">
        <v>0</v>
      </c>
      <c r="AJ230" s="81">
        <v>0</v>
      </c>
      <c r="AK230" s="81">
        <v>3951699.3424539072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2401</v>
      </c>
      <c r="B231" s="80">
        <v>223</v>
      </c>
      <c r="C231" s="80">
        <v>16</v>
      </c>
      <c r="D231" s="80">
        <v>43</v>
      </c>
      <c r="E231" s="80">
        <v>2021</v>
      </c>
      <c r="F231" s="80" t="s">
        <v>75</v>
      </c>
      <c r="G231" s="182" t="s">
        <v>2399</v>
      </c>
      <c r="H231" s="80" t="s">
        <v>2400</v>
      </c>
      <c r="I231" s="173"/>
      <c r="J231" s="83"/>
      <c r="K231" s="81"/>
      <c r="L231" s="81"/>
      <c r="M231" s="81"/>
      <c r="N231" s="81"/>
      <c r="O231" s="81"/>
      <c r="P231" s="81"/>
      <c r="Q231" s="81"/>
      <c r="R231" s="81"/>
      <c r="S231" s="81"/>
      <c r="T231" s="81"/>
      <c r="U231" s="81"/>
      <c r="V231" s="81"/>
      <c r="W231" s="81"/>
      <c r="X231" s="81"/>
      <c r="Y231" s="81"/>
      <c r="Z231" s="81"/>
      <c r="AA231" s="81"/>
      <c r="AB231" s="81"/>
      <c r="AC231" s="82"/>
      <c r="AD231" s="81">
        <v>1889853.5702276686</v>
      </c>
      <c r="AE231" s="81">
        <v>191033.03548530367</v>
      </c>
      <c r="AF231" s="81">
        <v>277147.96078541543</v>
      </c>
      <c r="AG231" s="81">
        <v>3555628.3318001311</v>
      </c>
      <c r="AH231" s="81">
        <v>3188521.8653587298</v>
      </c>
      <c r="AI231" s="81">
        <v>0</v>
      </c>
      <c r="AJ231" s="81">
        <v>0</v>
      </c>
      <c r="AK231" s="81">
        <v>259639.97008383417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2437</v>
      </c>
      <c r="B232" s="80">
        <v>224</v>
      </c>
      <c r="C232" s="80">
        <v>16</v>
      </c>
      <c r="D232" s="80">
        <v>44</v>
      </c>
      <c r="E232" s="80">
        <v>2021</v>
      </c>
      <c r="F232" s="80" t="s">
        <v>75</v>
      </c>
      <c r="G232" s="182" t="s">
        <v>2435</v>
      </c>
      <c r="H232" s="80" t="s">
        <v>2436</v>
      </c>
      <c r="I232" s="173"/>
      <c r="J232" s="83"/>
      <c r="K232" s="81"/>
      <c r="L232" s="81"/>
      <c r="M232" s="81"/>
      <c r="N232" s="81"/>
      <c r="O232" s="81"/>
      <c r="P232" s="81"/>
      <c r="Q232" s="81"/>
      <c r="R232" s="81"/>
      <c r="S232" s="81"/>
      <c r="T232" s="81"/>
      <c r="U232" s="81"/>
      <c r="V232" s="81"/>
      <c r="W232" s="81"/>
      <c r="X232" s="81"/>
      <c r="Y232" s="81"/>
      <c r="Z232" s="81"/>
      <c r="AA232" s="81"/>
      <c r="AB232" s="81"/>
      <c r="AC232" s="82"/>
      <c r="AD232" s="81">
        <v>17659860.149149634</v>
      </c>
      <c r="AE232" s="81">
        <v>3927907.3261188762</v>
      </c>
      <c r="AF232" s="81">
        <v>294469.70833450387</v>
      </c>
      <c r="AG232" s="81">
        <v>75938914.489066884</v>
      </c>
      <c r="AH232" s="81">
        <v>81345447.780348077</v>
      </c>
      <c r="AI232" s="81">
        <v>0</v>
      </c>
      <c r="AJ232" s="81">
        <v>0</v>
      </c>
      <c r="AK232" s="81">
        <v>6593122.556810325</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2497</v>
      </c>
      <c r="B233" s="80">
        <v>225</v>
      </c>
      <c r="C233" s="80">
        <v>16</v>
      </c>
      <c r="D233" s="80">
        <v>45</v>
      </c>
      <c r="E233" s="80">
        <v>2021</v>
      </c>
      <c r="F233" s="80" t="s">
        <v>75</v>
      </c>
      <c r="G233" s="182" t="s">
        <v>2495</v>
      </c>
      <c r="H233" s="80" t="s">
        <v>2496</v>
      </c>
      <c r="I233" s="173"/>
      <c r="J233" s="83"/>
      <c r="K233" s="81"/>
      <c r="L233" s="81"/>
      <c r="M233" s="81"/>
      <c r="N233" s="81"/>
      <c r="O233" s="81"/>
      <c r="P233" s="81"/>
      <c r="Q233" s="81"/>
      <c r="R233" s="81"/>
      <c r="S233" s="81"/>
      <c r="T233" s="81"/>
      <c r="U233" s="81"/>
      <c r="V233" s="81"/>
      <c r="W233" s="81"/>
      <c r="X233" s="81"/>
      <c r="Y233" s="81"/>
      <c r="Z233" s="81"/>
      <c r="AA233" s="81"/>
      <c r="AB233" s="81"/>
      <c r="AC233" s="82"/>
      <c r="AD233" s="81">
        <v>53832225.816568092</v>
      </c>
      <c r="AE233" s="81">
        <v>2106390.5754826907</v>
      </c>
      <c r="AF233" s="81">
        <v>80834.821895746165</v>
      </c>
      <c r="AG233" s="81">
        <v>54575315.401522808</v>
      </c>
      <c r="AH233" s="81">
        <v>77924270.611416519</v>
      </c>
      <c r="AI233" s="81">
        <v>0</v>
      </c>
      <c r="AJ233" s="81">
        <v>0</v>
      </c>
      <c r="AK233" s="81">
        <v>5296235.3452692321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2175</v>
      </c>
      <c r="B234" s="80">
        <v>226</v>
      </c>
      <c r="C234" s="80">
        <v>16</v>
      </c>
      <c r="D234" s="80">
        <v>46</v>
      </c>
      <c r="E234" s="80">
        <v>2021</v>
      </c>
      <c r="F234" s="80" t="s">
        <v>75</v>
      </c>
      <c r="G234" s="182" t="s">
        <v>2157</v>
      </c>
      <c r="H234" s="80" t="s">
        <v>2158</v>
      </c>
      <c r="I234" s="173"/>
      <c r="J234" s="83"/>
      <c r="K234" s="81"/>
      <c r="L234" s="81"/>
      <c r="M234" s="81"/>
      <c r="N234" s="81"/>
      <c r="O234" s="81"/>
      <c r="P234" s="81"/>
      <c r="Q234" s="81"/>
      <c r="R234" s="81"/>
      <c r="S234" s="81"/>
      <c r="T234" s="81"/>
      <c r="U234" s="81"/>
      <c r="V234" s="81"/>
      <c r="W234" s="81"/>
      <c r="X234" s="81"/>
      <c r="Y234" s="81"/>
      <c r="Z234" s="81"/>
      <c r="AA234" s="81"/>
      <c r="AB234" s="81"/>
      <c r="AC234" s="82"/>
      <c r="AD234" s="81">
        <v>172279559.66439235</v>
      </c>
      <c r="AE234" s="81">
        <v>2421427.5111952969</v>
      </c>
      <c r="AF234" s="81">
        <v>444591.52042660391</v>
      </c>
      <c r="AG234" s="81">
        <v>113863628.08848539</v>
      </c>
      <c r="AH234" s="81">
        <v>104439347.1759786</v>
      </c>
      <c r="AI234" s="81">
        <v>0</v>
      </c>
      <c r="AJ234" s="81">
        <v>0</v>
      </c>
      <c r="AK234" s="81">
        <v>7343033.1478563035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1729</v>
      </c>
      <c r="B235" s="80">
        <v>227</v>
      </c>
      <c r="C235" s="80">
        <v>16</v>
      </c>
      <c r="D235" s="80">
        <v>47</v>
      </c>
      <c r="E235" s="80">
        <v>2021</v>
      </c>
      <c r="F235" s="80" t="s">
        <v>75</v>
      </c>
      <c r="G235" s="182" t="s">
        <v>1727</v>
      </c>
      <c r="H235" s="80" t="s">
        <v>1728</v>
      </c>
      <c r="I235" s="173"/>
      <c r="J235" s="83"/>
      <c r="K235" s="81"/>
      <c r="L235" s="81"/>
      <c r="M235" s="81"/>
      <c r="N235" s="81"/>
      <c r="O235" s="81"/>
      <c r="P235" s="81"/>
      <c r="Q235" s="81"/>
      <c r="R235" s="81"/>
      <c r="S235" s="81"/>
      <c r="T235" s="81"/>
      <c r="U235" s="81"/>
      <c r="V235" s="81"/>
      <c r="W235" s="81"/>
      <c r="X235" s="81"/>
      <c r="Y235" s="81"/>
      <c r="Z235" s="81"/>
      <c r="AA235" s="81"/>
      <c r="AB235" s="81"/>
      <c r="AC235" s="82"/>
      <c r="AD235" s="81">
        <v>56982421.433178931</v>
      </c>
      <c r="AE235" s="81">
        <v>472555.40356890915</v>
      </c>
      <c r="AF235" s="81">
        <v>46191.326797569236</v>
      </c>
      <c r="AG235" s="81">
        <v>37351994.941947348</v>
      </c>
      <c r="AH235" s="81">
        <v>13947876.15025942</v>
      </c>
      <c r="AI235" s="81">
        <v>0</v>
      </c>
      <c r="AJ235" s="81">
        <v>0</v>
      </c>
      <c r="AK235" s="81">
        <v>1208809.142822057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1709</v>
      </c>
      <c r="B236" s="80">
        <v>228</v>
      </c>
      <c r="C236" s="80">
        <v>16</v>
      </c>
      <c r="D236" s="80">
        <v>48</v>
      </c>
      <c r="E236" s="80">
        <v>2021</v>
      </c>
      <c r="F236" s="80" t="s">
        <v>75</v>
      </c>
      <c r="G236" s="182" t="s">
        <v>1708</v>
      </c>
      <c r="H236" s="80" t="s">
        <v>1695</v>
      </c>
      <c r="I236" s="173"/>
      <c r="J236" s="83"/>
      <c r="K236" s="81"/>
      <c r="L236" s="81"/>
      <c r="M236" s="81"/>
      <c r="N236" s="81"/>
      <c r="O236" s="81"/>
      <c r="P236" s="81"/>
      <c r="Q236" s="81"/>
      <c r="R236" s="81"/>
      <c r="S236" s="81"/>
      <c r="T236" s="81"/>
      <c r="U236" s="81"/>
      <c r="V236" s="81"/>
      <c r="W236" s="81"/>
      <c r="X236" s="81"/>
      <c r="Y236" s="81"/>
      <c r="Z236" s="81"/>
      <c r="AA236" s="81"/>
      <c r="AB236" s="81"/>
      <c r="AC236" s="82"/>
      <c r="AD236" s="81">
        <v>76895305.925371319</v>
      </c>
      <c r="AE236" s="81">
        <v>747374.85812671448</v>
      </c>
      <c r="AF236" s="81">
        <v>808348.21895746153</v>
      </c>
      <c r="AG236" s="81">
        <v>39117877.469150096</v>
      </c>
      <c r="AH236" s="81">
        <v>30149838.930216223</v>
      </c>
      <c r="AI236" s="81">
        <v>0</v>
      </c>
      <c r="AJ236" s="81">
        <v>0</v>
      </c>
      <c r="AK236" s="81">
        <v>2549407.2290031486</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1656</v>
      </c>
      <c r="B237" s="80">
        <v>229</v>
      </c>
      <c r="C237" s="80">
        <v>16</v>
      </c>
      <c r="D237" s="80">
        <v>49</v>
      </c>
      <c r="E237" s="80">
        <v>2021</v>
      </c>
      <c r="F237" s="80" t="s">
        <v>75</v>
      </c>
      <c r="G237" s="182" t="s">
        <v>1654</v>
      </c>
      <c r="H237" s="80" t="s">
        <v>1655</v>
      </c>
      <c r="I237" s="173"/>
      <c r="J237" s="83"/>
      <c r="K237" s="81"/>
      <c r="L237" s="81"/>
      <c r="M237" s="81"/>
      <c r="N237" s="81"/>
      <c r="O237" s="81"/>
      <c r="P237" s="81"/>
      <c r="Q237" s="81"/>
      <c r="R237" s="81"/>
      <c r="S237" s="81"/>
      <c r="T237" s="81"/>
      <c r="U237" s="81"/>
      <c r="V237" s="81"/>
      <c r="W237" s="81"/>
      <c r="X237" s="81"/>
      <c r="Y237" s="81"/>
      <c r="Z237" s="81"/>
      <c r="AA237" s="81"/>
      <c r="AB237" s="81"/>
      <c r="AC237" s="82"/>
      <c r="AD237" s="81">
        <v>605664968.20985532</v>
      </c>
      <c r="AE237" s="81">
        <v>102876316.79398037</v>
      </c>
      <c r="AF237" s="81">
        <v>4128349.8325327504</v>
      </c>
      <c r="AG237" s="81">
        <v>5221243333.2099867</v>
      </c>
      <c r="AH237" s="81">
        <v>3145373841.5993962</v>
      </c>
      <c r="AI237" s="81">
        <v>0</v>
      </c>
      <c r="AJ237" s="81">
        <v>0</v>
      </c>
      <c r="AK237" s="81">
        <v>205856561.01290405</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2429</v>
      </c>
      <c r="B238" s="80">
        <v>230</v>
      </c>
      <c r="C238" s="80">
        <v>16</v>
      </c>
      <c r="D238" s="80">
        <v>50</v>
      </c>
      <c r="E238" s="80">
        <v>2021</v>
      </c>
      <c r="F238" s="80" t="s">
        <v>75</v>
      </c>
      <c r="G238" s="182" t="s">
        <v>2427</v>
      </c>
      <c r="H238" s="80" t="s">
        <v>2428</v>
      </c>
      <c r="I238" s="173"/>
      <c r="J238" s="83"/>
      <c r="K238" s="81"/>
      <c r="L238" s="81"/>
      <c r="M238" s="81"/>
      <c r="N238" s="81"/>
      <c r="O238" s="81"/>
      <c r="P238" s="81"/>
      <c r="Q238" s="81"/>
      <c r="R238" s="81"/>
      <c r="S238" s="81"/>
      <c r="T238" s="81"/>
      <c r="U238" s="81"/>
      <c r="V238" s="81"/>
      <c r="W238" s="81"/>
      <c r="X238" s="81"/>
      <c r="Y238" s="81"/>
      <c r="Z238" s="81"/>
      <c r="AA238" s="81"/>
      <c r="AB238" s="81"/>
      <c r="AC238" s="82"/>
      <c r="AD238" s="81">
        <v>18202346.854736641</v>
      </c>
      <c r="AE238" s="81">
        <v>936732.16523056815</v>
      </c>
      <c r="AF238" s="81">
        <v>109704.40114422693</v>
      </c>
      <c r="AG238" s="81">
        <v>27949863.648462433</v>
      </c>
      <c r="AH238" s="81">
        <v>42240286.673263088</v>
      </c>
      <c r="AI238" s="81">
        <v>0</v>
      </c>
      <c r="AJ238" s="81">
        <v>0</v>
      </c>
      <c r="AK238" s="81">
        <v>2874416.615215268</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1785</v>
      </c>
      <c r="B239" s="80">
        <v>231</v>
      </c>
      <c r="C239" s="80">
        <v>16</v>
      </c>
      <c r="D239" s="80">
        <v>51</v>
      </c>
      <c r="E239" s="80">
        <v>2021</v>
      </c>
      <c r="F239" s="80" t="s">
        <v>75</v>
      </c>
      <c r="G239" s="182" t="s">
        <v>1783</v>
      </c>
      <c r="H239" s="80" t="s">
        <v>1784</v>
      </c>
      <c r="I239" s="173"/>
      <c r="J239" s="83"/>
      <c r="K239" s="81"/>
      <c r="L239" s="81"/>
      <c r="M239" s="81"/>
      <c r="N239" s="81"/>
      <c r="O239" s="81"/>
      <c r="P239" s="81"/>
      <c r="Q239" s="81"/>
      <c r="R239" s="81"/>
      <c r="S239" s="81"/>
      <c r="T239" s="81"/>
      <c r="U239" s="81"/>
      <c r="V239" s="81"/>
      <c r="W239" s="81"/>
      <c r="X239" s="81"/>
      <c r="Y239" s="81"/>
      <c r="Z239" s="81"/>
      <c r="AA239" s="81"/>
      <c r="AB239" s="81"/>
      <c r="AC239" s="82"/>
      <c r="AD239" s="81">
        <v>28024396.711822029</v>
      </c>
      <c r="AE239" s="81">
        <v>1302040.9523866752</v>
      </c>
      <c r="AF239" s="81">
        <v>329113.20343268081</v>
      </c>
      <c r="AG239" s="81">
        <v>92106284.92392987</v>
      </c>
      <c r="AH239" s="81">
        <v>111087186.42396934</v>
      </c>
      <c r="AI239" s="81">
        <v>0</v>
      </c>
      <c r="AJ239" s="81">
        <v>0</v>
      </c>
      <c r="AK239" s="81">
        <v>8906386.0516472347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1745</v>
      </c>
      <c r="B240" s="80">
        <v>232</v>
      </c>
      <c r="C240" s="80">
        <v>16</v>
      </c>
      <c r="D240" s="80">
        <v>52</v>
      </c>
      <c r="E240" s="80">
        <v>2021</v>
      </c>
      <c r="F240" s="80" t="s">
        <v>75</v>
      </c>
      <c r="G240" s="182" t="s">
        <v>1743</v>
      </c>
      <c r="H240" s="80" t="s">
        <v>1744</v>
      </c>
      <c r="I240" s="173"/>
      <c r="J240" s="83"/>
      <c r="K240" s="81"/>
      <c r="L240" s="81"/>
      <c r="M240" s="81"/>
      <c r="N240" s="81"/>
      <c r="O240" s="81"/>
      <c r="P240" s="81"/>
      <c r="Q240" s="81"/>
      <c r="R240" s="81"/>
      <c r="S240" s="81"/>
      <c r="T240" s="81"/>
      <c r="U240" s="81"/>
      <c r="V240" s="81"/>
      <c r="W240" s="81"/>
      <c r="X240" s="81"/>
      <c r="Y240" s="81"/>
      <c r="Z240" s="81"/>
      <c r="AA240" s="81"/>
      <c r="AB240" s="81"/>
      <c r="AC240" s="82"/>
      <c r="AD240" s="81">
        <v>119962106.86290984</v>
      </c>
      <c r="AE240" s="81">
        <v>727266.11754931405</v>
      </c>
      <c r="AF240" s="81">
        <v>715965.56536232319</v>
      </c>
      <c r="AG240" s="81">
        <v>41164153.505739771</v>
      </c>
      <c r="AH240" s="81">
        <v>44482931.238850325</v>
      </c>
      <c r="AI240" s="81">
        <v>0</v>
      </c>
      <c r="AJ240" s="81">
        <v>0</v>
      </c>
      <c r="AK240" s="81">
        <v>3215046.4040765166</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2393</v>
      </c>
      <c r="B241" s="80">
        <v>233</v>
      </c>
      <c r="C241" s="80">
        <v>16</v>
      </c>
      <c r="D241" s="80">
        <v>53</v>
      </c>
      <c r="E241" s="80">
        <v>2021</v>
      </c>
      <c r="F241" s="80" t="s">
        <v>75</v>
      </c>
      <c r="G241" s="182" t="s">
        <v>2391</v>
      </c>
      <c r="H241" s="80" t="s">
        <v>2392</v>
      </c>
      <c r="I241" s="173"/>
      <c r="J241" s="83"/>
      <c r="K241" s="81"/>
      <c r="L241" s="81"/>
      <c r="M241" s="81"/>
      <c r="N241" s="81"/>
      <c r="O241" s="81"/>
      <c r="P241" s="81"/>
      <c r="Q241" s="81"/>
      <c r="R241" s="81"/>
      <c r="S241" s="81"/>
      <c r="T241" s="81"/>
      <c r="U241" s="81"/>
      <c r="V241" s="81"/>
      <c r="W241" s="81"/>
      <c r="X241" s="81"/>
      <c r="Y241" s="81"/>
      <c r="Z241" s="81"/>
      <c r="AA241" s="81"/>
      <c r="AB241" s="81"/>
      <c r="AC241" s="82"/>
      <c r="AD241" s="81">
        <v>23523410.653077502</v>
      </c>
      <c r="AE241" s="81">
        <v>1089223.4479425212</v>
      </c>
      <c r="AF241" s="81">
        <v>11547.831699392309</v>
      </c>
      <c r="AG241" s="81">
        <v>41838291.092138112</v>
      </c>
      <c r="AH241" s="81">
        <v>51676175.542757697</v>
      </c>
      <c r="AI241" s="81">
        <v>0</v>
      </c>
      <c r="AJ241" s="81">
        <v>0</v>
      </c>
      <c r="AK241" s="81">
        <v>3663050.0531645482</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1733</v>
      </c>
      <c r="B242" s="80">
        <v>234</v>
      </c>
      <c r="C242" s="80">
        <v>16</v>
      </c>
      <c r="D242" s="80">
        <v>54</v>
      </c>
      <c r="E242" s="80">
        <v>2021</v>
      </c>
      <c r="F242" s="80" t="s">
        <v>75</v>
      </c>
      <c r="G242" s="182" t="s">
        <v>1731</v>
      </c>
      <c r="H242" s="80" t="s">
        <v>1732</v>
      </c>
      <c r="I242" s="173"/>
      <c r="J242" s="83"/>
      <c r="K242" s="81"/>
      <c r="L242" s="81"/>
      <c r="M242" s="81"/>
      <c r="N242" s="81"/>
      <c r="O242" s="81"/>
      <c r="P242" s="81"/>
      <c r="Q242" s="81"/>
      <c r="R242" s="81"/>
      <c r="S242" s="81"/>
      <c r="T242" s="81"/>
      <c r="U242" s="81"/>
      <c r="V242" s="81"/>
      <c r="W242" s="81"/>
      <c r="X242" s="81"/>
      <c r="Y242" s="81"/>
      <c r="Z242" s="81"/>
      <c r="AA242" s="81"/>
      <c r="AB242" s="81"/>
      <c r="AC242" s="82"/>
      <c r="AD242" s="81">
        <v>74033166.045645058</v>
      </c>
      <c r="AE242" s="81">
        <v>834512.73396211606</v>
      </c>
      <c r="AF242" s="81">
        <v>1634018.1854640117</v>
      </c>
      <c r="AG242" s="81">
        <v>24650765.548654597</v>
      </c>
      <c r="AH242" s="81">
        <v>32346715.239362907</v>
      </c>
      <c r="AI242" s="81">
        <v>0</v>
      </c>
      <c r="AJ242" s="81">
        <v>0</v>
      </c>
      <c r="AK242" s="81">
        <v>2463035.5908256141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2485</v>
      </c>
      <c r="B243" s="80">
        <v>235</v>
      </c>
      <c r="C243" s="80">
        <v>16</v>
      </c>
      <c r="D243" s="80">
        <v>55</v>
      </c>
      <c r="E243" s="80">
        <v>2021</v>
      </c>
      <c r="F243" s="80" t="s">
        <v>75</v>
      </c>
      <c r="G243" s="182" t="s">
        <v>2483</v>
      </c>
      <c r="H243" s="80" t="s">
        <v>2484</v>
      </c>
      <c r="I243" s="173"/>
      <c r="J243" s="83"/>
      <c r="K243" s="81"/>
      <c r="L243" s="81"/>
      <c r="M243" s="81"/>
      <c r="N243" s="81"/>
      <c r="O243" s="81"/>
      <c r="P243" s="81"/>
      <c r="Q243" s="81"/>
      <c r="R243" s="81"/>
      <c r="S243" s="81"/>
      <c r="T243" s="81"/>
      <c r="U243" s="81"/>
      <c r="V243" s="81"/>
      <c r="W243" s="81"/>
      <c r="X243" s="81"/>
      <c r="Y243" s="81"/>
      <c r="Z243" s="81"/>
      <c r="AA243" s="81"/>
      <c r="AB243" s="81"/>
      <c r="AC243" s="82"/>
      <c r="AD243" s="81">
        <v>36485162.328339033</v>
      </c>
      <c r="AE243" s="81">
        <v>1848328.4047393857</v>
      </c>
      <c r="AF243" s="81">
        <v>1940035.725497908</v>
      </c>
      <c r="AG243" s="81">
        <v>50053224.335240096</v>
      </c>
      <c r="AH243" s="81">
        <v>55406288.442663006</v>
      </c>
      <c r="AI243" s="81">
        <v>0</v>
      </c>
      <c r="AJ243" s="81">
        <v>0</v>
      </c>
      <c r="AK243" s="81">
        <v>4729831.6693785619</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1741</v>
      </c>
      <c r="B244" s="80">
        <v>236</v>
      </c>
      <c r="C244" s="80">
        <v>16</v>
      </c>
      <c r="D244" s="80">
        <v>56</v>
      </c>
      <c r="E244" s="80">
        <v>2021</v>
      </c>
      <c r="F244" s="80" t="s">
        <v>75</v>
      </c>
      <c r="G244" s="182" t="s">
        <v>1739</v>
      </c>
      <c r="H244" s="80" t="s">
        <v>1740</v>
      </c>
      <c r="I244" s="173"/>
      <c r="J244" s="83"/>
      <c r="K244" s="81"/>
      <c r="L244" s="81"/>
      <c r="M244" s="81"/>
      <c r="N244" s="81"/>
      <c r="O244" s="81"/>
      <c r="P244" s="81"/>
      <c r="Q244" s="81"/>
      <c r="R244" s="81"/>
      <c r="S244" s="81"/>
      <c r="T244" s="81"/>
      <c r="U244" s="81"/>
      <c r="V244" s="81"/>
      <c r="W244" s="81"/>
      <c r="X244" s="81"/>
      <c r="Y244" s="81"/>
      <c r="Z244" s="81"/>
      <c r="AA244" s="81"/>
      <c r="AB244" s="81"/>
      <c r="AC244" s="82"/>
      <c r="AD244" s="81">
        <v>1141528118.1850452</v>
      </c>
      <c r="AE244" s="81">
        <v>1193118.6075924232</v>
      </c>
      <c r="AF244" s="81">
        <v>606261.16421809618</v>
      </c>
      <c r="AG244" s="81">
        <v>59497116.364165604</v>
      </c>
      <c r="AH244" s="81">
        <v>50421362.512012459</v>
      </c>
      <c r="AI244" s="81">
        <v>0</v>
      </c>
      <c r="AJ244" s="81">
        <v>0</v>
      </c>
      <c r="AK244" s="81">
        <v>3554626.0818353035</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2489</v>
      </c>
      <c r="B245" s="80">
        <v>237</v>
      </c>
      <c r="C245" s="80">
        <v>16</v>
      </c>
      <c r="D245" s="80">
        <v>57</v>
      </c>
      <c r="E245" s="80">
        <v>2021</v>
      </c>
      <c r="F245" s="80" t="s">
        <v>75</v>
      </c>
      <c r="G245" s="182" t="s">
        <v>2487</v>
      </c>
      <c r="H245" s="80" t="s">
        <v>2488</v>
      </c>
      <c r="I245" s="173"/>
      <c r="J245" s="83"/>
      <c r="K245" s="81"/>
      <c r="L245" s="81"/>
      <c r="M245" s="81"/>
      <c r="N245" s="81"/>
      <c r="O245" s="81"/>
      <c r="P245" s="81"/>
      <c r="Q245" s="81"/>
      <c r="R245" s="81"/>
      <c r="S245" s="81"/>
      <c r="T245" s="81"/>
      <c r="U245" s="81"/>
      <c r="V245" s="81"/>
      <c r="W245" s="81"/>
      <c r="X245" s="81"/>
      <c r="Y245" s="81"/>
      <c r="Z245" s="81"/>
      <c r="AA245" s="81"/>
      <c r="AB245" s="81"/>
      <c r="AC245" s="82"/>
      <c r="AD245" s="81">
        <v>38351584.274705112</v>
      </c>
      <c r="AE245" s="81">
        <v>1930439.095430437</v>
      </c>
      <c r="AF245" s="81">
        <v>1582052.9428167462</v>
      </c>
      <c r="AG245" s="81">
        <v>141085661.77641153</v>
      </c>
      <c r="AH245" s="81">
        <v>167984757.22232047</v>
      </c>
      <c r="AI245" s="81">
        <v>0</v>
      </c>
      <c r="AJ245" s="81">
        <v>0</v>
      </c>
      <c r="AK245" s="81">
        <v>12760687.589347754</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2493</v>
      </c>
      <c r="B246" s="80">
        <v>238</v>
      </c>
      <c r="C246" s="80">
        <v>16</v>
      </c>
      <c r="D246" s="80">
        <v>58</v>
      </c>
      <c r="E246" s="80">
        <v>2021</v>
      </c>
      <c r="F246" s="80" t="s">
        <v>75</v>
      </c>
      <c r="G246" s="182" t="s">
        <v>2491</v>
      </c>
      <c r="H246" s="80" t="s">
        <v>2492</v>
      </c>
      <c r="I246" s="173"/>
      <c r="J246" s="83"/>
      <c r="K246" s="81"/>
      <c r="L246" s="81"/>
      <c r="M246" s="81"/>
      <c r="N246" s="81"/>
      <c r="O246" s="81"/>
      <c r="P246" s="81"/>
      <c r="Q246" s="81"/>
      <c r="R246" s="81"/>
      <c r="S246" s="81"/>
      <c r="T246" s="81"/>
      <c r="U246" s="81"/>
      <c r="V246" s="81"/>
      <c r="W246" s="81"/>
      <c r="X246" s="81"/>
      <c r="Y246" s="81"/>
      <c r="Z246" s="81"/>
      <c r="AA246" s="81"/>
      <c r="AB246" s="81"/>
      <c r="AC246" s="82"/>
      <c r="AD246" s="81">
        <v>51106912.654325016</v>
      </c>
      <c r="AE246" s="81">
        <v>3212371.3072397118</v>
      </c>
      <c r="AF246" s="81">
        <v>1940035.725497908</v>
      </c>
      <c r="AG246" s="81">
        <v>110152888.45362015</v>
      </c>
      <c r="AH246" s="81">
        <v>99412467.010257527</v>
      </c>
      <c r="AI246" s="81">
        <v>0</v>
      </c>
      <c r="AJ246" s="81">
        <v>0</v>
      </c>
      <c r="AK246" s="81">
        <v>8396819.6391773447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2441</v>
      </c>
      <c r="B247" s="80">
        <v>239</v>
      </c>
      <c r="C247" s="80">
        <v>16</v>
      </c>
      <c r="D247" s="80">
        <v>59</v>
      </c>
      <c r="E247" s="80">
        <v>2021</v>
      </c>
      <c r="F247" s="80" t="s">
        <v>75</v>
      </c>
      <c r="G247" s="182" t="s">
        <v>2439</v>
      </c>
      <c r="H247" s="80" t="s">
        <v>2440</v>
      </c>
      <c r="I247" s="173"/>
      <c r="J247" s="83"/>
      <c r="K247" s="81"/>
      <c r="L247" s="81"/>
      <c r="M247" s="81"/>
      <c r="N247" s="81"/>
      <c r="O247" s="81"/>
      <c r="P247" s="81"/>
      <c r="Q247" s="81"/>
      <c r="R247" s="81"/>
      <c r="S247" s="81"/>
      <c r="T247" s="81"/>
      <c r="U247" s="81"/>
      <c r="V247" s="81"/>
      <c r="W247" s="81"/>
      <c r="X247" s="81"/>
      <c r="Y247" s="81"/>
      <c r="Z247" s="81"/>
      <c r="AA247" s="81"/>
      <c r="AB247" s="81"/>
      <c r="AC247" s="82"/>
      <c r="AD247" s="81">
        <v>98646797.009113923</v>
      </c>
      <c r="AE247" s="81">
        <v>3116854.7894970602</v>
      </c>
      <c r="AF247" s="81">
        <v>4636454.4273060123</v>
      </c>
      <c r="AG247" s="81">
        <v>123295588.47871359</v>
      </c>
      <c r="AH247" s="81">
        <v>96468042.512581781</v>
      </c>
      <c r="AI247" s="81">
        <v>0</v>
      </c>
      <c r="AJ247" s="81">
        <v>0</v>
      </c>
      <c r="AK247" s="81">
        <v>8060259.0308381375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1777</v>
      </c>
      <c r="B248" s="80">
        <v>240</v>
      </c>
      <c r="C248" s="80">
        <v>16</v>
      </c>
      <c r="D248" s="80">
        <v>60</v>
      </c>
      <c r="E248" s="80">
        <v>2021</v>
      </c>
      <c r="F248" s="80" t="s">
        <v>75</v>
      </c>
      <c r="G248" s="182" t="s">
        <v>1775</v>
      </c>
      <c r="H248" s="80" t="s">
        <v>1776</v>
      </c>
      <c r="I248" s="173"/>
      <c r="J248" s="83"/>
      <c r="K248" s="81"/>
      <c r="L248" s="81"/>
      <c r="M248" s="81"/>
      <c r="N248" s="81"/>
      <c r="O248" s="81"/>
      <c r="P248" s="81"/>
      <c r="Q248" s="81"/>
      <c r="R248" s="81"/>
      <c r="S248" s="81"/>
      <c r="T248" s="81"/>
      <c r="U248" s="81"/>
      <c r="V248" s="81"/>
      <c r="W248" s="81"/>
      <c r="X248" s="81"/>
      <c r="Y248" s="81"/>
      <c r="Z248" s="81"/>
      <c r="AA248" s="81"/>
      <c r="AB248" s="81"/>
      <c r="AC248" s="82"/>
      <c r="AD248" s="81">
        <v>119595793.76967622</v>
      </c>
      <c r="AE248" s="81">
        <v>2072876.0078536901</v>
      </c>
      <c r="AF248" s="81">
        <v>1449252.8782737346</v>
      </c>
      <c r="AG248" s="81">
        <v>128569372.78292722</v>
      </c>
      <c r="AH248" s="81">
        <v>127544688.63571924</v>
      </c>
      <c r="AI248" s="81">
        <v>0</v>
      </c>
      <c r="AJ248" s="81">
        <v>0</v>
      </c>
      <c r="AK248" s="81">
        <v>9553123.2268762812</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1698</v>
      </c>
      <c r="B249" s="80">
        <v>241</v>
      </c>
      <c r="C249" s="80">
        <v>16</v>
      </c>
      <c r="D249" s="80">
        <v>61</v>
      </c>
      <c r="E249" s="80">
        <v>2021</v>
      </c>
      <c r="F249" s="80" t="s">
        <v>75</v>
      </c>
      <c r="G249" s="182" t="s">
        <v>1696</v>
      </c>
      <c r="H249" s="80" t="s">
        <v>1697</v>
      </c>
      <c r="I249" s="173"/>
      <c r="J249" s="83"/>
      <c r="K249" s="81"/>
      <c r="L249" s="81"/>
      <c r="M249" s="81"/>
      <c r="N249" s="81"/>
      <c r="O249" s="81"/>
      <c r="P249" s="81"/>
      <c r="Q249" s="81"/>
      <c r="R249" s="81"/>
      <c r="S249" s="81"/>
      <c r="T249" s="81"/>
      <c r="U249" s="81"/>
      <c r="V249" s="81"/>
      <c r="W249" s="81"/>
      <c r="X249" s="81"/>
      <c r="Y249" s="81"/>
      <c r="Z249" s="81"/>
      <c r="AA249" s="81"/>
      <c r="AB249" s="81"/>
      <c r="AC249" s="82"/>
      <c r="AD249" s="81">
        <v>34299862.749131352</v>
      </c>
      <c r="AE249" s="81">
        <v>298279.6518981058</v>
      </c>
      <c r="AF249" s="81">
        <v>109704.40114422693</v>
      </c>
      <c r="AG249" s="81">
        <v>9360370.5580443032</v>
      </c>
      <c r="AH249" s="81">
        <v>11606067.029050976</v>
      </c>
      <c r="AI249" s="81">
        <v>0</v>
      </c>
      <c r="AJ249" s="81">
        <v>0</v>
      </c>
      <c r="AK249" s="81">
        <v>882618.38161966694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2157</v>
      </c>
      <c r="H6" s="87" t="s">
        <v>2158</v>
      </c>
      <c r="I6" s="87" t="s">
        <v>2500</v>
      </c>
      <c r="J6" s="87" t="s">
        <v>2501</v>
      </c>
      <c r="K6" s="87">
        <v>17</v>
      </c>
      <c r="L6" s="87">
        <v>43</v>
      </c>
      <c r="M6" s="18"/>
      <c r="N6" s="87">
        <v>1</v>
      </c>
      <c r="O6" s="87" t="s">
        <v>1788</v>
      </c>
      <c r="P6" s="87" t="s">
        <v>1789</v>
      </c>
      <c r="Q6" s="87" t="s">
        <v>1247</v>
      </c>
      <c r="R6" s="18"/>
      <c r="S6" s="87">
        <v>1</v>
      </c>
      <c r="T6" s="87" t="s">
        <v>2157</v>
      </c>
      <c r="U6" s="87" t="s">
        <v>2158</v>
      </c>
      <c r="V6" s="87" t="s">
        <v>1247</v>
      </c>
      <c r="W6" s="18"/>
      <c r="X6" s="87">
        <v>1</v>
      </c>
      <c r="Y6" s="769" t="s">
        <v>1788</v>
      </c>
      <c r="Z6" s="87" t="s">
        <v>1789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1663</v>
      </c>
      <c r="P7" s="87" t="s">
        <v>1664</v>
      </c>
      <c r="Q7" s="87" t="s">
        <v>1247</v>
      </c>
      <c r="R7" s="18"/>
      <c r="S7" s="87">
        <v>2</v>
      </c>
      <c r="T7" s="86" t="s">
        <v>570</v>
      </c>
      <c r="U7" s="87" t="s">
        <v>1592</v>
      </c>
      <c r="V7" s="87" t="s">
        <v>1592</v>
      </c>
      <c r="W7" s="18"/>
      <c r="X7" s="87">
        <v>2</v>
      </c>
      <c r="Y7" s="769" t="s">
        <v>1663</v>
      </c>
      <c r="Z7" s="87" t="s">
        <v>1664</v>
      </c>
      <c r="AA7" s="87" t="s">
        <v>1247</v>
      </c>
      <c r="AB7" s="18"/>
      <c r="AC7" s="87">
        <v>2</v>
      </c>
      <c r="AD7" s="87" t="s">
        <v>1763</v>
      </c>
      <c r="AE7" s="87" t="s">
        <v>1764</v>
      </c>
      <c r="AF7" s="87" t="s">
        <v>1247</v>
      </c>
    </row>
    <row r="8" spans="1:32" ht="12">
      <c r="A8" s="18"/>
      <c r="B8" s="18"/>
      <c r="C8" s="18"/>
      <c r="D8" s="18"/>
      <c r="F8" s="18"/>
      <c r="G8" s="18"/>
      <c r="H8" s="18"/>
      <c r="I8" s="18"/>
      <c r="J8" s="18"/>
      <c r="K8" s="18"/>
      <c r="L8" s="18"/>
      <c r="M8" s="18"/>
      <c r="N8" s="87">
        <v>3</v>
      </c>
      <c r="O8" s="87" t="s">
        <v>1826</v>
      </c>
      <c r="P8" s="87" t="s">
        <v>1827</v>
      </c>
      <c r="Q8" s="87" t="s">
        <v>1247</v>
      </c>
      <c r="R8" s="18"/>
      <c r="S8" s="18"/>
      <c r="T8" s="18"/>
      <c r="U8" s="18"/>
      <c r="V8" s="18"/>
      <c r="W8" s="18"/>
      <c r="X8" s="87">
        <v>3</v>
      </c>
      <c r="Y8" s="769" t="s">
        <v>1826</v>
      </c>
      <c r="Z8" s="87" t="s">
        <v>1827</v>
      </c>
      <c r="AA8" s="87" t="s">
        <v>1247</v>
      </c>
      <c r="AB8" s="18"/>
      <c r="AC8" s="87">
        <v>3</v>
      </c>
      <c r="AD8" s="87" t="s">
        <v>2431</v>
      </c>
      <c r="AE8" s="87" t="s">
        <v>2432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1847</v>
      </c>
      <c r="P9" s="87" t="s">
        <v>1848</v>
      </c>
      <c r="Q9" s="87" t="s">
        <v>1247</v>
      </c>
      <c r="R9" s="18"/>
      <c r="S9" s="18"/>
      <c r="T9" s="18"/>
      <c r="U9" s="18"/>
      <c r="V9" s="18"/>
      <c r="W9" s="18"/>
      <c r="X9" s="87">
        <v>4</v>
      </c>
      <c r="Y9" s="769" t="s">
        <v>1847</v>
      </c>
      <c r="Z9" s="87" t="s">
        <v>1848</v>
      </c>
      <c r="AA9" s="87" t="s">
        <v>1247</v>
      </c>
      <c r="AB9" s="18"/>
      <c r="AC9" s="87">
        <v>4</v>
      </c>
      <c r="AD9" s="87" t="s">
        <v>2459</v>
      </c>
      <c r="AE9" s="87" t="s">
        <v>2460</v>
      </c>
      <c r="AF9" s="87" t="s">
        <v>1247</v>
      </c>
    </row>
    <row r="10" spans="1:32" ht="12">
      <c r="A10" s="18"/>
      <c r="B10" s="18"/>
      <c r="C10" s="18"/>
      <c r="D10" s="18"/>
      <c r="F10" s="85" t="s">
        <v>1247</v>
      </c>
      <c r="G10" s="86" t="s">
        <v>2157</v>
      </c>
      <c r="H10" s="87" t="s">
        <v>2158</v>
      </c>
      <c r="I10" s="87" t="s">
        <v>2500</v>
      </c>
      <c r="J10" s="87" t="s">
        <v>2501</v>
      </c>
      <c r="K10" s="85">
        <v>17</v>
      </c>
      <c r="L10" s="85">
        <v>43</v>
      </c>
      <c r="M10" s="18"/>
      <c r="N10" s="87">
        <v>5</v>
      </c>
      <c r="O10" s="87" t="s">
        <v>1868</v>
      </c>
      <c r="P10" s="87" t="s">
        <v>1670</v>
      </c>
      <c r="Q10" s="87" t="s">
        <v>1247</v>
      </c>
      <c r="R10" s="18"/>
      <c r="S10" s="18"/>
      <c r="T10" s="18"/>
      <c r="U10" s="18"/>
      <c r="V10" s="18"/>
      <c r="W10" s="18"/>
      <c r="X10" s="87">
        <v>5</v>
      </c>
      <c r="Y10" s="769" t="s">
        <v>1868</v>
      </c>
      <c r="Z10" s="87" t="s">
        <v>1670</v>
      </c>
      <c r="AA10" s="87" t="s">
        <v>1247</v>
      </c>
      <c r="AB10" s="18"/>
      <c r="AC10" s="87">
        <v>5</v>
      </c>
      <c r="AD10" s="87" t="s">
        <v>1723</v>
      </c>
      <c r="AE10" s="87" t="s">
        <v>1724</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1888</v>
      </c>
      <c r="P11" s="87" t="s">
        <v>1889</v>
      </c>
      <c r="Q11" s="87" t="s">
        <v>1247</v>
      </c>
      <c r="R11" s="18"/>
      <c r="S11" s="18"/>
      <c r="T11" s="18"/>
      <c r="U11" s="18"/>
      <c r="V11" s="18"/>
      <c r="W11" s="18"/>
      <c r="X11" s="87">
        <v>6</v>
      </c>
      <c r="Y11" s="769" t="s">
        <v>1888</v>
      </c>
      <c r="Z11" s="87" t="s">
        <v>1889</v>
      </c>
      <c r="AA11" s="87" t="s">
        <v>1247</v>
      </c>
      <c r="AB11" s="18"/>
      <c r="AC11" s="87">
        <v>6</v>
      </c>
      <c r="AD11" s="87" t="s">
        <v>1679</v>
      </c>
      <c r="AE11" s="87" t="s">
        <v>1680</v>
      </c>
      <c r="AF11" s="87" t="s">
        <v>1247</v>
      </c>
    </row>
    <row r="12" spans="1:32" ht="12">
      <c r="A12" s="18"/>
      <c r="B12" s="18"/>
      <c r="C12" s="18"/>
      <c r="D12" s="18"/>
      <c r="F12" s="85" t="s">
        <v>1636</v>
      </c>
      <c r="G12" s="86" t="s">
        <v>2157</v>
      </c>
      <c r="H12" s="87"/>
      <c r="I12" s="87" t="s">
        <v>2157</v>
      </c>
      <c r="J12" s="87"/>
      <c r="K12" s="85" t="s">
        <v>1244</v>
      </c>
      <c r="L12" s="85"/>
      <c r="M12" s="18"/>
      <c r="N12" s="87">
        <v>7</v>
      </c>
      <c r="O12" s="87" t="s">
        <v>1666</v>
      </c>
      <c r="P12" s="87" t="s">
        <v>1667</v>
      </c>
      <c r="Q12" s="87" t="s">
        <v>1247</v>
      </c>
      <c r="R12" s="18"/>
      <c r="S12" s="18"/>
      <c r="T12" s="18"/>
      <c r="U12" s="18"/>
      <c r="V12" s="18"/>
      <c r="W12" s="18"/>
      <c r="X12" s="87">
        <v>7</v>
      </c>
      <c r="Y12" s="769" t="s">
        <v>1666</v>
      </c>
      <c r="Z12" s="87" t="s">
        <v>1667</v>
      </c>
      <c r="AA12" s="87" t="s">
        <v>1247</v>
      </c>
      <c r="AB12" s="18"/>
      <c r="AC12" s="87">
        <v>7</v>
      </c>
      <c r="AD12" s="87" t="s">
        <v>2423</v>
      </c>
      <c r="AE12" s="87" t="s">
        <v>2424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1926</v>
      </c>
      <c r="P13" s="87" t="s">
        <v>1927</v>
      </c>
      <c r="Q13" s="87" t="s">
        <v>1247</v>
      </c>
      <c r="R13" s="18"/>
      <c r="S13" s="18"/>
      <c r="T13" s="18"/>
      <c r="U13" s="18"/>
      <c r="V13" s="18"/>
      <c r="W13" s="18"/>
      <c r="X13" s="87">
        <v>8</v>
      </c>
      <c r="Y13" s="769" t="s">
        <v>1926</v>
      </c>
      <c r="Z13" s="87" t="s">
        <v>1927</v>
      </c>
      <c r="AA13" s="87" t="s">
        <v>1247</v>
      </c>
      <c r="AB13" s="18"/>
      <c r="AC13" s="87">
        <v>8</v>
      </c>
      <c r="AD13" s="87" t="s">
        <v>2387</v>
      </c>
      <c r="AE13" s="87" t="s">
        <v>2388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1947</v>
      </c>
      <c r="P14" s="87" t="s">
        <v>1948</v>
      </c>
      <c r="Q14" s="87" t="s">
        <v>1247</v>
      </c>
      <c r="R14" s="18"/>
      <c r="S14" s="18"/>
      <c r="T14" s="18"/>
      <c r="U14" s="18"/>
      <c r="V14" s="18"/>
      <c r="W14" s="18"/>
      <c r="X14" s="87">
        <v>9</v>
      </c>
      <c r="Y14" s="769" t="s">
        <v>1947</v>
      </c>
      <c r="Z14" s="87" t="s">
        <v>1948</v>
      </c>
      <c r="AA14" s="87" t="s">
        <v>1247</v>
      </c>
      <c r="AB14" s="18"/>
      <c r="AC14" s="87">
        <v>9</v>
      </c>
      <c r="AD14" s="87" t="s">
        <v>1751</v>
      </c>
      <c r="AE14" s="87" t="s">
        <v>1752</v>
      </c>
      <c r="AF14" s="87" t="s">
        <v>1247</v>
      </c>
    </row>
    <row r="15" spans="1:32" ht="12">
      <c r="A15" s="18"/>
      <c r="B15" s="18"/>
      <c r="C15" s="18"/>
      <c r="D15" s="18"/>
      <c r="E15" s="18"/>
      <c r="F15" s="18"/>
      <c r="G15" s="18"/>
      <c r="H15" s="18"/>
      <c r="I15" s="18"/>
      <c r="J15" s="18"/>
      <c r="K15" s="18"/>
      <c r="L15" s="18"/>
      <c r="M15" s="18"/>
      <c r="N15" s="87">
        <v>10</v>
      </c>
      <c r="O15" s="87" t="s">
        <v>1968</v>
      </c>
      <c r="P15" s="87" t="s">
        <v>1969</v>
      </c>
      <c r="Q15" s="87" t="s">
        <v>1247</v>
      </c>
      <c r="R15" s="18"/>
      <c r="S15" s="18"/>
      <c r="T15" s="18"/>
      <c r="U15" s="18"/>
      <c r="V15" s="18"/>
      <c r="W15" s="18"/>
      <c r="X15" s="87">
        <v>10</v>
      </c>
      <c r="Y15" s="769" t="s">
        <v>1968</v>
      </c>
      <c r="Z15" s="87" t="s">
        <v>1969</v>
      </c>
      <c r="AA15" s="87" t="s">
        <v>1247</v>
      </c>
      <c r="AB15" s="18"/>
      <c r="AC15" s="87">
        <v>10</v>
      </c>
      <c r="AD15" s="87" t="s">
        <v>1704</v>
      </c>
      <c r="AE15" s="87" t="s">
        <v>1705</v>
      </c>
      <c r="AF15" s="87" t="s">
        <v>1247</v>
      </c>
    </row>
    <row r="16" spans="1:32" ht="12">
      <c r="A16" s="18"/>
      <c r="B16" s="18"/>
      <c r="C16" s="18"/>
      <c r="D16" s="18"/>
      <c r="E16" s="18"/>
      <c r="F16" s="18"/>
      <c r="G16" s="18"/>
      <c r="H16" s="18"/>
      <c r="I16" s="18"/>
      <c r="J16" s="18"/>
      <c r="K16" s="18"/>
      <c r="L16" s="18"/>
      <c r="M16" s="18"/>
      <c r="N16" s="87">
        <v>11</v>
      </c>
      <c r="O16" s="87" t="s">
        <v>1989</v>
      </c>
      <c r="P16" s="87" t="s">
        <v>1990</v>
      </c>
      <c r="Q16" s="87" t="s">
        <v>1247</v>
      </c>
      <c r="R16" s="18"/>
      <c r="S16" s="18"/>
      <c r="T16" s="18"/>
      <c r="U16" s="18"/>
      <c r="V16" s="18"/>
      <c r="W16" s="18"/>
      <c r="X16" s="87">
        <v>11</v>
      </c>
      <c r="Y16" s="769" t="s">
        <v>1989</v>
      </c>
      <c r="Z16" s="87" t="s">
        <v>1990</v>
      </c>
      <c r="AA16" s="87" t="s">
        <v>1247</v>
      </c>
      <c r="AB16" s="18"/>
      <c r="AC16" s="87">
        <v>11</v>
      </c>
      <c r="AD16" s="87" t="s">
        <v>2395</v>
      </c>
      <c r="AE16" s="87" t="s">
        <v>2396</v>
      </c>
      <c r="AF16" s="87" t="s">
        <v>1247</v>
      </c>
    </row>
    <row r="17" spans="1:32" ht="12">
      <c r="A17" s="18"/>
      <c r="B17" s="18"/>
      <c r="C17" s="18"/>
      <c r="D17" s="18"/>
      <c r="E17" s="18"/>
      <c r="F17" s="18"/>
      <c r="G17" s="18"/>
      <c r="H17" s="18"/>
      <c r="I17" s="18"/>
      <c r="J17" s="18"/>
      <c r="K17" s="18"/>
      <c r="L17" s="18"/>
      <c r="M17" s="18"/>
      <c r="N17" s="87">
        <v>12</v>
      </c>
      <c r="O17" s="87" t="s">
        <v>2010</v>
      </c>
      <c r="P17" s="87" t="s">
        <v>2011</v>
      </c>
      <c r="Q17" s="87" t="s">
        <v>1247</v>
      </c>
      <c r="R17" s="18"/>
      <c r="S17" s="18"/>
      <c r="T17" s="18"/>
      <c r="U17" s="18"/>
      <c r="V17" s="18"/>
      <c r="W17" s="18"/>
      <c r="X17" s="87">
        <v>12</v>
      </c>
      <c r="Y17" s="769" t="s">
        <v>2010</v>
      </c>
      <c r="Z17" s="87" t="s">
        <v>2011</v>
      </c>
      <c r="AA17" s="87" t="s">
        <v>1247</v>
      </c>
      <c r="AB17" s="18"/>
      <c r="AC17" s="87">
        <v>12</v>
      </c>
      <c r="AD17" s="87" t="s">
        <v>2411</v>
      </c>
      <c r="AE17" s="87" t="s">
        <v>2412</v>
      </c>
      <c r="AF17" s="87" t="s">
        <v>1247</v>
      </c>
    </row>
    <row r="18" spans="1:32" ht="12">
      <c r="A18" s="18"/>
      <c r="B18" s="18"/>
      <c r="C18" s="18"/>
      <c r="D18" s="18"/>
      <c r="E18" s="18"/>
      <c r="F18" s="18"/>
      <c r="G18" s="18"/>
      <c r="H18" s="18"/>
      <c r="I18" s="18"/>
      <c r="J18" s="18"/>
      <c r="K18" s="18"/>
      <c r="L18" s="18"/>
      <c r="M18" s="18"/>
      <c r="N18" s="87">
        <v>13</v>
      </c>
      <c r="O18" s="87" t="s">
        <v>2031</v>
      </c>
      <c r="P18" s="87" t="s">
        <v>2032</v>
      </c>
      <c r="Q18" s="87" t="s">
        <v>1247</v>
      </c>
      <c r="R18" s="18"/>
      <c r="S18" s="18"/>
      <c r="T18" s="18"/>
      <c r="U18" s="18"/>
      <c r="V18" s="18"/>
      <c r="W18" s="18"/>
      <c r="X18" s="87">
        <v>13</v>
      </c>
      <c r="Y18" s="769" t="s">
        <v>2031</v>
      </c>
      <c r="Z18" s="87" t="s">
        <v>2032</v>
      </c>
      <c r="AA18" s="87" t="s">
        <v>1247</v>
      </c>
      <c r="AB18" s="18"/>
      <c r="AC18" s="87">
        <v>13</v>
      </c>
      <c r="AD18" s="87" t="s">
        <v>1683</v>
      </c>
      <c r="AE18" s="87" t="s">
        <v>1684</v>
      </c>
      <c r="AF18" s="87" t="s">
        <v>1247</v>
      </c>
    </row>
    <row r="19" spans="1:32" ht="12">
      <c r="A19" s="18"/>
      <c r="B19" s="18"/>
      <c r="C19" s="18"/>
      <c r="D19" s="18"/>
      <c r="E19" s="18"/>
      <c r="F19" s="18"/>
      <c r="G19" s="18"/>
      <c r="H19" s="18"/>
      <c r="I19" s="18"/>
      <c r="J19" s="18"/>
      <c r="K19" s="18"/>
      <c r="L19" s="18"/>
      <c r="M19" s="18"/>
      <c r="N19" s="87">
        <v>14</v>
      </c>
      <c r="O19" s="87" t="s">
        <v>2052</v>
      </c>
      <c r="P19" s="87" t="s">
        <v>2053</v>
      </c>
      <c r="Q19" s="87" t="s">
        <v>1247</v>
      </c>
      <c r="R19" s="18"/>
      <c r="S19" s="18"/>
      <c r="T19" s="18"/>
      <c r="U19" s="18"/>
      <c r="V19" s="18"/>
      <c r="W19" s="18"/>
      <c r="X19" s="87">
        <v>14</v>
      </c>
      <c r="Y19" s="769" t="s">
        <v>2052</v>
      </c>
      <c r="Z19" s="87" t="s">
        <v>2053</v>
      </c>
      <c r="AA19" s="87" t="s">
        <v>1247</v>
      </c>
      <c r="AB19" s="18"/>
      <c r="AC19" s="87">
        <v>14</v>
      </c>
      <c r="AD19" s="87" t="s">
        <v>1671</v>
      </c>
      <c r="AE19" s="87" t="s">
        <v>1672</v>
      </c>
      <c r="AF19" s="87" t="s">
        <v>1247</v>
      </c>
    </row>
    <row r="20" spans="1:32" ht="12">
      <c r="A20" s="18"/>
      <c r="B20" s="18"/>
      <c r="C20" s="18"/>
      <c r="D20" s="18"/>
      <c r="E20" s="18"/>
      <c r="F20" s="18"/>
      <c r="G20" s="18"/>
      <c r="H20" s="18"/>
      <c r="I20" s="18"/>
      <c r="J20" s="18"/>
      <c r="K20" s="18"/>
      <c r="L20" s="18"/>
      <c r="M20" s="18"/>
      <c r="N20" s="87">
        <v>15</v>
      </c>
      <c r="O20" s="87" t="s">
        <v>2073</v>
      </c>
      <c r="P20" s="87" t="s">
        <v>2074</v>
      </c>
      <c r="Q20" s="87" t="s">
        <v>1247</v>
      </c>
      <c r="R20" s="18"/>
      <c r="S20" s="18"/>
      <c r="T20" s="18"/>
      <c r="U20" s="18"/>
      <c r="V20" s="18"/>
      <c r="W20" s="18"/>
      <c r="X20" s="87">
        <v>15</v>
      </c>
      <c r="Y20" s="769" t="s">
        <v>2073</v>
      </c>
      <c r="Z20" s="87" t="s">
        <v>2074</v>
      </c>
      <c r="AA20" s="87" t="s">
        <v>1247</v>
      </c>
      <c r="AB20" s="18"/>
      <c r="AC20" s="87">
        <v>15</v>
      </c>
      <c r="AD20" s="87" t="s">
        <v>1715</v>
      </c>
      <c r="AE20" s="87" t="s">
        <v>1716</v>
      </c>
      <c r="AF20" s="87" t="s">
        <v>1247</v>
      </c>
    </row>
    <row r="21" spans="1:32" ht="12">
      <c r="A21" s="18"/>
      <c r="B21" s="18"/>
      <c r="C21" s="18"/>
      <c r="D21" s="18"/>
      <c r="E21" s="18"/>
      <c r="F21" s="18"/>
      <c r="G21" s="18"/>
      <c r="H21" s="18"/>
      <c r="I21" s="18"/>
      <c r="J21" s="18"/>
      <c r="K21" s="18"/>
      <c r="L21" s="18"/>
      <c r="M21" s="18"/>
      <c r="N21" s="87">
        <v>16</v>
      </c>
      <c r="O21" s="87" t="s">
        <v>2094</v>
      </c>
      <c r="P21" s="87" t="s">
        <v>2095</v>
      </c>
      <c r="Q21" s="87" t="s">
        <v>1247</v>
      </c>
      <c r="R21" s="18"/>
      <c r="S21" s="18"/>
      <c r="T21" s="18"/>
      <c r="U21" s="18"/>
      <c r="V21" s="18"/>
      <c r="W21" s="18"/>
      <c r="X21" s="87">
        <v>16</v>
      </c>
      <c r="Y21" s="769" t="s">
        <v>2094</v>
      </c>
      <c r="Z21" s="87" t="s">
        <v>2095</v>
      </c>
      <c r="AA21" s="87" t="s">
        <v>1247</v>
      </c>
      <c r="AB21" s="18"/>
      <c r="AC21" s="87">
        <v>16</v>
      </c>
      <c r="AD21" s="87" t="s">
        <v>2443</v>
      </c>
      <c r="AE21" s="87" t="s">
        <v>2444</v>
      </c>
      <c r="AF21" s="87" t="s">
        <v>1247</v>
      </c>
    </row>
    <row r="22" spans="1:32" ht="12">
      <c r="A22" s="18"/>
      <c r="B22" s="18"/>
      <c r="C22" s="18"/>
      <c r="D22" s="18"/>
      <c r="E22" s="18"/>
      <c r="F22" s="18"/>
      <c r="G22" s="18"/>
      <c r="H22" s="18"/>
      <c r="I22" s="18"/>
      <c r="J22" s="18"/>
      <c r="K22" s="18"/>
      <c r="L22" s="18"/>
      <c r="M22" s="18"/>
      <c r="N22" s="87">
        <v>17</v>
      </c>
      <c r="O22" s="87" t="s">
        <v>2115</v>
      </c>
      <c r="P22" s="87" t="s">
        <v>2116</v>
      </c>
      <c r="Q22" s="87" t="s">
        <v>1247</v>
      </c>
      <c r="R22" s="18"/>
      <c r="S22" s="18"/>
      <c r="T22" s="18"/>
      <c r="U22" s="18"/>
      <c r="V22" s="18"/>
      <c r="W22" s="18"/>
      <c r="X22" s="87">
        <v>17</v>
      </c>
      <c r="Y22" s="769" t="s">
        <v>2115</v>
      </c>
      <c r="Z22" s="87" t="s">
        <v>2116</v>
      </c>
      <c r="AA22" s="87" t="s">
        <v>1247</v>
      </c>
      <c r="AB22" s="18"/>
      <c r="AC22" s="87">
        <v>17</v>
      </c>
      <c r="AD22" s="87" t="s">
        <v>1711</v>
      </c>
      <c r="AE22" s="87" t="s">
        <v>1712</v>
      </c>
      <c r="AF22" s="87" t="s">
        <v>1247</v>
      </c>
    </row>
    <row r="23" spans="1:32" ht="12">
      <c r="A23" s="18"/>
      <c r="B23" s="18"/>
      <c r="C23" s="18"/>
      <c r="D23" s="18"/>
      <c r="E23" s="18"/>
      <c r="F23" s="18"/>
      <c r="G23" s="18"/>
      <c r="H23" s="18"/>
      <c r="I23" s="18"/>
      <c r="J23" s="18"/>
      <c r="K23" s="18"/>
      <c r="L23" s="18"/>
      <c r="M23" s="18"/>
      <c r="N23" s="87">
        <v>18</v>
      </c>
      <c r="O23" s="87" t="s">
        <v>2136</v>
      </c>
      <c r="P23" s="87" t="s">
        <v>2137</v>
      </c>
      <c r="Q23" s="87" t="s">
        <v>1247</v>
      </c>
      <c r="R23" s="18"/>
      <c r="S23" s="18"/>
      <c r="T23" s="18"/>
      <c r="U23" s="18"/>
      <c r="V23" s="18"/>
      <c r="W23" s="18"/>
      <c r="X23" s="87">
        <v>18</v>
      </c>
      <c r="Y23" s="769" t="s">
        <v>2136</v>
      </c>
      <c r="Z23" s="87" t="s">
        <v>2137</v>
      </c>
      <c r="AA23" s="87" t="s">
        <v>1247</v>
      </c>
      <c r="AB23" s="18"/>
      <c r="AC23" s="87">
        <v>18</v>
      </c>
      <c r="AD23" s="87" t="s">
        <v>1691</v>
      </c>
      <c r="AE23" s="87" t="s">
        <v>1692</v>
      </c>
      <c r="AF23" s="87" t="s">
        <v>1247</v>
      </c>
    </row>
    <row r="24" spans="1:32" ht="12">
      <c r="A24" s="18"/>
      <c r="B24" s="18"/>
      <c r="C24" s="18"/>
      <c r="D24" s="18"/>
      <c r="E24" s="18"/>
      <c r="F24" s="18"/>
      <c r="G24" s="18"/>
      <c r="H24" s="18"/>
      <c r="I24" s="18"/>
      <c r="J24" s="18"/>
      <c r="K24" s="18"/>
      <c r="L24" s="18"/>
      <c r="M24" s="18"/>
      <c r="N24" s="87">
        <v>19</v>
      </c>
      <c r="O24" s="87" t="s">
        <v>2157</v>
      </c>
      <c r="P24" s="87" t="s">
        <v>2158</v>
      </c>
      <c r="Q24" s="87" t="s">
        <v>1247</v>
      </c>
      <c r="R24" s="18"/>
      <c r="S24" s="18"/>
      <c r="T24" s="18"/>
      <c r="U24" s="18"/>
      <c r="V24" s="18"/>
      <c r="W24" s="18"/>
      <c r="X24" s="87">
        <v>19</v>
      </c>
      <c r="Y24" s="769" t="s">
        <v>2157</v>
      </c>
      <c r="Z24" s="87" t="s">
        <v>2158</v>
      </c>
      <c r="AA24" s="87" t="s">
        <v>1247</v>
      </c>
      <c r="AB24" s="18"/>
      <c r="AC24" s="87">
        <v>19</v>
      </c>
      <c r="AD24" s="87" t="s">
        <v>2475</v>
      </c>
      <c r="AE24" s="87" t="s">
        <v>2476</v>
      </c>
      <c r="AF24" s="87" t="s">
        <v>1247</v>
      </c>
    </row>
    <row r="25" spans="1:32" ht="12">
      <c r="A25" s="18"/>
      <c r="B25" s="18"/>
      <c r="C25" s="18"/>
      <c r="D25" s="18"/>
      <c r="E25" s="18"/>
      <c r="F25" s="18"/>
      <c r="G25" s="18"/>
      <c r="H25" s="18"/>
      <c r="I25" s="18"/>
      <c r="J25" s="18"/>
      <c r="K25" s="18"/>
      <c r="L25" s="18"/>
      <c r="M25" s="18"/>
      <c r="N25" s="87">
        <v>20</v>
      </c>
      <c r="O25" s="87" t="s">
        <v>2178</v>
      </c>
      <c r="P25" s="87" t="s">
        <v>2179</v>
      </c>
      <c r="Q25" s="87" t="s">
        <v>1247</v>
      </c>
      <c r="R25" s="18"/>
      <c r="S25" s="18"/>
      <c r="T25" s="18"/>
      <c r="U25" s="18"/>
      <c r="V25" s="18"/>
      <c r="W25" s="18"/>
      <c r="X25" s="87">
        <v>20</v>
      </c>
      <c r="Y25" s="769" t="s">
        <v>2178</v>
      </c>
      <c r="Z25" s="87" t="s">
        <v>2179</v>
      </c>
      <c r="AA25" s="87" t="s">
        <v>1247</v>
      </c>
      <c r="AB25" s="18"/>
      <c r="AC25" s="87">
        <v>20</v>
      </c>
      <c r="AD25" s="87" t="s">
        <v>2479</v>
      </c>
      <c r="AE25" s="87" t="s">
        <v>2480</v>
      </c>
      <c r="AF25" s="87" t="s">
        <v>1247</v>
      </c>
    </row>
    <row r="26" spans="1:32" ht="12">
      <c r="A26" s="18"/>
      <c r="B26" s="18"/>
      <c r="C26" s="18"/>
      <c r="D26" s="18"/>
      <c r="E26" s="18"/>
      <c r="F26" s="18"/>
      <c r="G26" s="18"/>
      <c r="H26" s="18"/>
      <c r="I26" s="18"/>
      <c r="J26" s="18"/>
      <c r="K26" s="18"/>
      <c r="L26" s="18"/>
      <c r="M26" s="18"/>
      <c r="N26" s="87">
        <v>21</v>
      </c>
      <c r="O26" s="87" t="s">
        <v>2199</v>
      </c>
      <c r="P26" s="87" t="s">
        <v>2200</v>
      </c>
      <c r="Q26" s="87" t="s">
        <v>1247</v>
      </c>
      <c r="R26" s="18"/>
      <c r="S26" s="18"/>
      <c r="T26" s="18"/>
      <c r="U26" s="18"/>
      <c r="V26" s="18"/>
      <c r="W26" s="18"/>
      <c r="X26" s="87">
        <v>21</v>
      </c>
      <c r="Y26" s="769" t="s">
        <v>2199</v>
      </c>
      <c r="Z26" s="87" t="s">
        <v>2200</v>
      </c>
      <c r="AA26" s="87" t="s">
        <v>1247</v>
      </c>
      <c r="AB26" s="18"/>
      <c r="AC26" s="87">
        <v>21</v>
      </c>
      <c r="AD26" s="87" t="s">
        <v>1755</v>
      </c>
      <c r="AE26" s="87" t="s">
        <v>1756</v>
      </c>
      <c r="AF26" s="87" t="s">
        <v>1247</v>
      </c>
    </row>
    <row r="27" spans="1:32" ht="12">
      <c r="A27" s="18"/>
      <c r="B27" s="18"/>
      <c r="C27" s="18"/>
      <c r="D27" s="18"/>
      <c r="E27" s="18"/>
      <c r="F27" s="18"/>
      <c r="G27" s="18"/>
      <c r="H27" s="18"/>
      <c r="I27" s="18"/>
      <c r="J27" s="18"/>
      <c r="K27" s="18"/>
      <c r="L27" s="18"/>
      <c r="M27" s="18"/>
      <c r="N27" s="87">
        <v>22</v>
      </c>
      <c r="O27" s="87" t="s">
        <v>2220</v>
      </c>
      <c r="P27" s="87" t="s">
        <v>2221</v>
      </c>
      <c r="Q27" s="87" t="s">
        <v>1247</v>
      </c>
      <c r="R27" s="18"/>
      <c r="S27" s="18"/>
      <c r="T27" s="18"/>
      <c r="U27" s="18"/>
      <c r="V27" s="18"/>
      <c r="W27" s="18"/>
      <c r="X27" s="87">
        <v>22</v>
      </c>
      <c r="Y27" s="769" t="s">
        <v>2220</v>
      </c>
      <c r="Z27" s="87" t="s">
        <v>2221</v>
      </c>
      <c r="AA27" s="87" t="s">
        <v>1247</v>
      </c>
      <c r="AB27" s="18"/>
      <c r="AC27" s="87">
        <v>22</v>
      </c>
      <c r="AD27" s="87" t="s">
        <v>2415</v>
      </c>
      <c r="AE27" s="87" t="s">
        <v>2416</v>
      </c>
      <c r="AF27" s="87" t="s">
        <v>1247</v>
      </c>
    </row>
    <row r="28" spans="1:32" ht="12">
      <c r="A28" s="18"/>
      <c r="B28" s="18"/>
      <c r="C28" s="18"/>
      <c r="D28" s="18"/>
      <c r="E28" s="18"/>
      <c r="F28" s="18"/>
      <c r="G28" s="18"/>
      <c r="H28" s="18"/>
      <c r="I28" s="18"/>
      <c r="J28" s="18"/>
      <c r="K28" s="18"/>
      <c r="L28" s="18"/>
      <c r="M28" s="18"/>
      <c r="N28" s="87">
        <v>23</v>
      </c>
      <c r="O28" s="87" t="s">
        <v>2241</v>
      </c>
      <c r="P28" s="87" t="s">
        <v>2242</v>
      </c>
      <c r="Q28" s="87" t="s">
        <v>1247</v>
      </c>
      <c r="R28" s="18"/>
      <c r="S28" s="18"/>
      <c r="T28" s="18"/>
      <c r="U28" s="18"/>
      <c r="V28" s="18"/>
      <c r="W28" s="18"/>
      <c r="X28" s="87">
        <v>23</v>
      </c>
      <c r="Y28" s="769" t="s">
        <v>2241</v>
      </c>
      <c r="Z28" s="87" t="s">
        <v>2242</v>
      </c>
      <c r="AA28" s="87" t="s">
        <v>1247</v>
      </c>
      <c r="AB28" s="18"/>
      <c r="AC28" s="87">
        <v>23</v>
      </c>
      <c r="AD28" s="87" t="s">
        <v>1747</v>
      </c>
      <c r="AE28" s="87" t="s">
        <v>1748</v>
      </c>
      <c r="AF28" s="87" t="s">
        <v>1247</v>
      </c>
    </row>
    <row r="29" spans="1:32" ht="12">
      <c r="A29" s="18"/>
      <c r="B29" s="18"/>
      <c r="C29" s="18"/>
      <c r="D29" s="18"/>
      <c r="E29" s="18"/>
      <c r="F29" s="18"/>
      <c r="G29" s="18"/>
      <c r="H29" s="18"/>
      <c r="I29" s="18"/>
      <c r="J29" s="18"/>
      <c r="K29" s="18"/>
      <c r="L29" s="18"/>
      <c r="M29" s="18"/>
      <c r="N29" s="87">
        <v>24</v>
      </c>
      <c r="O29" s="87" t="s">
        <v>2262</v>
      </c>
      <c r="P29" s="87" t="s">
        <v>2263</v>
      </c>
      <c r="Q29" s="87" t="s">
        <v>1247</v>
      </c>
      <c r="R29" s="18"/>
      <c r="S29" s="18"/>
      <c r="T29" s="18"/>
      <c r="U29" s="18"/>
      <c r="V29" s="18"/>
      <c r="W29" s="18"/>
      <c r="X29" s="87">
        <v>24</v>
      </c>
      <c r="Y29" s="769" t="s">
        <v>2262</v>
      </c>
      <c r="Z29" s="87" t="s">
        <v>2263</v>
      </c>
      <c r="AA29" s="87" t="s">
        <v>1247</v>
      </c>
      <c r="AB29" s="18"/>
      <c r="AC29" s="87">
        <v>24</v>
      </c>
      <c r="AD29" s="87" t="s">
        <v>1658</v>
      </c>
      <c r="AE29" s="87" t="s">
        <v>1659</v>
      </c>
      <c r="AF29" s="87" t="s">
        <v>1247</v>
      </c>
    </row>
    <row r="30" spans="1:32" ht="12">
      <c r="A30" s="18"/>
      <c r="B30" s="18"/>
      <c r="C30" s="18"/>
      <c r="D30" s="18"/>
      <c r="E30" s="18"/>
      <c r="F30" s="18"/>
      <c r="G30" s="18"/>
      <c r="H30" s="18"/>
      <c r="I30" s="18"/>
      <c r="J30" s="18"/>
      <c r="K30" s="18"/>
      <c r="L30" s="18"/>
      <c r="M30" s="18"/>
      <c r="N30" s="87">
        <v>25</v>
      </c>
      <c r="O30" s="87" t="s">
        <v>2283</v>
      </c>
      <c r="P30" s="87" t="s">
        <v>2284</v>
      </c>
      <c r="Q30" s="87" t="s">
        <v>1247</v>
      </c>
      <c r="R30" s="18"/>
      <c r="S30" s="18"/>
      <c r="T30" s="18"/>
      <c r="U30" s="18"/>
      <c r="V30" s="18"/>
      <c r="W30" s="18"/>
      <c r="X30" s="87">
        <v>25</v>
      </c>
      <c r="Y30" s="769" t="s">
        <v>2283</v>
      </c>
      <c r="Z30" s="87" t="s">
        <v>2284</v>
      </c>
      <c r="AA30" s="87" t="s">
        <v>1247</v>
      </c>
      <c r="AB30" s="18"/>
      <c r="AC30" s="87">
        <v>25</v>
      </c>
      <c r="AD30" s="87" t="s">
        <v>1759</v>
      </c>
      <c r="AE30" s="87" t="s">
        <v>1760</v>
      </c>
      <c r="AF30" s="87" t="s">
        <v>1247</v>
      </c>
    </row>
    <row r="31" spans="1:32" ht="12">
      <c r="A31" s="18"/>
      <c r="B31" s="18"/>
      <c r="C31" s="18"/>
      <c r="D31" s="18"/>
      <c r="E31" s="18"/>
      <c r="F31" s="18"/>
      <c r="G31" s="18"/>
      <c r="H31" s="18"/>
      <c r="I31" s="18"/>
      <c r="J31" s="18"/>
      <c r="K31" s="18"/>
      <c r="L31" s="18"/>
      <c r="M31" s="18"/>
      <c r="N31" s="87">
        <v>26</v>
      </c>
      <c r="O31" s="87" t="s">
        <v>2304</v>
      </c>
      <c r="P31" s="87" t="s">
        <v>2305</v>
      </c>
      <c r="Q31" s="87" t="s">
        <v>1247</v>
      </c>
      <c r="R31" s="18"/>
      <c r="S31" s="18"/>
      <c r="T31" s="18"/>
      <c r="U31" s="18"/>
      <c r="V31" s="18"/>
      <c r="W31" s="18"/>
      <c r="X31" s="87">
        <v>26</v>
      </c>
      <c r="Y31" s="769" t="s">
        <v>2304</v>
      </c>
      <c r="Z31" s="87" t="s">
        <v>2305</v>
      </c>
      <c r="AA31" s="87" t="s">
        <v>1247</v>
      </c>
      <c r="AB31" s="18"/>
      <c r="AC31" s="87">
        <v>26</v>
      </c>
      <c r="AD31" s="87" t="s">
        <v>1687</v>
      </c>
      <c r="AE31" s="87" t="s">
        <v>1688</v>
      </c>
      <c r="AF31" s="87" t="s">
        <v>1247</v>
      </c>
    </row>
    <row r="32" spans="1:32" ht="12">
      <c r="A32" s="18"/>
      <c r="B32" s="18"/>
      <c r="C32" s="18"/>
      <c r="D32" s="18"/>
      <c r="E32" s="18"/>
      <c r="F32" s="18"/>
      <c r="G32" s="18"/>
      <c r="H32" s="18"/>
      <c r="I32" s="18"/>
      <c r="J32" s="18"/>
      <c r="K32" s="18"/>
      <c r="L32" s="18"/>
      <c r="M32" s="18"/>
      <c r="N32" s="87">
        <v>27</v>
      </c>
      <c r="O32" s="87" t="s">
        <v>2325</v>
      </c>
      <c r="P32" s="87" t="s">
        <v>2326</v>
      </c>
      <c r="Q32" s="87" t="s">
        <v>1247</v>
      </c>
      <c r="R32" s="18"/>
      <c r="S32" s="18"/>
      <c r="T32" s="18"/>
      <c r="U32" s="18"/>
      <c r="V32" s="18"/>
      <c r="W32" s="18"/>
      <c r="X32" s="87">
        <v>27</v>
      </c>
      <c r="Y32" s="769" t="s">
        <v>2325</v>
      </c>
      <c r="Z32" s="87" t="s">
        <v>2326</v>
      </c>
      <c r="AA32" s="87" t="s">
        <v>1247</v>
      </c>
      <c r="AB32" s="18"/>
      <c r="AC32" s="87">
        <v>27</v>
      </c>
      <c r="AD32" s="87" t="s">
        <v>2463</v>
      </c>
      <c r="AE32" s="87" t="s">
        <v>2464</v>
      </c>
      <c r="AF32" s="87" t="s">
        <v>1247</v>
      </c>
    </row>
    <row r="33" spans="1:32" ht="12">
      <c r="A33" s="18"/>
      <c r="B33" s="18"/>
      <c r="C33" s="18"/>
      <c r="D33" s="18"/>
      <c r="E33" s="18"/>
      <c r="F33" s="18"/>
      <c r="G33" s="18"/>
      <c r="H33" s="18"/>
      <c r="I33" s="18"/>
      <c r="J33" s="18"/>
      <c r="K33" s="18"/>
      <c r="L33" s="18"/>
      <c r="M33" s="18"/>
      <c r="N33" s="87">
        <v>28</v>
      </c>
      <c r="O33" s="87" t="s">
        <v>2346</v>
      </c>
      <c r="P33" s="87" t="s">
        <v>2347</v>
      </c>
      <c r="Q33" s="87" t="s">
        <v>1247</v>
      </c>
      <c r="R33" s="18"/>
      <c r="S33" s="18"/>
      <c r="T33" s="18"/>
      <c r="U33" s="18"/>
      <c r="V33" s="18"/>
      <c r="W33" s="18"/>
      <c r="X33" s="87">
        <v>28</v>
      </c>
      <c r="Y33" s="769" t="s">
        <v>2346</v>
      </c>
      <c r="Z33" s="87" t="s">
        <v>2347</v>
      </c>
      <c r="AA33" s="87" t="s">
        <v>1247</v>
      </c>
      <c r="AB33" s="18"/>
      <c r="AC33" s="87">
        <v>28</v>
      </c>
      <c r="AD33" s="87" t="s">
        <v>2403</v>
      </c>
      <c r="AE33" s="87" t="s">
        <v>2404</v>
      </c>
      <c r="AF33" s="87" t="s">
        <v>1247</v>
      </c>
    </row>
    <row r="34" spans="1:32" ht="12">
      <c r="A34" s="18"/>
      <c r="B34" s="18"/>
      <c r="C34" s="18"/>
      <c r="D34" s="18"/>
      <c r="E34" s="18"/>
      <c r="F34" s="18"/>
      <c r="G34" s="18"/>
      <c r="H34" s="18"/>
      <c r="I34" s="18"/>
      <c r="J34" s="18"/>
      <c r="K34" s="18"/>
      <c r="L34" s="18"/>
      <c r="M34" s="18"/>
      <c r="N34" s="87">
        <v>29</v>
      </c>
      <c r="O34" s="87" t="s">
        <v>2367</v>
      </c>
      <c r="P34" s="87" t="s">
        <v>2368</v>
      </c>
      <c r="Q34" s="87" t="s">
        <v>1247</v>
      </c>
      <c r="R34" s="18"/>
      <c r="S34" s="18"/>
      <c r="T34" s="18"/>
      <c r="U34" s="18"/>
      <c r="V34" s="18"/>
      <c r="W34" s="18"/>
      <c r="X34" s="87">
        <v>29</v>
      </c>
      <c r="Y34" s="769" t="s">
        <v>2367</v>
      </c>
      <c r="Z34" s="87" t="s">
        <v>2368</v>
      </c>
      <c r="AA34" s="87" t="s">
        <v>1247</v>
      </c>
      <c r="AB34" s="18"/>
      <c r="AC34" s="87">
        <v>29</v>
      </c>
      <c r="AD34" s="87" t="s">
        <v>2447</v>
      </c>
      <c r="AE34" s="87" t="s">
        <v>2448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2407</v>
      </c>
      <c r="AE35" s="87" t="s">
        <v>2408</v>
      </c>
      <c r="AF35" s="87" t="s">
        <v>1247</v>
      </c>
    </row>
    <row r="36" spans="1:32" ht="12">
      <c r="A36" s="18"/>
      <c r="B36" s="18"/>
      <c r="C36" s="18"/>
      <c r="D36" s="18"/>
      <c r="E36" s="18"/>
      <c r="F36" s="18"/>
      <c r="G36" s="18"/>
      <c r="H36" s="18"/>
      <c r="I36" s="18"/>
      <c r="J36" s="18"/>
      <c r="K36" s="18"/>
      <c r="L36" s="18"/>
      <c r="M36" s="18"/>
      <c r="N36" s="87">
        <v>31</v>
      </c>
      <c r="O36" s="87" t="s">
        <v>2500</v>
      </c>
      <c r="P36" s="87" t="s">
        <v>2501</v>
      </c>
      <c r="Q36" s="87" t="s">
        <v>1245</v>
      </c>
      <c r="R36" s="18"/>
      <c r="S36" s="18"/>
      <c r="T36" s="18"/>
      <c r="U36" s="18"/>
      <c r="V36" s="18"/>
      <c r="W36" s="18"/>
      <c r="X36" s="87">
        <v>31</v>
      </c>
      <c r="Y36" s="769">
        <v>0</v>
      </c>
      <c r="Z36" s="87">
        <v>0</v>
      </c>
      <c r="AA36" s="87">
        <v>0</v>
      </c>
      <c r="AB36" s="18"/>
      <c r="AC36" s="87">
        <v>31</v>
      </c>
      <c r="AD36" s="87" t="s">
        <v>1719</v>
      </c>
      <c r="AE36" s="87" t="s">
        <v>1720</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1767</v>
      </c>
      <c r="AE37" s="87" t="s">
        <v>1768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1700</v>
      </c>
      <c r="AE38" s="87" t="s">
        <v>1701</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2455</v>
      </c>
      <c r="AE39" s="87" t="s">
        <v>2456</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2419</v>
      </c>
      <c r="AE40" s="87" t="s">
        <v>2420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1771</v>
      </c>
      <c r="AE41" s="87" t="s">
        <v>1772</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1779</v>
      </c>
      <c r="AE42" s="87" t="s">
        <v>1780</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2467</v>
      </c>
      <c r="AE43" s="87" t="s">
        <v>2468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2471</v>
      </c>
      <c r="AE44" s="87" t="s">
        <v>2472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1675</v>
      </c>
      <c r="AE45" s="87" t="s">
        <v>1676</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1735</v>
      </c>
      <c r="AE46" s="87" t="s">
        <v>1736</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2451</v>
      </c>
      <c r="AE47" s="87" t="s">
        <v>2452</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2399</v>
      </c>
      <c r="AE48" s="87" t="s">
        <v>2400</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2435</v>
      </c>
      <c r="AE49" s="87" t="s">
        <v>2436</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2495</v>
      </c>
      <c r="AE50" s="87" t="s">
        <v>2496</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2157</v>
      </c>
      <c r="AE51" s="87" t="s">
        <v>2158</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1727</v>
      </c>
      <c r="AE52" s="87" t="s">
        <v>1728</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1708</v>
      </c>
      <c r="AE53" s="87" t="s">
        <v>1695</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1654</v>
      </c>
      <c r="AE54" s="87" t="s">
        <v>1655</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2427</v>
      </c>
      <c r="AE55" s="87" t="s">
        <v>2428</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1783</v>
      </c>
      <c r="AE56" s="87" t="s">
        <v>1784</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1743</v>
      </c>
      <c r="AE57" s="87" t="s">
        <v>1744</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2391</v>
      </c>
      <c r="AE58" s="87" t="s">
        <v>2392</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1731</v>
      </c>
      <c r="AE59" s="87" t="s">
        <v>1732</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2483</v>
      </c>
      <c r="AE60" s="87" t="s">
        <v>2484</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1739</v>
      </c>
      <c r="AE61" s="87" t="s">
        <v>1740</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2487</v>
      </c>
      <c r="AE62" s="87" t="s">
        <v>2488</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2491</v>
      </c>
      <c r="AE63" s="87" t="s">
        <v>2492</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2439</v>
      </c>
      <c r="AE64" s="87" t="s">
        <v>2440</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1775</v>
      </c>
      <c r="AE65" s="87" t="s">
        <v>1776</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1696</v>
      </c>
      <c r="AE66" s="87" t="s">
        <v>1697</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40</v>
      </c>
      <c r="I4" s="80" t="str">
        <f>HLOOKUP(I3,比較地域マスタ!$E$5:$L$6,2,0)</f>
        <v>福岡県</v>
      </c>
      <c r="J4" s="80" t="str">
        <f>HLOOKUP(J3,比較地域マスタ!$E$5:$L$6,2,0)</f>
        <v>直方市</v>
      </c>
      <c r="K4" s="80" t="str">
        <f>HLOOKUP(K3,比較地域マスタ!$E$5:$L$6,2,0)</f>
        <v>40204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直方市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321.54287599564617</v>
      </c>
      <c r="BB5" s="34"/>
      <c r="BC5" s="19"/>
      <c r="BD5" s="364">
        <f>AC35</f>
        <v>336.44490098819381</v>
      </c>
      <c r="BE5" s="34"/>
      <c r="BF5" s="19"/>
      <c r="BG5" s="364">
        <f>AK35</f>
        <v>293.51893547528357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317.08332216409917</v>
      </c>
      <c r="BA6" s="19"/>
      <c r="BB6" s="34"/>
      <c r="BC6" s="364">
        <f>AC36</f>
        <v>333.01608814142492</v>
      </c>
      <c r="BD6" s="19"/>
      <c r="BE6" s="34"/>
      <c r="BF6" s="364">
        <f>AK36</f>
        <v>288.62857868568824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3.3845604816526773</v>
      </c>
      <c r="BA7" s="19"/>
      <c r="BB7" s="34"/>
      <c r="BC7" s="364">
        <f>AC37</f>
        <v>3.0740974175791007</v>
      </c>
      <c r="BD7" s="19"/>
      <c r="BE7" s="34"/>
      <c r="BF7" s="364">
        <f t="shared" ref="BF7:BF8" si="0">AK37</f>
        <v>2.9067464317550402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1.0749933498943542</v>
      </c>
      <c r="BA8" s="19"/>
      <c r="BB8" s="34"/>
      <c r="BC8" s="364">
        <f>AC38</f>
        <v>0.35471542918979937</v>
      </c>
      <c r="BD8" s="19"/>
      <c r="BE8" s="34"/>
      <c r="BF8" s="364">
        <f t="shared" si="0"/>
        <v>1.9836103578403115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574.87898999297863</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65.499405484773121</v>
      </c>
      <c r="BA9" s="364">
        <f>AZ9</f>
        <v>65.499405484773121</v>
      </c>
      <c r="BB9" s="34"/>
      <c r="BC9" s="364">
        <f>AC39</f>
        <v>105.64776020167331</v>
      </c>
      <c r="BD9" s="364">
        <f>AC39</f>
        <v>105.64776020167331</v>
      </c>
      <c r="BE9" s="34"/>
      <c r="BF9" s="364">
        <f>AK39</f>
        <v>59.201437168944814</v>
      </c>
      <c r="BG9" s="364">
        <f>AK39</f>
        <v>59.201437168944814</v>
      </c>
      <c r="BH9" s="34"/>
    </row>
    <row r="10" spans="1:62" ht="17.100000000000001" customHeight="1" thickBot="1">
      <c r="B10" s="366"/>
      <c r="C10" s="367"/>
      <c r="D10" s="369"/>
      <c r="E10" s="369"/>
      <c r="F10" s="369"/>
      <c r="G10" s="368"/>
      <c r="H10" s="368"/>
      <c r="I10" s="369"/>
      <c r="J10" s="370"/>
      <c r="K10" s="377"/>
      <c r="L10" s="286" t="s">
        <v>31</v>
      </c>
      <c r="M10" s="286"/>
      <c r="N10" s="622"/>
      <c r="O10" s="1025">
        <f>SUM(O11:O13)</f>
        <v>321.54287599564617</v>
      </c>
      <c r="P10" s="501">
        <f t="shared" ref="P10:P22" si="1">O10/$O$9</f>
        <v>0.559322712419136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67.710101135377457</v>
      </c>
      <c r="BA10" s="364">
        <f>AZ10</f>
        <v>67.710101135377457</v>
      </c>
      <c r="BB10" s="34"/>
      <c r="BC10" s="364">
        <f>AC40</f>
        <v>89.1240004503628</v>
      </c>
      <c r="BD10" s="364">
        <f>AC40</f>
        <v>89.1240004503628</v>
      </c>
      <c r="BE10" s="34"/>
      <c r="BF10" s="364">
        <f>AK40</f>
        <v>46.799297443166523</v>
      </c>
      <c r="BG10" s="364">
        <f>AK40</f>
        <v>46.799297443166523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317.08332216409917</v>
      </c>
      <c r="P11" s="502">
        <f t="shared" si="1"/>
        <v>0.55156533406790864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120.12660737718183</v>
      </c>
      <c r="BB11" s="34"/>
      <c r="BC11" s="364"/>
      <c r="BD11" s="364">
        <f>AC41</f>
        <v>109.80148424778325</v>
      </c>
      <c r="BE11" s="34"/>
      <c r="BF11" s="19"/>
      <c r="BG11" s="364">
        <f>AK41</f>
        <v>90.637373544481221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3.3845604816526773</v>
      </c>
      <c r="P12" s="502">
        <f t="shared" si="1"/>
        <v>5.8874311647639363E-3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116.63997042713773</v>
      </c>
      <c r="BA12" s="19"/>
      <c r="BB12" s="34"/>
      <c r="BC12" s="364">
        <f>AC42</f>
        <v>105.29231308244641</v>
      </c>
      <c r="BD12" s="19"/>
      <c r="BE12" s="34"/>
      <c r="BF12" s="364">
        <f>AK42</f>
        <v>87.299330612915554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1.0749933498943542</v>
      </c>
      <c r="P13" s="502">
        <f t="shared" si="1"/>
        <v>1.8699471864635092E-3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3.4866369500440988</v>
      </c>
      <c r="BA13" s="19"/>
      <c r="BB13" s="34"/>
      <c r="BC13" s="364">
        <f>AC45</f>
        <v>4.5091711653368369</v>
      </c>
      <c r="BD13" s="19"/>
      <c r="BE13" s="34"/>
      <c r="BF13" s="364">
        <f>AK45</f>
        <v>3.338042931565663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65.499405484773121</v>
      </c>
      <c r="P14" s="501">
        <f t="shared" si="1"/>
        <v>0.11393598761640794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67.710101135377457</v>
      </c>
      <c r="P15" s="501">
        <f t="shared" si="1"/>
        <v>0.11778148499774613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v>
      </c>
      <c r="BA15" s="364">
        <f>AZ15</f>
        <v>0</v>
      </c>
      <c r="BB15" s="34"/>
      <c r="BC15" s="364">
        <f>AC47</f>
        <v>0</v>
      </c>
      <c r="BD15" s="364">
        <f>AC47</f>
        <v>0</v>
      </c>
      <c r="BE15" s="34"/>
      <c r="BF15" s="364">
        <f>AK47</f>
        <v>0</v>
      </c>
      <c r="BG15" s="364">
        <f>AK47</f>
        <v>0</v>
      </c>
      <c r="BH15" s="34"/>
    </row>
    <row r="16" spans="1:62" ht="17.100000000000001" customHeight="1" thickBot="1">
      <c r="B16" s="366"/>
      <c r="C16" s="367"/>
      <c r="D16" s="369"/>
      <c r="E16" s="369"/>
      <c r="F16" s="369"/>
      <c r="G16" s="368"/>
      <c r="H16" s="368"/>
      <c r="I16" s="369"/>
      <c r="J16" s="370"/>
      <c r="K16" s="378"/>
      <c r="L16" s="286" t="s">
        <v>44</v>
      </c>
      <c r="M16" s="387"/>
      <c r="N16" s="388"/>
      <c r="O16" s="1025">
        <f>SUM(O18:O21)</f>
        <v>120.12660737718183</v>
      </c>
      <c r="P16" s="501">
        <f t="shared" si="1"/>
        <v>0.20895981496670979</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116.63997042713773</v>
      </c>
      <c r="P17" s="502">
        <f t="shared" si="1"/>
        <v>0.20289482214085147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68.922982399401008</v>
      </c>
      <c r="P18" s="502">
        <f t="shared" si="1"/>
        <v>0.11989128773038446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47.716988027736718</v>
      </c>
      <c r="P19" s="502">
        <f t="shared" si="1"/>
        <v>8.3003534410466998E-2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3.4866369500440988</v>
      </c>
      <c r="P20" s="502">
        <f t="shared" si="1"/>
        <v>6.0649928258583313E-3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v>
      </c>
      <c r="P22" s="679">
        <f t="shared" si="1"/>
        <v>0</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338.58601641878658</v>
      </c>
      <c r="AZ22" s="364">
        <f t="shared" si="3"/>
        <v>298.86046248520694</v>
      </c>
      <c r="BA22" s="364">
        <f t="shared" si="3"/>
        <v>331.99155318103647</v>
      </c>
      <c r="BB22" s="364">
        <f t="shared" si="3"/>
        <v>312.5227273009333</v>
      </c>
      <c r="BC22" s="364">
        <f t="shared" si="3"/>
        <v>341.17852300605591</v>
      </c>
      <c r="BD22" s="364">
        <f t="shared" si="3"/>
        <v>336.44490098819381</v>
      </c>
      <c r="BE22" s="364">
        <f t="shared" si="3"/>
        <v>352.51250484735982</v>
      </c>
      <c r="BF22" s="364">
        <f t="shared" si="3"/>
        <v>316.84489538802126</v>
      </c>
      <c r="BG22" s="364">
        <f t="shared" si="3"/>
        <v>329.16016287063843</v>
      </c>
      <c r="BH22" s="364">
        <f t="shared" si="3"/>
        <v>334.1502123442441</v>
      </c>
      <c r="BI22" s="364">
        <f t="shared" si="3"/>
        <v>311.39800010046241</v>
      </c>
      <c r="BJ22" s="364">
        <f t="shared" si="3"/>
        <v>304.21777504092864</v>
      </c>
      <c r="BK22" s="364">
        <f t="shared" si="3"/>
        <v>284.53032827139253</v>
      </c>
      <c r="BL22" s="364">
        <f t="shared" si="3"/>
        <v>293.51893547528357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74.357101618938913</v>
      </c>
      <c r="AZ23" s="399">
        <f t="shared" ref="AZ23:BL23" si="4">Y39</f>
        <v>75.516562686999237</v>
      </c>
      <c r="BA23" s="399">
        <f t="shared" si="4"/>
        <v>79.430631639203654</v>
      </c>
      <c r="BB23" s="399">
        <f t="shared" si="4"/>
        <v>96.119923719661728</v>
      </c>
      <c r="BC23" s="399">
        <f t="shared" si="4"/>
        <v>106.63450932179904</v>
      </c>
      <c r="BD23" s="399">
        <f t="shared" si="4"/>
        <v>105.64776020167331</v>
      </c>
      <c r="BE23" s="399">
        <f t="shared" si="4"/>
        <v>107.38840739181663</v>
      </c>
      <c r="BF23" s="399">
        <f t="shared" si="4"/>
        <v>102.77247690676798</v>
      </c>
      <c r="BG23" s="399">
        <f t="shared" si="4"/>
        <v>83.577189943942273</v>
      </c>
      <c r="BH23" s="399">
        <f t="shared" si="4"/>
        <v>77.815788019402163</v>
      </c>
      <c r="BI23" s="399">
        <f t="shared" si="4"/>
        <v>70.998309709960608</v>
      </c>
      <c r="BJ23" s="399">
        <f t="shared" si="4"/>
        <v>74.559161187073855</v>
      </c>
      <c r="BK23" s="399">
        <f t="shared" si="4"/>
        <v>64.675090215427431</v>
      </c>
      <c r="BL23" s="399">
        <f t="shared" si="4"/>
        <v>59.201437168944814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64.793391595403264</v>
      </c>
      <c r="AZ24" s="364">
        <f t="shared" ref="AZ24:BL24" si="5">Y40</f>
        <v>63.374118462467216</v>
      </c>
      <c r="BA24" s="364">
        <f t="shared" si="5"/>
        <v>64.592571606974943</v>
      </c>
      <c r="BB24" s="364">
        <f t="shared" si="5"/>
        <v>79.330050159860377</v>
      </c>
      <c r="BC24" s="364">
        <f t="shared" si="5"/>
        <v>93.142765439068086</v>
      </c>
      <c r="BD24" s="364">
        <f t="shared" si="5"/>
        <v>89.1240004503628</v>
      </c>
      <c r="BE24" s="364">
        <f t="shared" si="5"/>
        <v>78.399375378111472</v>
      </c>
      <c r="BF24" s="364">
        <f t="shared" si="5"/>
        <v>69.992327851891829</v>
      </c>
      <c r="BG24" s="364">
        <f t="shared" si="5"/>
        <v>69.611557051326486</v>
      </c>
      <c r="BH24" s="364">
        <f t="shared" si="5"/>
        <v>64.723540353864237</v>
      </c>
      <c r="BI24" s="364">
        <f t="shared" si="5"/>
        <v>44.98857603166087</v>
      </c>
      <c r="BJ24" s="364">
        <f t="shared" si="5"/>
        <v>44.382764450262165</v>
      </c>
      <c r="BK24" s="364">
        <f t="shared" si="5"/>
        <v>51.602870673495005</v>
      </c>
      <c r="BL24" s="364">
        <f t="shared" si="5"/>
        <v>46.799297443166523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114.1647465193565</v>
      </c>
      <c r="AZ25" s="364">
        <f t="shared" ref="AZ25:BL25" si="6">Y41</f>
        <v>113.46106064740461</v>
      </c>
      <c r="BA25" s="364">
        <f t="shared" si="6"/>
        <v>113.95104259861235</v>
      </c>
      <c r="BB25" s="364">
        <f t="shared" si="6"/>
        <v>111.96455259284743</v>
      </c>
      <c r="BC25" s="364">
        <f t="shared" si="6"/>
        <v>112.41523201335814</v>
      </c>
      <c r="BD25" s="364">
        <f t="shared" si="6"/>
        <v>109.80148424778325</v>
      </c>
      <c r="BE25" s="364">
        <f t="shared" si="6"/>
        <v>106.39665721873149</v>
      </c>
      <c r="BF25" s="364">
        <f t="shared" si="6"/>
        <v>105.93646133233555</v>
      </c>
      <c r="BG25" s="364">
        <f t="shared" si="6"/>
        <v>104.72302926349229</v>
      </c>
      <c r="BH25" s="364">
        <f t="shared" si="6"/>
        <v>103.54294399005126</v>
      </c>
      <c r="BI25" s="364">
        <f t="shared" si="6"/>
        <v>102.58311536794601</v>
      </c>
      <c r="BJ25" s="364">
        <f t="shared" si="6"/>
        <v>100.9136384367339</v>
      </c>
      <c r="BK25" s="364">
        <f t="shared" si="6"/>
        <v>91.136371657204961</v>
      </c>
      <c r="BL25" s="364">
        <f t="shared" si="6"/>
        <v>90.637373544481221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v>
      </c>
      <c r="BA26" s="364">
        <f t="shared" si="7"/>
        <v>0</v>
      </c>
      <c r="BB26" s="364">
        <f t="shared" si="7"/>
        <v>0</v>
      </c>
      <c r="BC26" s="364">
        <f t="shared" si="7"/>
        <v>0</v>
      </c>
      <c r="BD26" s="364">
        <f t="shared" si="7"/>
        <v>0</v>
      </c>
      <c r="BE26" s="364">
        <f t="shared" si="7"/>
        <v>0</v>
      </c>
      <c r="BF26" s="364">
        <f t="shared" si="7"/>
        <v>0</v>
      </c>
      <c r="BG26" s="364">
        <f t="shared" si="7"/>
        <v>0</v>
      </c>
      <c r="BH26" s="364">
        <f t="shared" si="7"/>
        <v>0</v>
      </c>
      <c r="BI26" s="364">
        <f t="shared" si="7"/>
        <v>0</v>
      </c>
      <c r="BJ26" s="364">
        <f t="shared" si="7"/>
        <v>0</v>
      </c>
      <c r="BK26" s="364">
        <f t="shared" si="7"/>
        <v>0</v>
      </c>
      <c r="BL26" s="364">
        <f t="shared" si="7"/>
        <v>0</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591.9012561524853</v>
      </c>
      <c r="AZ27" s="364">
        <f t="shared" si="8"/>
        <v>551.21220428207801</v>
      </c>
      <c r="BA27" s="364">
        <f t="shared" si="8"/>
        <v>589.96579902582744</v>
      </c>
      <c r="BB27" s="364">
        <f t="shared" si="8"/>
        <v>599.93725377330281</v>
      </c>
      <c r="BC27" s="364">
        <f t="shared" si="8"/>
        <v>653.37102978028122</v>
      </c>
      <c r="BD27" s="364">
        <f t="shared" si="8"/>
        <v>641.01814588801312</v>
      </c>
      <c r="BE27" s="364">
        <f t="shared" si="8"/>
        <v>644.69694483601938</v>
      </c>
      <c r="BF27" s="364">
        <f t="shared" si="8"/>
        <v>595.54616147901663</v>
      </c>
      <c r="BG27" s="364">
        <f t="shared" si="8"/>
        <v>587.07193912939954</v>
      </c>
      <c r="BH27" s="364">
        <f t="shared" si="8"/>
        <v>580.23248470756175</v>
      </c>
      <c r="BI27" s="364">
        <f t="shared" si="8"/>
        <v>529.96800121002991</v>
      </c>
      <c r="BJ27" s="364">
        <f t="shared" si="8"/>
        <v>524.07333911499859</v>
      </c>
      <c r="BK27" s="364">
        <f t="shared" si="8"/>
        <v>491.94466081751995</v>
      </c>
      <c r="BL27" s="364">
        <f t="shared" si="8"/>
        <v>490.15704363187615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641.01814588801312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336.44490098819381</v>
      </c>
      <c r="P31" s="501">
        <f t="shared" ref="P31:P43" si="9">O31/$O$30</f>
        <v>0.5248601824244945</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333.01608814142492</v>
      </c>
      <c r="P32" s="502">
        <f t="shared" si="9"/>
        <v>0.51951117184068507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3.0740974175791007</v>
      </c>
      <c r="P33" s="502">
        <f t="shared" si="9"/>
        <v>4.7956480441290819E-3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0.35471542918979937</v>
      </c>
      <c r="P34" s="502">
        <f t="shared" si="9"/>
        <v>5.533625396803802E-4</v>
      </c>
      <c r="Q34" s="371"/>
      <c r="R34" s="15"/>
      <c r="S34" s="366"/>
      <c r="T34" s="622" t="s">
        <v>29</v>
      </c>
      <c r="U34" s="375"/>
      <c r="V34" s="375"/>
      <c r="W34" s="375"/>
      <c r="X34" s="1012">
        <f>X35+X39+X40+X41+X47</f>
        <v>591.9012561524853</v>
      </c>
      <c r="Y34" s="1013">
        <f t="shared" ref="Y34:AK34" si="10">Y35+Y39+Y40+Y41+Y47</f>
        <v>551.21220428207801</v>
      </c>
      <c r="Z34" s="1013">
        <f t="shared" si="10"/>
        <v>589.96579902582744</v>
      </c>
      <c r="AA34" s="1013">
        <f t="shared" si="10"/>
        <v>599.93725377330281</v>
      </c>
      <c r="AB34" s="1013">
        <f t="shared" si="10"/>
        <v>653.37102978028122</v>
      </c>
      <c r="AC34" s="1013">
        <f t="shared" si="10"/>
        <v>641.01814588801312</v>
      </c>
      <c r="AD34" s="1013">
        <f t="shared" si="10"/>
        <v>644.69694483601938</v>
      </c>
      <c r="AE34" s="1013">
        <f t="shared" si="10"/>
        <v>595.54616147901663</v>
      </c>
      <c r="AF34" s="1013">
        <f t="shared" si="10"/>
        <v>587.07193912939954</v>
      </c>
      <c r="AG34" s="1013">
        <f t="shared" si="10"/>
        <v>580.23248470756175</v>
      </c>
      <c r="AH34" s="1013">
        <f t="shared" si="10"/>
        <v>529.96800121002991</v>
      </c>
      <c r="AI34" s="1013">
        <f t="shared" si="10"/>
        <v>524.07333911499859</v>
      </c>
      <c r="AJ34" s="1013">
        <f t="shared" si="10"/>
        <v>491.94466081751995</v>
      </c>
      <c r="AK34" s="1014">
        <f t="shared" si="10"/>
        <v>490.15704363187615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105.64776020167331</v>
      </c>
      <c r="P35" s="501">
        <f t="shared" si="9"/>
        <v>0.16481243296992429</v>
      </c>
      <c r="Q35" s="371"/>
      <c r="R35" s="15"/>
      <c r="S35" s="366"/>
      <c r="T35" s="377"/>
      <c r="U35" s="286" t="s">
        <v>31</v>
      </c>
      <c r="V35" s="387"/>
      <c r="W35" s="387"/>
      <c r="X35" s="1015">
        <f>SUM(X36:X38)</f>
        <v>338.58601641878658</v>
      </c>
      <c r="Y35" s="1016">
        <f t="shared" ref="Y35:AK35" si="11">SUM(Y36:Y38)</f>
        <v>298.86046248520694</v>
      </c>
      <c r="Z35" s="1016">
        <f t="shared" si="11"/>
        <v>331.99155318103647</v>
      </c>
      <c r="AA35" s="1016">
        <f t="shared" si="11"/>
        <v>312.5227273009333</v>
      </c>
      <c r="AB35" s="1016">
        <f t="shared" si="11"/>
        <v>341.17852300605591</v>
      </c>
      <c r="AC35" s="1016">
        <f t="shared" si="11"/>
        <v>336.44490098819381</v>
      </c>
      <c r="AD35" s="1016">
        <f t="shared" si="11"/>
        <v>352.51250484735982</v>
      </c>
      <c r="AE35" s="1016">
        <f t="shared" si="11"/>
        <v>316.84489538802126</v>
      </c>
      <c r="AF35" s="1016">
        <f t="shared" si="11"/>
        <v>329.16016287063843</v>
      </c>
      <c r="AG35" s="1016">
        <f t="shared" si="11"/>
        <v>334.1502123442441</v>
      </c>
      <c r="AH35" s="1016">
        <f t="shared" si="11"/>
        <v>311.39800010046241</v>
      </c>
      <c r="AI35" s="1016">
        <f t="shared" si="11"/>
        <v>304.21777504092864</v>
      </c>
      <c r="AJ35" s="1016">
        <f t="shared" si="11"/>
        <v>284.53032827139253</v>
      </c>
      <c r="AK35" s="1017">
        <f t="shared" si="11"/>
        <v>293.51893547528357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89.1240004503628</v>
      </c>
      <c r="P36" s="501">
        <f t="shared" si="9"/>
        <v>0.13903506635821961</v>
      </c>
      <c r="Q36" s="371"/>
      <c r="R36" s="15"/>
      <c r="S36" s="401" t="s">
        <v>98</v>
      </c>
      <c r="T36" s="378"/>
      <c r="U36" s="389"/>
      <c r="V36" s="379" t="s">
        <v>98</v>
      </c>
      <c r="W36" s="402"/>
      <c r="X36" s="1018">
        <f>VLOOKUP(年度マスタ!$K$4&amp;"_"&amp;X$33,データシート1!$A:$BS,MATCH("aa_"&amp;$S36,データシート1!$A$1:$BS$1,0),0)</f>
        <v>334.38307380627646</v>
      </c>
      <c r="Y36" s="1019">
        <f>VLOOKUP(年度マスタ!$K$4&amp;"_"&amp;Y$33,データシート1!$A:$BS,MATCH("aa_"&amp;$S36,データシート1!$A$1:$BS$1,0),0)</f>
        <v>296.34566488229569</v>
      </c>
      <c r="Z36" s="1019">
        <f>VLOOKUP(年度マスタ!$K$4&amp;"_"&amp;Z$33,データシート1!$A:$BS,MATCH("aa_"&amp;$S36,データシート1!$A$1:$BS$1,0),0)</f>
        <v>329.23330490953305</v>
      </c>
      <c r="AA36" s="1019">
        <f>VLOOKUP(年度マスタ!$K$4&amp;"_"&amp;AA$33,データシート1!$A:$BS,MATCH("aa_"&amp;$S36,データシート1!$A$1:$BS$1,0),0)</f>
        <v>308.21074667828674</v>
      </c>
      <c r="AB36" s="1019">
        <f>VLOOKUP(年度マスタ!$K$4&amp;"_"&amp;AB$33,データシート1!$A:$BS,MATCH("aa_"&amp;$S36,データシート1!$A$1:$BS$1,0),0)</f>
        <v>337.1182431026358</v>
      </c>
      <c r="AC36" s="1019">
        <f>VLOOKUP(年度マスタ!$K$4&amp;"_"&amp;AC$33,データシート1!$A:$BS,MATCH("aa_"&amp;$S36,データシート1!$A$1:$BS$1,0),0)</f>
        <v>333.01608814142492</v>
      </c>
      <c r="AD36" s="1019">
        <f>VLOOKUP(年度マスタ!$K$4&amp;"_"&amp;AD$33,データシート1!$A:$BS,MATCH("aa_"&amp;$S36,データシート1!$A$1:$BS$1,0),0)</f>
        <v>348.10213418642331</v>
      </c>
      <c r="AE36" s="1019">
        <f>VLOOKUP(年度マスタ!$K$4&amp;"_"&amp;AE$33,データシート1!$A:$BS,MATCH("aa_"&amp;$S36,データシート1!$A$1:$BS$1,0),0)</f>
        <v>312.76892822815512</v>
      </c>
      <c r="AF36" s="1019">
        <f>VLOOKUP(年度マスタ!$K$4&amp;"_"&amp;AF$33,データシート1!$A:$BS,MATCH("aa_"&amp;$S36,データシート1!$A$1:$BS$1,0),0)</f>
        <v>325.22789237136328</v>
      </c>
      <c r="AG36" s="1019">
        <f>VLOOKUP(年度マスタ!$K$4&amp;"_"&amp;AG$33,データシート1!$A:$BS,MATCH("aa_"&amp;$S36,データシート1!$A$1:$BS$1,0),0)</f>
        <v>330.14808553155319</v>
      </c>
      <c r="AH36" s="1019">
        <f>VLOOKUP(年度マスタ!$K$4&amp;"_"&amp;AH$33,データシート1!$A:$BS,MATCH("aa_"&amp;$S36,データシート1!$A$1:$BS$1,0),0)</f>
        <v>307.95776289273073</v>
      </c>
      <c r="AI36" s="1019">
        <f>VLOOKUP(年度マスタ!$K$4&amp;"_"&amp;AI$33,データシート1!$A:$BS,MATCH("aa_"&amp;$S36,データシート1!$A$1:$BS$1,0),0)</f>
        <v>300.88495678240326</v>
      </c>
      <c r="AJ36" s="1019">
        <f>VLOOKUP(年度マスタ!$K$4&amp;"_"&amp;AJ$33,データシート1!$A:$BS,MATCH("aa_"&amp;$S36,データシート1!$A$1:$BS$1,0),0)</f>
        <v>279.65800517112262</v>
      </c>
      <c r="AK36" s="1020">
        <f>VLOOKUP(年度マスタ!$K$4&amp;"_"&amp;AK$33,データシート1!$A:$BS,MATCH("aa_"&amp;$S36,データシート1!$A$1:$BS$1,0),0)</f>
        <v>288.62857868568824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109.80148424778325</v>
      </c>
      <c r="P37" s="501">
        <f t="shared" si="9"/>
        <v>0.17129231824736166</v>
      </c>
      <c r="Q37" s="371"/>
      <c r="R37" s="15"/>
      <c r="S37" s="401" t="s">
        <v>100</v>
      </c>
      <c r="T37" s="378"/>
      <c r="U37" s="389"/>
      <c r="V37" s="379" t="s">
        <v>107</v>
      </c>
      <c r="W37" s="402"/>
      <c r="X37" s="1018">
        <f>VLOOKUP(年度マスタ!$K$4&amp;"_"&amp;X$33,データシート1!$A:$BS,MATCH("aa_"&amp;$S37,データシート1!$A$1:$BS$1,0),0)</f>
        <v>2.8445914038978697</v>
      </c>
      <c r="Y37" s="1019">
        <f>VLOOKUP(年度マスタ!$K$4&amp;"_"&amp;Y$33,データシート1!$A:$BS,MATCH("aa_"&amp;$S37,データシート1!$A$1:$BS$1,0),0)</f>
        <v>2.1754237956675255</v>
      </c>
      <c r="Z37" s="1019">
        <f>VLOOKUP(年度マスタ!$K$4&amp;"_"&amp;Z$33,データシート1!$A:$BS,MATCH("aa_"&amp;$S37,データシート1!$A$1:$BS$1,0),0)</f>
        <v>2.4375727886034491</v>
      </c>
      <c r="AA37" s="1019">
        <f>VLOOKUP(年度マスタ!$K$4&amp;"_"&amp;AA$33,データシート1!$A:$BS,MATCH("aa_"&amp;$S37,データシート1!$A$1:$BS$1,0),0)</f>
        <v>3.9513609027388781</v>
      </c>
      <c r="AB37" s="1019">
        <f>VLOOKUP(年度マスタ!$K$4&amp;"_"&amp;AB$33,データシート1!$A:$BS,MATCH("aa_"&amp;$S37,データシート1!$A$1:$BS$1,0),0)</f>
        <v>3.6911660776943926</v>
      </c>
      <c r="AC37" s="1019">
        <f>VLOOKUP(年度マスタ!$K$4&amp;"_"&amp;AC$33,データシート1!$A:$BS,MATCH("aa_"&amp;$S37,データシート1!$A$1:$BS$1,0),0)</f>
        <v>3.0740974175791007</v>
      </c>
      <c r="AD37" s="1019">
        <f>VLOOKUP(年度マスタ!$K$4&amp;"_"&amp;AD$33,データシート1!$A:$BS,MATCH("aa_"&amp;$S37,データシート1!$A$1:$BS$1,0),0)</f>
        <v>3.2772433169587165</v>
      </c>
      <c r="AE37" s="1019">
        <f>VLOOKUP(年度マスタ!$K$4&amp;"_"&amp;AE$33,データシート1!$A:$BS,MATCH("aa_"&amp;$S37,データシート1!$A$1:$BS$1,0),0)</f>
        <v>2.942581879312355</v>
      </c>
      <c r="AF37" s="1019">
        <f>VLOOKUP(年度マスタ!$K$4&amp;"_"&amp;AF$33,データシート1!$A:$BS,MATCH("aa_"&amp;$S37,データシート1!$A$1:$BS$1,0),0)</f>
        <v>2.8623040540992304</v>
      </c>
      <c r="AG37" s="1019">
        <f>VLOOKUP(年度マスタ!$K$4&amp;"_"&amp;AG$33,データシート1!$A:$BS,MATCH("aa_"&amp;$S37,データシート1!$A$1:$BS$1,0),0)</f>
        <v>2.9408010501784623</v>
      </c>
      <c r="AH37" s="1019">
        <f>VLOOKUP(年度マスタ!$K$4&amp;"_"&amp;AH$33,データシート1!$A:$BS,MATCH("aa_"&amp;$S37,データシート1!$A$1:$BS$1,0),0)</f>
        <v>2.4817404354029464</v>
      </c>
      <c r="AI37" s="1019">
        <f>VLOOKUP(年度マスタ!$K$4&amp;"_"&amp;AI$33,データシート1!$A:$BS,MATCH("aa_"&amp;$S37,データシート1!$A$1:$BS$1,0),0)</f>
        <v>2.3581012880318872</v>
      </c>
      <c r="AJ37" s="1019">
        <f>VLOOKUP(年度マスタ!$K$4&amp;"_"&amp;AJ$33,データシート1!$A:$BS,MATCH("aa_"&amp;$S37,データシート1!$A$1:$BS$1,0),0)</f>
        <v>2.6893193874775769</v>
      </c>
      <c r="AK37" s="1020">
        <f>VLOOKUP(年度マスタ!$K$4&amp;"_"&amp;AK$33,データシート1!$A:$BS,MATCH("aa_"&amp;$S37,データシート1!$A$1:$BS$1,0),0)</f>
        <v>2.9067464317550402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105.29231308244641</v>
      </c>
      <c r="P38" s="502">
        <f t="shared" si="9"/>
        <v>0.16425792898043973</v>
      </c>
      <c r="Q38" s="371"/>
      <c r="R38" s="15"/>
      <c r="S38" s="401" t="s">
        <v>101</v>
      </c>
      <c r="T38" s="378"/>
      <c r="U38" s="391"/>
      <c r="V38" s="404" t="s">
        <v>110</v>
      </c>
      <c r="W38" s="404"/>
      <c r="X38" s="1018">
        <f>VLOOKUP(年度マスタ!$K$4&amp;"_"&amp;X$33,データシート1!$A:$BS,MATCH("aa_"&amp;$S38,データシート1!$A$1:$BS$1,0),0)</f>
        <v>1.358351208612234</v>
      </c>
      <c r="Y38" s="1019">
        <f>VLOOKUP(年度マスタ!$K$4&amp;"_"&amp;Y$33,データシート1!$A:$BS,MATCH("aa_"&amp;$S38,データシート1!$A$1:$BS$1,0),0)</f>
        <v>0.33937380724372807</v>
      </c>
      <c r="Z38" s="1019">
        <f>VLOOKUP(年度マスタ!$K$4&amp;"_"&amp;Z$33,データシート1!$A:$BS,MATCH("aa_"&amp;$S38,データシート1!$A$1:$BS$1,0),0)</f>
        <v>0.32067548289996717</v>
      </c>
      <c r="AA38" s="1019">
        <f>VLOOKUP(年度マスタ!$K$4&amp;"_"&amp;AA$33,データシート1!$A:$BS,MATCH("aa_"&amp;$S38,データシート1!$A$1:$BS$1,0),0)</f>
        <v>0.36061971990767011</v>
      </c>
      <c r="AB38" s="1019">
        <f>VLOOKUP(年度マスタ!$K$4&amp;"_"&amp;AB$33,データシート1!$A:$BS,MATCH("aa_"&amp;$S38,データシート1!$A$1:$BS$1,0),0)</f>
        <v>0.36911382572572315</v>
      </c>
      <c r="AC38" s="1019">
        <f>VLOOKUP(年度マスタ!$K$4&amp;"_"&amp;AC$33,データシート1!$A:$BS,MATCH("aa_"&amp;$S38,データシート1!$A$1:$BS$1,0),0)</f>
        <v>0.35471542918979937</v>
      </c>
      <c r="AD38" s="1019">
        <f>VLOOKUP(年度マスタ!$K$4&amp;"_"&amp;AD$33,データシート1!$A:$BS,MATCH("aa_"&amp;$S38,データシート1!$A$1:$BS$1,0),0)</f>
        <v>1.1331273439777891</v>
      </c>
      <c r="AE38" s="1019">
        <f>VLOOKUP(年度マスタ!$K$4&amp;"_"&amp;AE$33,データシート1!$A:$BS,MATCH("aa_"&amp;$S38,データシート1!$A$1:$BS$1,0),0)</f>
        <v>1.1333852805538112</v>
      </c>
      <c r="AF38" s="1019">
        <f>VLOOKUP(年度マスタ!$K$4&amp;"_"&amp;AF$33,データシート1!$A:$BS,MATCH("aa_"&amp;$S38,データシート1!$A$1:$BS$1,0),0)</f>
        <v>1.0699664451758841</v>
      </c>
      <c r="AG38" s="1019">
        <f>VLOOKUP(年度マスタ!$K$4&amp;"_"&amp;AG$33,データシート1!$A:$BS,MATCH("aa_"&amp;$S38,データシート1!$A$1:$BS$1,0),0)</f>
        <v>1.0613257625124703</v>
      </c>
      <c r="AH38" s="1019">
        <f>VLOOKUP(年度マスタ!$K$4&amp;"_"&amp;AH$33,データシート1!$A:$BS,MATCH("aa_"&amp;$S38,データシート1!$A$1:$BS$1,0),0)</f>
        <v>0.9584967723286939</v>
      </c>
      <c r="AI38" s="1019">
        <f>VLOOKUP(年度マスタ!$K$4&amp;"_"&amp;AI$33,データシート1!$A:$BS,MATCH("aa_"&amp;$S38,データシート1!$A$1:$BS$1,0),0)</f>
        <v>0.97471697049346229</v>
      </c>
      <c r="AJ38" s="1019">
        <f>VLOOKUP(年度マスタ!$K$4&amp;"_"&amp;AJ$33,データシート1!$A:$BS,MATCH("aa_"&amp;$S38,データシート1!$A$1:$BS$1,0),0)</f>
        <v>2.1830037127923565</v>
      </c>
      <c r="AK38" s="1020">
        <f>VLOOKUP(年度マスタ!$K$4&amp;"_"&amp;AK$33,データシート1!$A:$BS,MATCH("aa_"&amp;$S38,データシート1!$A$1:$BS$1,0),0)</f>
        <v>1.9836103578403115</v>
      </c>
      <c r="AL38" s="373"/>
      <c r="AW38" s="19" t="str">
        <f>年度マスタ!H4</f>
        <v>40</v>
      </c>
      <c r="AX38" s="19" t="s">
        <v>111</v>
      </c>
      <c r="AY38" s="19">
        <f>VLOOKUP($AW38&amp;"_"&amp;$AY$34,データシート1!$A:$BS,MATCH($AY$31&amp;"_"&amp;AY$36,データシート1!$A$1:$BS$1,0),0)</f>
        <v>15346.58453155552</v>
      </c>
      <c r="AZ38" s="19">
        <f>VLOOKUP($AW38&amp;"_"&amp;$AY$34,データシート1!$A:$BS,MATCH($AY$31&amp;"_"&amp;AZ$36,データシート1!$A$1:$BS$1,0),0)</f>
        <v>317.67017059014256</v>
      </c>
      <c r="BA38" s="19">
        <f>VLOOKUP($AW38&amp;"_"&amp;$AY$34,データシート1!$A:$BS,MATCH($AY$31&amp;"_"&amp;BA$36,データシート1!$A$1:$BS$1,0),0)</f>
        <v>301.6375802591196</v>
      </c>
      <c r="BB38" s="19">
        <f>VLOOKUP($AW38&amp;"_"&amp;$AY$34,データシート1!$A:$BS,MATCH($AY$31&amp;"_"&amp;BB$36,データシート1!$A$1:$BS$1,0),0)</f>
        <v>6334.9166906340879</v>
      </c>
      <c r="BC38" s="19">
        <f>VLOOKUP($AW38&amp;"_"&amp;$AY$34,データシート1!$A:$BS,MATCH($AY$31&amp;"_"&amp;BC$36,データシート1!$A$1:$BS$1,0),0)</f>
        <v>4253.2174999161098</v>
      </c>
      <c r="BD38" s="19">
        <f>VLOOKUP($AW38&amp;"_"&amp;$AY$34,データシート1!$A:$BS,MATCH($AY$31&amp;"_"&amp;BD$36,データシート1!$A$1:$BS$1,0),0)</f>
        <v>3703.0565820870752</v>
      </c>
      <c r="BE38" s="19">
        <f>VLOOKUP($AW38&amp;"_"&amp;$AY$34,データシート1!$A:$BS,MATCH($AY$31&amp;"_"&amp;BE$36,データシート1!$A$1:$BS$1,0),0)</f>
        <v>2903.4688391586928</v>
      </c>
      <c r="BF38" s="19">
        <f>VLOOKUP($AW38&amp;"_"&amp;$AY$34,データシート1!$A:$BS,MATCH($AY$31&amp;"_"&amp;BF$36,データシート1!$A$1:$BS$1,0),0)</f>
        <v>304.82858158066011</v>
      </c>
      <c r="BG38" s="19">
        <f>VLOOKUP($AW38&amp;"_"&amp;$AY$34,データシート1!$A:$BS,MATCH($AY$31&amp;"_"&amp;BG$36,データシート1!$A$1:$BS$1,0),0)</f>
        <v>512.16515536272777</v>
      </c>
      <c r="BH38" s="19">
        <f>VLOOKUP($AW38&amp;"_"&amp;$AY$34,データシート1!$A:$BS,MATCH($AY$31&amp;"_"&amp;BH$36,データシート1!$A$1:$BS$1,0),0)</f>
        <v>535.84908144500457</v>
      </c>
    </row>
    <row r="39" spans="2:64" ht="17.100000000000001" customHeight="1" thickBot="1">
      <c r="B39" s="366"/>
      <c r="C39" s="367"/>
      <c r="D39" s="369"/>
      <c r="E39" s="993"/>
      <c r="F39" s="369"/>
      <c r="G39" s="368"/>
      <c r="H39" s="368"/>
      <c r="I39" s="369"/>
      <c r="J39" s="370"/>
      <c r="K39" s="378"/>
      <c r="L39" s="389"/>
      <c r="M39" s="389"/>
      <c r="N39" s="390" t="s">
        <v>1298</v>
      </c>
      <c r="O39" s="1026">
        <f>AC43</f>
        <v>64.505168552350483</v>
      </c>
      <c r="P39" s="502">
        <f t="shared" si="9"/>
        <v>0.10062923954046636</v>
      </c>
      <c r="Q39" s="371"/>
      <c r="R39" s="15"/>
      <c r="S39" s="401" t="s">
        <v>102</v>
      </c>
      <c r="T39" s="378"/>
      <c r="U39" s="386" t="s">
        <v>112</v>
      </c>
      <c r="V39" s="387"/>
      <c r="W39" s="387"/>
      <c r="X39" s="1015">
        <f>VLOOKUP(年度マスタ!$K$4&amp;"_"&amp;X$33,データシート1!$A:$BS,MATCH("aa_"&amp;$S39,データシート1!$A$1:$BS$1,0),0)</f>
        <v>74.357101618938913</v>
      </c>
      <c r="Y39" s="1016">
        <f>VLOOKUP(年度マスタ!$K$4&amp;"_"&amp;Y$33,データシート1!$A:$BS,MATCH("aa_"&amp;$S39,データシート1!$A$1:$BS$1,0),0)</f>
        <v>75.516562686999237</v>
      </c>
      <c r="Z39" s="1016">
        <f>VLOOKUP(年度マスタ!$K$4&amp;"_"&amp;Z$33,データシート1!$A:$BS,MATCH("aa_"&amp;$S39,データシート1!$A$1:$BS$1,0),0)</f>
        <v>79.430631639203654</v>
      </c>
      <c r="AA39" s="1016">
        <f>VLOOKUP(年度マスタ!$K$4&amp;"_"&amp;AA$33,データシート1!$A:$BS,MATCH("aa_"&amp;$S39,データシート1!$A$1:$BS$1,0),0)</f>
        <v>96.119923719661728</v>
      </c>
      <c r="AB39" s="1016">
        <f>VLOOKUP(年度マスタ!$K$4&amp;"_"&amp;AB$33,データシート1!$A:$BS,MATCH("aa_"&amp;$S39,データシート1!$A$1:$BS$1,0),0)</f>
        <v>106.63450932179904</v>
      </c>
      <c r="AC39" s="1016">
        <f>VLOOKUP(年度マスタ!$K$4&amp;"_"&amp;AC$33,データシート1!$A:$BS,MATCH("aa_"&amp;$S39,データシート1!$A$1:$BS$1,0),0)</f>
        <v>105.64776020167331</v>
      </c>
      <c r="AD39" s="1016">
        <f>VLOOKUP(年度マスタ!$K$4&amp;"_"&amp;AD$33,データシート1!$A:$BS,MATCH("aa_"&amp;$S39,データシート1!$A$1:$BS$1,0),0)</f>
        <v>107.38840739181663</v>
      </c>
      <c r="AE39" s="1016">
        <f>VLOOKUP(年度マスタ!$K$4&amp;"_"&amp;AE$33,データシート1!$A:$BS,MATCH("aa_"&amp;$S39,データシート1!$A$1:$BS$1,0),0)</f>
        <v>102.77247690676798</v>
      </c>
      <c r="AF39" s="1016">
        <f>VLOOKUP(年度マスタ!$K$4&amp;"_"&amp;AF$33,データシート1!$A:$BS,MATCH("aa_"&amp;$S39,データシート1!$A$1:$BS$1,0),0)</f>
        <v>83.577189943942273</v>
      </c>
      <c r="AG39" s="1016">
        <f>VLOOKUP(年度マスタ!$K$4&amp;"_"&amp;AG$33,データシート1!$A:$BS,MATCH("aa_"&amp;$S39,データシート1!$A$1:$BS$1,0),0)</f>
        <v>77.815788019402163</v>
      </c>
      <c r="AH39" s="1016">
        <f>VLOOKUP(年度マスタ!$K$4&amp;"_"&amp;AH$33,データシート1!$A:$BS,MATCH("aa_"&amp;$S39,データシート1!$A$1:$BS$1,0),0)</f>
        <v>70.998309709960608</v>
      </c>
      <c r="AI39" s="1016">
        <f>VLOOKUP(年度マスタ!$K$4&amp;"_"&amp;AI$33,データシート1!$A:$BS,MATCH("aa_"&amp;$S39,データシート1!$A$1:$BS$1,0),0)</f>
        <v>74.559161187073855</v>
      </c>
      <c r="AJ39" s="1016">
        <f>VLOOKUP(年度マスタ!$K$4&amp;"_"&amp;AJ$33,データシート1!$A:$BS,MATCH("aa_"&amp;$S39,データシート1!$A$1:$BS$1,0),0)</f>
        <v>64.675090215427431</v>
      </c>
      <c r="AK39" s="1017">
        <f>VLOOKUP(年度マスタ!$K$4&amp;"_"&amp;AK$33,データシート1!$A:$BS,MATCH("aa_"&amp;$S39,データシート1!$A$1:$BS$1,0),0)</f>
        <v>59.201437168944814</v>
      </c>
      <c r="AL39" s="373"/>
      <c r="AW39" s="19" t="str">
        <f>年度マスタ!K4</f>
        <v>40204</v>
      </c>
      <c r="AX39" s="19" t="s">
        <v>113</v>
      </c>
      <c r="AY39" s="19">
        <f>VLOOKUP($AW39&amp;"_"&amp;$AY$34,データシート1!$A:$BS,MATCH($AY$31&amp;"_"&amp;AY$36,データシート1!$A$1:$BS$1,0),0)</f>
        <v>288.62857868568824</v>
      </c>
      <c r="AZ39" s="19">
        <f>VLOOKUP($AW39&amp;"_"&amp;$AY$34,データシート1!$A:$BS,MATCH($AY$31&amp;"_"&amp;AZ$36,データシート1!$A$1:$BS$1,0),0)</f>
        <v>2.9067464317550402</v>
      </c>
      <c r="BA39" s="19">
        <f>VLOOKUP($AW39&amp;"_"&amp;$AY$34,データシート1!$A:$BS,MATCH($AY$31&amp;"_"&amp;BA$36,データシート1!$A$1:$BS$1,0),0)</f>
        <v>1.9836103578403115</v>
      </c>
      <c r="BB39" s="19">
        <f>VLOOKUP($AW39&amp;"_"&amp;$AY$34,データシート1!$A:$BS,MATCH($AY$31&amp;"_"&amp;BB$36,データシート1!$A$1:$BS$1,0),0)</f>
        <v>59.201437168944814</v>
      </c>
      <c r="BC39" s="19">
        <f>VLOOKUP($AW39&amp;"_"&amp;$AY$34,データシート1!$A:$BS,MATCH($AY$31&amp;"_"&amp;BC$36,データシート1!$A$1:$BS$1,0),0)</f>
        <v>46.799297443166523</v>
      </c>
      <c r="BD39" s="19">
        <f>VLOOKUP($AW39&amp;"_"&amp;$AY$34,データシート1!$A:$BS,MATCH($AY$31&amp;"_"&amp;BD$36,データシート1!$A$1:$BS$1,0),0)</f>
        <v>49.791581756901913</v>
      </c>
      <c r="BE39" s="19">
        <f>VLOOKUP($AW39&amp;"_"&amp;$AY$34,データシート1!$A:$BS,MATCH($AY$31&amp;"_"&amp;BE$36,データシート1!$A$1:$BS$1,0),0)</f>
        <v>37.507748856013642</v>
      </c>
      <c r="BF39" s="19">
        <f>VLOOKUP($AW39&amp;"_"&amp;$AY$34,データシート1!$A:$BS,MATCH($AY$31&amp;"_"&amp;BF$36,データシート1!$A$1:$BS$1,0),0)</f>
        <v>3.338042931565663</v>
      </c>
      <c r="BG39" s="19">
        <f>VLOOKUP($AW39&amp;"_"&amp;$AY$34,データシート1!$A:$BS,MATCH($AY$31&amp;"_"&amp;BG$36,データシート1!$A$1:$BS$1,0),0)</f>
        <v>0</v>
      </c>
      <c r="BH39" s="19">
        <f>VLOOKUP($AW39&amp;"_"&amp;$AY$34,データシート1!$A:$BS,MATCH($AY$31&amp;"_"&amp;BH$36,データシート1!$A$1:$BS$1,0),0)</f>
        <v>0</v>
      </c>
    </row>
    <row r="40" spans="2:64" ht="17.100000000000001" customHeight="1" thickBot="1">
      <c r="B40" s="366"/>
      <c r="C40" s="367"/>
      <c r="D40" s="369"/>
      <c r="E40" s="369"/>
      <c r="F40" s="369"/>
      <c r="G40" s="368"/>
      <c r="H40" s="368"/>
      <c r="I40" s="369"/>
      <c r="J40" s="370"/>
      <c r="K40" s="378"/>
      <c r="L40" s="389"/>
      <c r="M40" s="391"/>
      <c r="N40" s="382" t="s">
        <v>47</v>
      </c>
      <c r="O40" s="1026">
        <f>AC44</f>
        <v>40.787144530095937</v>
      </c>
      <c r="P40" s="502">
        <f t="shared" si="9"/>
        <v>6.3628689439973379E-2</v>
      </c>
      <c r="Q40" s="371"/>
      <c r="R40" s="15"/>
      <c r="S40" s="401" t="s">
        <v>78</v>
      </c>
      <c r="T40" s="378"/>
      <c r="U40" s="386" t="s">
        <v>78</v>
      </c>
      <c r="V40" s="387"/>
      <c r="W40" s="387"/>
      <c r="X40" s="1015">
        <f>VLOOKUP(年度マスタ!$K$4&amp;"_"&amp;X$33,データシート1!$A:$BS,MATCH("aa_"&amp;$S40,データシート1!$A$1:$BS$1,0),0)</f>
        <v>64.793391595403264</v>
      </c>
      <c r="Y40" s="1016">
        <f>VLOOKUP(年度マスタ!$K$4&amp;"_"&amp;Y$33,データシート1!$A:$BS,MATCH("aa_"&amp;$S40,データシート1!$A$1:$BS$1,0),0)</f>
        <v>63.374118462467216</v>
      </c>
      <c r="Z40" s="1016">
        <f>VLOOKUP(年度マスタ!$K$4&amp;"_"&amp;Z$33,データシート1!$A:$BS,MATCH("aa_"&amp;$S40,データシート1!$A$1:$BS$1,0),0)</f>
        <v>64.592571606974943</v>
      </c>
      <c r="AA40" s="1016">
        <f>VLOOKUP(年度マスタ!$K$4&amp;"_"&amp;AA$33,データシート1!$A:$BS,MATCH("aa_"&amp;$S40,データシート1!$A$1:$BS$1,0),0)</f>
        <v>79.330050159860377</v>
      </c>
      <c r="AB40" s="1016">
        <f>VLOOKUP(年度マスタ!$K$4&amp;"_"&amp;AB$33,データシート1!$A:$BS,MATCH("aa_"&amp;$S40,データシート1!$A$1:$BS$1,0),0)</f>
        <v>93.142765439068086</v>
      </c>
      <c r="AC40" s="1016">
        <f>VLOOKUP(年度マスタ!$K$4&amp;"_"&amp;AC$33,データシート1!$A:$BS,MATCH("aa_"&amp;$S40,データシート1!$A$1:$BS$1,0),0)</f>
        <v>89.1240004503628</v>
      </c>
      <c r="AD40" s="1016">
        <f>VLOOKUP(年度マスタ!$K$4&amp;"_"&amp;AD$33,データシート1!$A:$BS,MATCH("aa_"&amp;$S40,データシート1!$A$1:$BS$1,0),0)</f>
        <v>78.399375378111472</v>
      </c>
      <c r="AE40" s="1016">
        <f>VLOOKUP(年度マスタ!$K$4&amp;"_"&amp;AE$33,データシート1!$A:$BS,MATCH("aa_"&amp;$S40,データシート1!$A$1:$BS$1,0),0)</f>
        <v>69.992327851891829</v>
      </c>
      <c r="AF40" s="1016">
        <f>VLOOKUP(年度マスタ!$K$4&amp;"_"&amp;AF$33,データシート1!$A:$BS,MATCH("aa_"&amp;$S40,データシート1!$A$1:$BS$1,0),0)</f>
        <v>69.611557051326486</v>
      </c>
      <c r="AG40" s="1016">
        <f>VLOOKUP(年度マスタ!$K$4&amp;"_"&amp;AG$33,データシート1!$A:$BS,MATCH("aa_"&amp;$S40,データシート1!$A$1:$BS$1,0),0)</f>
        <v>64.723540353864237</v>
      </c>
      <c r="AH40" s="1016">
        <f>VLOOKUP(年度マスタ!$K$4&amp;"_"&amp;AH$33,データシート1!$A:$BS,MATCH("aa_"&amp;$S40,データシート1!$A$1:$BS$1,0),0)</f>
        <v>44.98857603166087</v>
      </c>
      <c r="AI40" s="1016">
        <f>VLOOKUP(年度マスタ!$K$4&amp;"_"&amp;AI$33,データシート1!$A:$BS,MATCH("aa_"&amp;$S40,データシート1!$A$1:$BS$1,0),0)</f>
        <v>44.382764450262165</v>
      </c>
      <c r="AJ40" s="1016">
        <f>VLOOKUP(年度マスタ!$K$4&amp;"_"&amp;AJ$33,データシート1!$A:$BS,MATCH("aa_"&amp;$S40,データシート1!$A$1:$BS$1,0),0)</f>
        <v>51.602870673495005</v>
      </c>
      <c r="AK40" s="1017">
        <f>VLOOKUP(年度マスタ!$K$4&amp;"_"&amp;AK$33,データシート1!$A:$BS,MATCH("aa_"&amp;$S40,データシート1!$A$1:$BS$1,0),0)</f>
        <v>46.799297443166523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4.5091711653368369</v>
      </c>
      <c r="P41" s="502">
        <f t="shared" si="9"/>
        <v>7.0343892669219327E-3</v>
      </c>
      <c r="Q41" s="371"/>
      <c r="R41" s="15"/>
      <c r="S41" s="401" t="s">
        <v>1276</v>
      </c>
      <c r="T41" s="378"/>
      <c r="U41" s="286" t="s">
        <v>44</v>
      </c>
      <c r="V41" s="387"/>
      <c r="W41" s="387"/>
      <c r="X41" s="1015">
        <f>X42+X45+X46</f>
        <v>114.1647465193565</v>
      </c>
      <c r="Y41" s="1016">
        <f t="shared" ref="Y41:AH41" si="12">Y42+Y45+Y46</f>
        <v>113.46106064740461</v>
      </c>
      <c r="Z41" s="1016">
        <f t="shared" si="12"/>
        <v>113.95104259861235</v>
      </c>
      <c r="AA41" s="1016">
        <f t="shared" si="12"/>
        <v>111.96455259284743</v>
      </c>
      <c r="AB41" s="1016">
        <f t="shared" si="12"/>
        <v>112.41523201335814</v>
      </c>
      <c r="AC41" s="1016">
        <f t="shared" si="12"/>
        <v>109.80148424778325</v>
      </c>
      <c r="AD41" s="1016">
        <f t="shared" si="12"/>
        <v>106.39665721873149</v>
      </c>
      <c r="AE41" s="1016">
        <f t="shared" si="12"/>
        <v>105.93646133233555</v>
      </c>
      <c r="AF41" s="1016">
        <f t="shared" si="12"/>
        <v>104.72302926349229</v>
      </c>
      <c r="AG41" s="1016">
        <f t="shared" si="12"/>
        <v>103.54294399005126</v>
      </c>
      <c r="AH41" s="1016">
        <f t="shared" si="12"/>
        <v>102.58311536794601</v>
      </c>
      <c r="AI41" s="1016">
        <f>AI42+AI45+AI46</f>
        <v>100.9136384367339</v>
      </c>
      <c r="AJ41" s="1016">
        <f>AJ42+AJ45+AJ46</f>
        <v>91.136371657204961</v>
      </c>
      <c r="AK41" s="1017">
        <f>AK42+AK45+AK46</f>
        <v>90.637373544481221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110.56202985153303</v>
      </c>
      <c r="Y42" s="1019">
        <f t="shared" ref="Y42:AK42" si="13">SUM(Y43:Y44)</f>
        <v>110.03149309903482</v>
      </c>
      <c r="Z42" s="1019">
        <f t="shared" si="13"/>
        <v>110.38933360193612</v>
      </c>
      <c r="AA42" s="1019">
        <f t="shared" si="13"/>
        <v>107.87273571349807</v>
      </c>
      <c r="AB42" s="1019">
        <f t="shared" si="13"/>
        <v>107.94913656335306</v>
      </c>
      <c r="AC42" s="1019">
        <f t="shared" si="13"/>
        <v>105.29231308244641</v>
      </c>
      <c r="AD42" s="1019">
        <f t="shared" si="13"/>
        <v>102.08738165371267</v>
      </c>
      <c r="AE42" s="1019">
        <f t="shared" si="13"/>
        <v>101.73634948538844</v>
      </c>
      <c r="AF42" s="1019">
        <f t="shared" si="13"/>
        <v>100.66959844916154</v>
      </c>
      <c r="AG42" s="1019">
        <f t="shared" si="13"/>
        <v>99.639493035231936</v>
      </c>
      <c r="AH42" s="1019">
        <f t="shared" si="13"/>
        <v>98.984487070985352</v>
      </c>
      <c r="AI42" s="1019">
        <f t="shared" si="13"/>
        <v>97.418575993200108</v>
      </c>
      <c r="AJ42" s="1019">
        <f t="shared" si="13"/>
        <v>87.820282917229349</v>
      </c>
      <c r="AK42" s="1020">
        <f t="shared" si="13"/>
        <v>87.299330612915554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v>
      </c>
      <c r="P43" s="679">
        <f t="shared" si="9"/>
        <v>0</v>
      </c>
      <c r="Q43" s="371"/>
      <c r="R43" s="15"/>
      <c r="S43" s="401" t="s">
        <v>46</v>
      </c>
      <c r="T43" s="405"/>
      <c r="U43" s="389"/>
      <c r="V43" s="406"/>
      <c r="W43" s="390" t="s">
        <v>46</v>
      </c>
      <c r="X43" s="1018">
        <f>VLOOKUP(年度マスタ!$K$4&amp;"_"&amp;X$33,データシート1!$A:$BS,MATCH("aa_"&amp;$S43,データシート1!$A$1:$BS$1,0),0)</f>
        <v>65.31388163778351</v>
      </c>
      <c r="Y43" s="1019">
        <f>VLOOKUP(年度マスタ!$K$4&amp;"_"&amp;Y$33,データシート1!$A:$BS,MATCH("aa_"&amp;$S43,データシート1!$A$1:$BS$1,0),0)</f>
        <v>66.795981343381001</v>
      </c>
      <c r="Z43" s="1019">
        <f>VLOOKUP(年度マスタ!$K$4&amp;"_"&amp;Z$33,データシート1!$A:$BS,MATCH("aa_"&amp;$S43,データシート1!$A$1:$BS$1,0),0)</f>
        <v>66.989122984332099</v>
      </c>
      <c r="AA43" s="1019">
        <f>VLOOKUP(年度マスタ!$K$4&amp;"_"&amp;AA$33,データシート1!$A:$BS,MATCH("aa_"&amp;$S43,データシート1!$A$1:$BS$1,0),0)</f>
        <v>66.196826787655027</v>
      </c>
      <c r="AB43" s="1019">
        <f>VLOOKUP(年度マスタ!$K$4&amp;"_"&amp;AB$33,データシート1!$A:$BS,MATCH("aa_"&amp;$S43,データシート1!$A$1:$BS$1,0),0)</f>
        <v>66.742786304616388</v>
      </c>
      <c r="AC43" s="1019">
        <f>VLOOKUP(年度マスタ!$K$4&amp;"_"&amp;AC$33,データシート1!$A:$BS,MATCH("aa_"&amp;$S43,データシート1!$A$1:$BS$1,0),0)</f>
        <v>64.505168552350483</v>
      </c>
      <c r="AD43" s="1019">
        <f>VLOOKUP(年度マスタ!$K$4&amp;"_"&amp;AD$33,データシート1!$A:$BS,MATCH("aa_"&amp;$S43,データシート1!$A$1:$BS$1,0),0)</f>
        <v>61.725810538439518</v>
      </c>
      <c r="AE43" s="1019">
        <f>VLOOKUP(年度マスタ!$K$4&amp;"_"&amp;AE$33,データシート1!$A:$BS,MATCH("aa_"&amp;$S43,データシート1!$A$1:$BS$1,0),0)</f>
        <v>61.770171358346538</v>
      </c>
      <c r="AF43" s="1019">
        <f>VLOOKUP(年度マスタ!$K$4&amp;"_"&amp;AF$33,データシート1!$A:$BS,MATCH("aa_"&amp;$S43,データシート1!$A$1:$BS$1,0),0)</f>
        <v>61.479147329027782</v>
      </c>
      <c r="AG43" s="1019">
        <f>VLOOKUP(年度マスタ!$K$4&amp;"_"&amp;AG$33,データシート1!$A:$BS,MATCH("aa_"&amp;$S43,データシート1!$A$1:$BS$1,0),0)</f>
        <v>60.711783259536645</v>
      </c>
      <c r="AH43" s="1019">
        <f>VLOOKUP(年度マスタ!$K$4&amp;"_"&amp;AH$33,データシート1!$A:$BS,MATCH("aa_"&amp;$S43,データシート1!$A$1:$BS$1,0),0)</f>
        <v>59.899366048959905</v>
      </c>
      <c r="AI43" s="1019">
        <f>VLOOKUP(年度マスタ!$K$4&amp;"_"&amp;AI$33,データシート1!$A:$BS,MATCH("aa_"&amp;$S43,データシート1!$A$1:$BS$1,0),0)</f>
        <v>58.289146806594559</v>
      </c>
      <c r="AJ43" s="1019">
        <f>VLOOKUP(年度マスタ!$K$4&amp;"_"&amp;AJ$33,データシート1!$A:$BS,MATCH("aa_"&amp;$S43,データシート1!$A$1:$BS$1,0),0)</f>
        <v>51.331234740845083</v>
      </c>
      <c r="AK43" s="1020">
        <f>VLOOKUP(年度マスタ!$K$4&amp;"_"&amp;AK$33,データシート1!$A:$BS,MATCH("aa_"&amp;$S43,データシート1!$A$1:$BS$1,0),0)</f>
        <v>49.791581756901913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45.248148213749509</v>
      </c>
      <c r="Y44" s="1019">
        <f>VLOOKUP(年度マスタ!$K$4&amp;"_"&amp;Y$33,データシート1!$A:$BS,MATCH("aa_"&amp;$S44,データシート1!$A$1:$BS$1,0),0)</f>
        <v>43.235511755653818</v>
      </c>
      <c r="Z44" s="1019">
        <f>VLOOKUP(年度マスタ!$K$4&amp;"_"&amp;Z$33,データシート1!$A:$BS,MATCH("aa_"&amp;$S44,データシート1!$A$1:$BS$1,0),0)</f>
        <v>43.400210617604017</v>
      </c>
      <c r="AA44" s="1019">
        <f>VLOOKUP(年度マスタ!$K$4&amp;"_"&amp;AA$33,データシート1!$A:$BS,MATCH("aa_"&amp;$S44,データシート1!$A$1:$BS$1,0),0)</f>
        <v>41.675908925843046</v>
      </c>
      <c r="AB44" s="1019">
        <f>VLOOKUP(年度マスタ!$K$4&amp;"_"&amp;AB$33,データシート1!$A:$BS,MATCH("aa_"&amp;$S44,データシート1!$A$1:$BS$1,0),0)</f>
        <v>41.206350258736677</v>
      </c>
      <c r="AC44" s="1019">
        <f>VLOOKUP(年度マスタ!$K$4&amp;"_"&amp;AC$33,データシート1!$A:$BS,MATCH("aa_"&amp;$S44,データシート1!$A$1:$BS$1,0),0)</f>
        <v>40.787144530095937</v>
      </c>
      <c r="AD44" s="1019">
        <f>VLOOKUP(年度マスタ!$K$4&amp;"_"&amp;AD$33,データシート1!$A:$BS,MATCH("aa_"&amp;$S44,データシート1!$A$1:$BS$1,0),0)</f>
        <v>40.361571115273144</v>
      </c>
      <c r="AE44" s="1019">
        <f>VLOOKUP(年度マスタ!$K$4&amp;"_"&amp;AE$33,データシート1!$A:$BS,MATCH("aa_"&amp;$S44,データシート1!$A$1:$BS$1,0),0)</f>
        <v>39.966178127041907</v>
      </c>
      <c r="AF44" s="1019">
        <f>VLOOKUP(年度マスタ!$K$4&amp;"_"&amp;AF$33,データシート1!$A:$BS,MATCH("aa_"&amp;$S44,データシート1!$A$1:$BS$1,0),0)</f>
        <v>39.190451120133758</v>
      </c>
      <c r="AG44" s="1019">
        <f>VLOOKUP(年度マスタ!$K$4&amp;"_"&amp;AG$33,データシート1!$A:$BS,MATCH("aa_"&amp;$S44,データシート1!$A$1:$BS$1,0),0)</f>
        <v>38.927709775695284</v>
      </c>
      <c r="AH44" s="1019">
        <f>VLOOKUP(年度マスタ!$K$4&amp;"_"&amp;AH$33,データシート1!$A:$BS,MATCH("aa_"&amp;$S44,データシート1!$A$1:$BS$1,0),0)</f>
        <v>39.085121022025454</v>
      </c>
      <c r="AI44" s="1019">
        <f>VLOOKUP(年度マスタ!$K$4&amp;"_"&amp;AI$33,データシート1!$A:$BS,MATCH("aa_"&amp;$S44,データシート1!$A$1:$BS$1,0),0)</f>
        <v>39.129429186605549</v>
      </c>
      <c r="AJ44" s="1019">
        <f>VLOOKUP(年度マスタ!$K$4&amp;"_"&amp;AJ$33,データシート1!$A:$BS,MATCH("aa_"&amp;$S44,データシート1!$A$1:$BS$1,0),0)</f>
        <v>36.489048176384266</v>
      </c>
      <c r="AK44" s="1020">
        <f>VLOOKUP(年度マスタ!$K$4&amp;"_"&amp;AK$33,データシート1!$A:$BS,MATCH("aa_"&amp;$S44,データシート1!$A$1:$BS$1,0),0)</f>
        <v>37.507748856013642</v>
      </c>
      <c r="AL44" s="373"/>
      <c r="AW44" s="19" t="str">
        <f>AW47</f>
        <v>福岡県</v>
      </c>
      <c r="AX44" s="407">
        <f t="shared" si="14"/>
        <v>0.46259988086831244</v>
      </c>
      <c r="AY44" s="407">
        <f t="shared" si="14"/>
        <v>0.18354951007828149</v>
      </c>
      <c r="AZ44" s="407">
        <f t="shared" si="14"/>
        <v>0.12323382082043358</v>
      </c>
      <c r="BA44" s="407">
        <f t="shared" si="14"/>
        <v>0.21509095874250078</v>
      </c>
      <c r="BB44" s="407">
        <f t="shared" si="14"/>
        <v>1.5525829490471642E-2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3.6027166678234743</v>
      </c>
      <c r="Y45" s="1019">
        <f>VLOOKUP(年度マスタ!$K$4&amp;"_"&amp;Y$33,データシート1!$A:$BS,MATCH("aa_"&amp;$S45,データシート1!$A$1:$BS$1,0),0)</f>
        <v>3.4295675483697829</v>
      </c>
      <c r="Z45" s="1019">
        <f>VLOOKUP(年度マスタ!$K$4&amp;"_"&amp;Z$33,データシート1!$A:$BS,MATCH("aa_"&amp;$S45,データシート1!$A$1:$BS$1,0),0)</f>
        <v>3.561708996676225</v>
      </c>
      <c r="AA45" s="1019">
        <f>VLOOKUP(年度マスタ!$K$4&amp;"_"&amp;AA$33,データシート1!$A:$BS,MATCH("aa_"&amp;$S45,データシート1!$A$1:$BS$1,0),0)</f>
        <v>4.0918168793493495</v>
      </c>
      <c r="AB45" s="1019">
        <f>VLOOKUP(年度マスタ!$K$4&amp;"_"&amp;AB$33,データシート1!$A:$BS,MATCH("aa_"&amp;$S45,データシート1!$A$1:$BS$1,0),0)</f>
        <v>4.4660954500050769</v>
      </c>
      <c r="AC45" s="1019">
        <f>VLOOKUP(年度マスタ!$K$4&amp;"_"&amp;AC$33,データシート1!$A:$BS,MATCH("aa_"&amp;$S45,データシート1!$A$1:$BS$1,0),0)</f>
        <v>4.5091711653368369</v>
      </c>
      <c r="AD45" s="1019">
        <f>VLOOKUP(年度マスタ!$K$4&amp;"_"&amp;AD$33,データシート1!$A:$BS,MATCH("aa_"&amp;$S45,データシート1!$A$1:$BS$1,0),0)</f>
        <v>4.3092755650188233</v>
      </c>
      <c r="AE45" s="1019">
        <f>VLOOKUP(年度マスタ!$K$4&amp;"_"&amp;AE$33,データシート1!$A:$BS,MATCH("aa_"&amp;$S45,データシート1!$A$1:$BS$1,0),0)</f>
        <v>4.2001118469471077</v>
      </c>
      <c r="AF45" s="1019">
        <f>VLOOKUP(年度マスタ!$K$4&amp;"_"&amp;AF$33,データシート1!$A:$BS,MATCH("aa_"&amp;$S45,データシート1!$A$1:$BS$1,0),0)</f>
        <v>4.0534308143307536</v>
      </c>
      <c r="AG45" s="1019">
        <f>VLOOKUP(年度マスタ!$K$4&amp;"_"&amp;AG$33,データシート1!$A:$BS,MATCH("aa_"&amp;$S45,データシート1!$A$1:$BS$1,0),0)</f>
        <v>3.9034509548193155</v>
      </c>
      <c r="AH45" s="1019">
        <f>VLOOKUP(年度マスタ!$K$4&amp;"_"&amp;AH$33,データシート1!$A:$BS,MATCH("aa_"&amp;$S45,データシート1!$A$1:$BS$1,0),0)</f>
        <v>3.5986282969606576</v>
      </c>
      <c r="AI45" s="1019">
        <f>VLOOKUP(年度マスタ!$K$4&amp;"_"&amp;AI$33,データシート1!$A:$BS,MATCH("aa_"&amp;$S45,データシート1!$A$1:$BS$1,0),0)</f>
        <v>3.4950624435337976</v>
      </c>
      <c r="AJ45" s="1019">
        <f>VLOOKUP(年度マスタ!$K$4&amp;"_"&amp;AJ$33,データシート1!$A:$BS,MATCH("aa_"&amp;$S45,データシート1!$A$1:$BS$1,0),0)</f>
        <v>3.3160887399756183</v>
      </c>
      <c r="AK45" s="1020">
        <f>VLOOKUP(年度マスタ!$K$4&amp;"_"&amp;AK$33,データシート1!$A:$BS,MATCH("aa_"&amp;$S45,データシート1!$A$1:$BS$1,0),0)</f>
        <v>3.338042931565663</v>
      </c>
      <c r="AL45" s="373"/>
      <c r="AW45" s="19" t="str">
        <f>AW48</f>
        <v>直方市</v>
      </c>
      <c r="AX45" s="407">
        <f t="shared" ref="AX45:BB45" si="15">AX48/$BC48</f>
        <v>0.59882631350234317</v>
      </c>
      <c r="AY45" s="407">
        <f t="shared" si="15"/>
        <v>0.12078054969951021</v>
      </c>
      <c r="AZ45" s="407">
        <f t="shared" si="15"/>
        <v>9.5478169805337562E-2</v>
      </c>
      <c r="BA45" s="407">
        <f t="shared" si="15"/>
        <v>0.18491496699280902</v>
      </c>
      <c r="BB45" s="407">
        <f t="shared" si="15"/>
        <v>0</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v>
      </c>
      <c r="Z47" s="1022">
        <f>VLOOKUP(年度マスタ!$K$4&amp;"_"&amp;Z$33,データシート1!$A:$BS,MATCH("aa_"&amp;$S47,データシート1!$A$1:$BS$1,0),0)</f>
        <v>0</v>
      </c>
      <c r="AA47" s="1022">
        <f>VLOOKUP(年度マスタ!$K$4&amp;"_"&amp;AA$33,データシート1!$A:$BS,MATCH("aa_"&amp;$S47,データシート1!$A$1:$BS$1,0),0)</f>
        <v>0</v>
      </c>
      <c r="AB47" s="1022">
        <f>VLOOKUP(年度マスタ!$K$4&amp;"_"&amp;AB$33,データシート1!$A:$BS,MATCH("aa_"&amp;$S47,データシート1!$A$1:$BS$1,0),0)</f>
        <v>0</v>
      </c>
      <c r="AC47" s="1022">
        <f>VLOOKUP(年度マスタ!$K$4&amp;"_"&amp;AC$33,データシート1!$A:$BS,MATCH("aa_"&amp;$S47,データシート1!$A$1:$BS$1,0),0)</f>
        <v>0</v>
      </c>
      <c r="AD47" s="1022">
        <f>VLOOKUP(年度マスタ!$K$4&amp;"_"&amp;AD$33,データシート1!$A:$BS,MATCH("aa_"&amp;$S47,データシート1!$A$1:$BS$1,0),0)</f>
        <v>0</v>
      </c>
      <c r="AE47" s="1022">
        <f>VLOOKUP(年度マスタ!$K$4&amp;"_"&amp;AE$33,データシート1!$A:$BS,MATCH("aa_"&amp;$S47,データシート1!$A$1:$BS$1,0),0)</f>
        <v>0</v>
      </c>
      <c r="AF47" s="1022">
        <f>VLOOKUP(年度マスタ!$K$4&amp;"_"&amp;AF$33,データシート1!$A:$BS,MATCH("aa_"&amp;$S47,データシート1!$A$1:$BS$1,0),0)</f>
        <v>0</v>
      </c>
      <c r="AG47" s="1022">
        <f>VLOOKUP(年度マスタ!$K$4&amp;"_"&amp;AG$33,データシート1!$A:$BS,MATCH("aa_"&amp;$S47,データシート1!$A$1:$BS$1,0),0)</f>
        <v>0</v>
      </c>
      <c r="AH47" s="1022">
        <f>VLOOKUP(年度マスタ!$K$4&amp;"_"&amp;AH$33,データシート1!$A:$BS,MATCH("aa_"&amp;$S47,データシート1!$A$1:$BS$1,0),0)</f>
        <v>0</v>
      </c>
      <c r="AI47" s="1022">
        <f>VLOOKUP(年度マスタ!$K$4&amp;"_"&amp;AI$33,データシート1!$A:$BS,MATCH("aa_"&amp;$S47,データシート1!$A$1:$BS$1,0),0)</f>
        <v>0</v>
      </c>
      <c r="AJ47" s="1022">
        <f>VLOOKUP(年度マスタ!$K$4&amp;"_"&amp;AJ$33,データシート1!$A:$BS,MATCH("aa_"&amp;$S47,データシート1!$A$1:$BS$1,0),0)</f>
        <v>0</v>
      </c>
      <c r="AK47" s="1023">
        <f>VLOOKUP(年度マスタ!$K$4&amp;"_"&amp;AK$33,データシート1!$A:$BS,MATCH("aa_"&amp;$S47,データシート1!$A$1:$BS$1,0),0)</f>
        <v>0</v>
      </c>
      <c r="AL47" s="373"/>
      <c r="AW47" s="19" t="str">
        <f>年度マスタ!I4</f>
        <v>福岡県</v>
      </c>
      <c r="AX47" s="408">
        <f>SUM(AY38:BA38)</f>
        <v>15965.892282404782</v>
      </c>
      <c r="AY47" s="408">
        <f t="shared" si="17"/>
        <v>6334.9166906340879</v>
      </c>
      <c r="AZ47" s="408">
        <f t="shared" si="17"/>
        <v>4253.2174999161098</v>
      </c>
      <c r="BA47" s="408">
        <f>SUM(BD38:BG38)</f>
        <v>7423.5191581891559</v>
      </c>
      <c r="BB47" s="408">
        <f>BH38</f>
        <v>535.84908144500457</v>
      </c>
      <c r="BC47" s="408">
        <f>SUM(AX47:BB47)</f>
        <v>34513.394712589143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直方市</v>
      </c>
      <c r="AX48" s="408">
        <f>SUM(AY39:BA39)</f>
        <v>293.51893547528357</v>
      </c>
      <c r="AY48" s="408">
        <f>BB39</f>
        <v>59.201437168944814</v>
      </c>
      <c r="AZ48" s="408">
        <f>BC39</f>
        <v>46.799297443166523</v>
      </c>
      <c r="BA48" s="408">
        <f>SUM(BD39:BG39)</f>
        <v>90.637373544481221</v>
      </c>
      <c r="BB48" s="408">
        <f>BH39</f>
        <v>0</v>
      </c>
      <c r="BC48" s="408">
        <f>SUM(AX48:BB48)</f>
        <v>490.15704363187615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490.15704363187615</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293.51893547528357</v>
      </c>
      <c r="P52" s="501">
        <f t="shared" ref="P52:P64" si="18">O52/$O$51</f>
        <v>0.59882631350234317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288.62857868568824</v>
      </c>
      <c r="P53" s="502">
        <f t="shared" si="18"/>
        <v>0.58884919116342982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2.9067464317550402</v>
      </c>
      <c r="P54" s="502">
        <f t="shared" si="18"/>
        <v>5.9302349512661522E-3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1.9836103578403115</v>
      </c>
      <c r="P55" s="502">
        <f t="shared" si="18"/>
        <v>4.0468873876472683E-3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59.201437168944814</v>
      </c>
      <c r="P56" s="501">
        <f t="shared" si="18"/>
        <v>0.12078054969951021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46.799297443166523</v>
      </c>
      <c r="P57" s="501">
        <f t="shared" si="18"/>
        <v>9.5478169805337562E-2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90.637373544481221</v>
      </c>
      <c r="P58" s="501">
        <f t="shared" si="18"/>
        <v>0.18491496699280902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87.299330612915554</v>
      </c>
      <c r="P59" s="502">
        <f t="shared" si="18"/>
        <v>0.17810481711343149</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49.791581756901913</v>
      </c>
      <c r="P60" s="502">
        <f t="shared" si="18"/>
        <v>0.10158291593234149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37.507748856013642</v>
      </c>
      <c r="P61" s="502">
        <f t="shared" si="18"/>
        <v>7.6521901181089994E-2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3.338042931565663</v>
      </c>
      <c r="P62" s="502">
        <f t="shared" si="18"/>
        <v>6.8101498793775193E-3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v>
      </c>
      <c r="P64" s="679">
        <f t="shared" si="18"/>
        <v>0</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直方市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1475.6429000000001</v>
      </c>
      <c r="AI7" s="88">
        <f>VLOOKUP(年度マスタ!$K$4&amp;"_"&amp;$AG7,データシート1!$A:$BS,MATCH("ab_"&amp;AI$2,データシート1!$A$1:$BS$1,0),0)</f>
        <v>1630</v>
      </c>
      <c r="AJ7" s="88">
        <f>VLOOKUP(年度マスタ!$K$4&amp;"_"&amp;$AG7,データシート1!$A:$BS,MATCH("ab_"&amp;AJ$2,データシート1!$A$1:$BS$1,0),0)</f>
        <v>22</v>
      </c>
      <c r="AK7" s="88">
        <f>VLOOKUP(年度マスタ!$K$4&amp;"_"&amp;$AG7,データシート1!$A:$BS,MATCH("ab_"&amp;AK$2,データシート1!$A$1:$BS$1,0),0)</f>
        <v>18776</v>
      </c>
      <c r="AL7" s="88">
        <f>VLOOKUP(年度マスタ!$K$4&amp;"_"&amp;$AG7,データシート1!$A:$BS,MATCH("ab_"&amp;AL$2,データシート1!$A$1:$BS$1,0),0)</f>
        <v>25492</v>
      </c>
      <c r="AM7" s="88">
        <f>VLOOKUP(年度マスタ!$K$4&amp;"_"&amp;$AG7,データシート1!$A:$BS,MATCH("ab_"&amp;AM$2,データシート1!$A$1:$BS$1,0),0)</f>
        <v>33451</v>
      </c>
      <c r="AN7" s="88">
        <f>VLOOKUP(年度マスタ!$K$4&amp;"_"&amp;$AG7,データシート1!$A:$BS,MATCH("ab_"&amp;AN$2,データシート1!$A$1:$BS$1,0),0)</f>
        <v>8871</v>
      </c>
      <c r="AO7" s="88">
        <f>VLOOKUP(年度マスタ!$K$4&amp;"_"&amp;$AG7,データシート1!$A:$BS,MATCH("ab_"&amp;AO$2,データシート1!$A$1:$BS$1,0),0)</f>
        <v>58869</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1338.338</v>
      </c>
      <c r="AI8" s="88">
        <f>VLOOKUP(年度マスタ!$K$4&amp;"_"&amp;$AG8,データシート1!$A:$BS,MATCH("ab_"&amp;AI$2,データシート1!$A$1:$BS$1,0),0)</f>
        <v>1568</v>
      </c>
      <c r="AJ8" s="88">
        <f>VLOOKUP(年度マスタ!$K$4&amp;"_"&amp;$AG8,データシート1!$A:$BS,MATCH("ab_"&amp;AJ$2,データシート1!$A$1:$BS$1,0),0)</f>
        <v>8</v>
      </c>
      <c r="AK8" s="88">
        <f>VLOOKUP(年度マスタ!$K$4&amp;"_"&amp;$AG8,データシート1!$A:$BS,MATCH("ab_"&amp;AK$2,データシート1!$A$1:$BS$1,0),0)</f>
        <v>20108</v>
      </c>
      <c r="AL8" s="88">
        <f>VLOOKUP(年度マスタ!$K$4&amp;"_"&amp;$AG8,データシート1!$A:$BS,MATCH("ab_"&amp;AL$2,データシート1!$A$1:$BS$1,0),0)</f>
        <v>25633</v>
      </c>
      <c r="AM8" s="88">
        <f>VLOOKUP(年度マスタ!$K$4&amp;"_"&amp;$AG8,データシート1!$A:$BS,MATCH("ab_"&amp;AM$2,データシート1!$A$1:$BS$1,0),0)</f>
        <v>33767</v>
      </c>
      <c r="AN8" s="88">
        <f>VLOOKUP(年度マスタ!$K$4&amp;"_"&amp;$AG8,データシート1!$A:$BS,MATCH("ab_"&amp;AN$2,データシート1!$A$1:$BS$1,0),0)</f>
        <v>8702</v>
      </c>
      <c r="AO8" s="88">
        <f>VLOOKUP(年度マスタ!$K$4&amp;"_"&amp;$AG8,データシート1!$A:$BS,MATCH("ab_"&amp;AO$2,データシート1!$A$1:$BS$1,0),0)</f>
        <v>58828</v>
      </c>
      <c r="AP8" s="88">
        <f>VLOOKUP(年度マスタ!$K$4&amp;"_"&amp;$AG8,データシート1!$A:$BS,MATCH("ab_"&amp;AP$2,データシート1!$A$1:$BS$1,0),0)</f>
        <v>0</v>
      </c>
      <c r="AQ8" s="1073">
        <f>VLOOKUP(年度マスタ!$K$4&amp;"_"&amp;$AG8,データシート1!$A:$BS,MATCH("ab_"&amp;AQ$2,データシート1!$A$1:$BS$1,0),0)</f>
        <v>0</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1372.5805</v>
      </c>
      <c r="AI9" s="88">
        <f>VLOOKUP(年度マスタ!$K$4&amp;"_"&amp;$AG9,データシート1!$A:$BS,MATCH("ab_"&amp;AI$2,データシート1!$A$1:$BS$1,0),0)</f>
        <v>1568</v>
      </c>
      <c r="AJ9" s="88">
        <f>VLOOKUP(年度マスタ!$K$4&amp;"_"&amp;$AG9,データシート1!$A:$BS,MATCH("ab_"&amp;AJ$2,データシート1!$A$1:$BS$1,0),0)</f>
        <v>8</v>
      </c>
      <c r="AK9" s="88">
        <f>VLOOKUP(年度マスタ!$K$4&amp;"_"&amp;$AG9,データシート1!$A:$BS,MATCH("ab_"&amp;AK$2,データシート1!$A$1:$BS$1,0),0)</f>
        <v>20108</v>
      </c>
      <c r="AL9" s="88">
        <f>VLOOKUP(年度マスタ!$K$4&amp;"_"&amp;$AG9,データシート1!$A:$BS,MATCH("ab_"&amp;AL$2,データシート1!$A$1:$BS$1,0),0)</f>
        <v>25768</v>
      </c>
      <c r="AM9" s="88">
        <f>VLOOKUP(年度マスタ!$K$4&amp;"_"&amp;$AG9,データシート1!$A:$BS,MATCH("ab_"&amp;AM$2,データシート1!$A$1:$BS$1,0),0)</f>
        <v>34022</v>
      </c>
      <c r="AN9" s="88">
        <f>VLOOKUP(年度マスタ!$K$4&amp;"_"&amp;$AG9,データシート1!$A:$BS,MATCH("ab_"&amp;AN$2,データシート1!$A$1:$BS$1,0),0)</f>
        <v>8517</v>
      </c>
      <c r="AO9" s="88">
        <f>VLOOKUP(年度マスタ!$K$4&amp;"_"&amp;$AG9,データシート1!$A:$BS,MATCH("ab_"&amp;AO$2,データシート1!$A$1:$BS$1,0),0)</f>
        <v>58541</v>
      </c>
      <c r="AP9" s="88">
        <f>VLOOKUP(年度マスタ!$K$4&amp;"_"&amp;$AG9,データシート1!$A:$BS,MATCH("ab_"&amp;AP$2,データシート1!$A$1:$BS$1,0),0)</f>
        <v>0</v>
      </c>
      <c r="AQ9" s="1073">
        <f>VLOOKUP(年度マスタ!$K$4&amp;"_"&amp;$AG9,データシート1!$A:$BS,MATCH("ab_"&amp;AQ$2,データシート1!$A$1:$BS$1,0),0)</f>
        <v>0</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1213.329</v>
      </c>
      <c r="AI10" s="88">
        <f>VLOOKUP(年度マスタ!$K$4&amp;"_"&amp;$AG10,データシート1!$A:$BS,MATCH("ab_"&amp;AI$2,データシート1!$A$1:$BS$1,0),0)</f>
        <v>1568</v>
      </c>
      <c r="AJ10" s="88">
        <f>VLOOKUP(年度マスタ!$K$4&amp;"_"&amp;$AG10,データシート1!$A:$BS,MATCH("ab_"&amp;AJ$2,データシート1!$A$1:$BS$1,0),0)</f>
        <v>8</v>
      </c>
      <c r="AK10" s="88">
        <f>VLOOKUP(年度マスタ!$K$4&amp;"_"&amp;$AG10,データシート1!$A:$BS,MATCH("ab_"&amp;AK$2,データシート1!$A$1:$BS$1,0),0)</f>
        <v>20108</v>
      </c>
      <c r="AL10" s="88">
        <f>VLOOKUP(年度マスタ!$K$4&amp;"_"&amp;$AG10,データシート1!$A:$BS,MATCH("ab_"&amp;AL$2,データシート1!$A$1:$BS$1,0),0)</f>
        <v>25937</v>
      </c>
      <c r="AM10" s="88">
        <f>VLOOKUP(年度マスタ!$K$4&amp;"_"&amp;$AG10,データシート1!$A:$BS,MATCH("ab_"&amp;AM$2,データシート1!$A$1:$BS$1,0),0)</f>
        <v>34350</v>
      </c>
      <c r="AN10" s="88">
        <f>VLOOKUP(年度マスタ!$K$4&amp;"_"&amp;$AG10,データシート1!$A:$BS,MATCH("ab_"&amp;AN$2,データシート1!$A$1:$BS$1,0),0)</f>
        <v>8422</v>
      </c>
      <c r="AO10" s="88">
        <f>VLOOKUP(年度マスタ!$K$4&amp;"_"&amp;$AG10,データシート1!$A:$BS,MATCH("ab_"&amp;AO$2,データシート1!$A$1:$BS$1,0),0)</f>
        <v>58306</v>
      </c>
      <c r="AP10" s="88">
        <f>VLOOKUP(年度マスタ!$K$4&amp;"_"&amp;$AG10,データシート1!$A:$BS,MATCH("ab_"&amp;AP$2,データシート1!$A$1:$BS$1,0),0)</f>
        <v>0</v>
      </c>
      <c r="AQ10" s="1073">
        <f>VLOOKUP(年度マスタ!$K$4&amp;"_"&amp;$AG10,データシート1!$A:$BS,MATCH("ab_"&amp;AQ$2,データシート1!$A$1:$BS$1,0),0)</f>
        <v>0</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1276.6980000000001</v>
      </c>
      <c r="AI11" s="88">
        <f>VLOOKUP(年度マスタ!$K$4&amp;"_"&amp;$AG11,データシート1!$A:$BS,MATCH("ab_"&amp;AI$2,データシート1!$A$1:$BS$1,0),0)</f>
        <v>1568</v>
      </c>
      <c r="AJ11" s="88">
        <f>VLOOKUP(年度マスタ!$K$4&amp;"_"&amp;$AG11,データシート1!$A:$BS,MATCH("ab_"&amp;AJ$2,データシート1!$A$1:$BS$1,0),0)</f>
        <v>8</v>
      </c>
      <c r="AK11" s="88">
        <f>VLOOKUP(年度マスタ!$K$4&amp;"_"&amp;$AG11,データシート1!$A:$BS,MATCH("ab_"&amp;AK$2,データシート1!$A$1:$BS$1,0),0)</f>
        <v>20108</v>
      </c>
      <c r="AL11" s="88">
        <f>VLOOKUP(年度マスタ!$K$4&amp;"_"&amp;$AG11,データシート1!$A:$BS,MATCH("ab_"&amp;AL$2,データシート1!$A$1:$BS$1,0),0)</f>
        <v>26347</v>
      </c>
      <c r="AM11" s="88">
        <f>VLOOKUP(年度マスタ!$K$4&amp;"_"&amp;$AG11,データシート1!$A:$BS,MATCH("ab_"&amp;AM$2,データシート1!$A$1:$BS$1,0),0)</f>
        <v>34908</v>
      </c>
      <c r="AN11" s="88">
        <f>VLOOKUP(年度マスタ!$K$4&amp;"_"&amp;$AG11,データシート1!$A:$BS,MATCH("ab_"&amp;AN$2,データシート1!$A$1:$BS$1,0),0)</f>
        <v>8280</v>
      </c>
      <c r="AO11" s="88">
        <f>VLOOKUP(年度マスタ!$K$4&amp;"_"&amp;$AG11,データシート1!$A:$BS,MATCH("ab_"&amp;AO$2,データシート1!$A$1:$BS$1,0),0)</f>
        <v>58574</v>
      </c>
      <c r="AP11" s="88">
        <f>VLOOKUP(年度マスタ!$K$4&amp;"_"&amp;$AG11,データシート1!$A:$BS,MATCH("ab_"&amp;AP$2,データシート1!$A$1:$BS$1,0),0)</f>
        <v>0</v>
      </c>
      <c r="AQ11" s="1073">
        <f>VLOOKUP(年度マスタ!$K$4&amp;"_"&amp;$AG11,データシート1!$A:$BS,MATCH("ab_"&amp;AQ$2,データシート1!$A$1:$BS$1,0),0)</f>
        <v>0</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1266.7661000000001</v>
      </c>
      <c r="AI12" s="88">
        <f>VLOOKUP(年度マスタ!$K$4&amp;"_"&amp;$AG12,データシート1!$A:$BS,MATCH("ab_"&amp;AI$2,データシート1!$A$1:$BS$1,0),0)</f>
        <v>1568</v>
      </c>
      <c r="AJ12" s="88">
        <f>VLOOKUP(年度マスタ!$K$4&amp;"_"&amp;$AG12,データシート1!$A:$BS,MATCH("ab_"&amp;AJ$2,データシート1!$A$1:$BS$1,0),0)</f>
        <v>8</v>
      </c>
      <c r="AK12" s="88">
        <f>VLOOKUP(年度マスタ!$K$4&amp;"_"&amp;$AG12,データシート1!$A:$BS,MATCH("ab_"&amp;AK$2,データシート1!$A$1:$BS$1,0),0)</f>
        <v>20108</v>
      </c>
      <c r="AL12" s="88">
        <f>VLOOKUP(年度マスタ!$K$4&amp;"_"&amp;$AG12,データシート1!$A:$BS,MATCH("ab_"&amp;AL$2,データシート1!$A$1:$BS$1,0),0)</f>
        <v>26455</v>
      </c>
      <c r="AM12" s="88">
        <f>VLOOKUP(年度マスタ!$K$4&amp;"_"&amp;$AG12,データシート1!$A:$BS,MATCH("ab_"&amp;AM$2,データシート1!$A$1:$BS$1,0),0)</f>
        <v>35244</v>
      </c>
      <c r="AN12" s="88">
        <f>VLOOKUP(年度マスタ!$K$4&amp;"_"&amp;$AG12,データシート1!$A:$BS,MATCH("ab_"&amp;AN$2,データシート1!$A$1:$BS$1,0),0)</f>
        <v>8165</v>
      </c>
      <c r="AO12" s="88">
        <f>VLOOKUP(年度マスタ!$K$4&amp;"_"&amp;$AG12,データシート1!$A:$BS,MATCH("ab_"&amp;AO$2,データシート1!$A$1:$BS$1,0),0)</f>
        <v>58291</v>
      </c>
      <c r="AP12" s="88">
        <f>VLOOKUP(年度マスタ!$K$4&amp;"_"&amp;$AG12,データシート1!$A:$BS,MATCH("ab_"&amp;AP$2,データシート1!$A$1:$BS$1,0),0)</f>
        <v>0</v>
      </c>
      <c r="AQ12" s="1073">
        <f>VLOOKUP(年度マスタ!$K$4&amp;"_"&amp;$AG12,データシート1!$A:$BS,MATCH("ab_"&amp;AQ$2,データシート1!$A$1:$BS$1,0),0)</f>
        <v>0</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1350.8294000000001</v>
      </c>
      <c r="AI13" s="88">
        <f>VLOOKUP(年度マスタ!$K$4&amp;"_"&amp;$AG13,データシート1!$A:$BS,MATCH("ab_"&amp;AI$2,データシート1!$A$1:$BS$1,0),0)</f>
        <v>1282</v>
      </c>
      <c r="AJ13" s="88">
        <f>VLOOKUP(年度マスタ!$K$4&amp;"_"&amp;$AG13,データシート1!$A:$BS,MATCH("ab_"&amp;AJ$2,データシート1!$A$1:$BS$1,0),0)</f>
        <v>26</v>
      </c>
      <c r="AK13" s="88">
        <f>VLOOKUP(年度マスタ!$K$4&amp;"_"&amp;$AG13,データシート1!$A:$BS,MATCH("ab_"&amp;AK$2,データシート1!$A$1:$BS$1,0),0)</f>
        <v>20895</v>
      </c>
      <c r="AL13" s="88">
        <f>VLOOKUP(年度マスタ!$K$4&amp;"_"&amp;$AG13,データシート1!$A:$BS,MATCH("ab_"&amp;AL$2,データシート1!$A$1:$BS$1,0),0)</f>
        <v>26615</v>
      </c>
      <c r="AM13" s="88">
        <f>VLOOKUP(年度マスタ!$K$4&amp;"_"&amp;$AG13,データシート1!$A:$BS,MATCH("ab_"&amp;AM$2,データシート1!$A$1:$BS$1,0),0)</f>
        <v>35520</v>
      </c>
      <c r="AN13" s="88">
        <f>VLOOKUP(年度マスタ!$K$4&amp;"_"&amp;$AG13,データシート1!$A:$BS,MATCH("ab_"&amp;AN$2,データシート1!$A$1:$BS$1,0),0)</f>
        <v>8038</v>
      </c>
      <c r="AO13" s="88">
        <f>VLOOKUP(年度マスタ!$K$4&amp;"_"&amp;$AG13,データシート1!$A:$BS,MATCH("ab_"&amp;AO$2,データシート1!$A$1:$BS$1,0),0)</f>
        <v>58061</v>
      </c>
      <c r="AP13" s="88">
        <f>VLOOKUP(年度マスタ!$K$4&amp;"_"&amp;$AG13,データシート1!$A:$BS,MATCH("ab_"&amp;AP$2,データシート1!$A$1:$BS$1,0),0)</f>
        <v>0</v>
      </c>
      <c r="AQ13" s="1073">
        <f>VLOOKUP(年度マスタ!$K$4&amp;"_"&amp;$AG13,データシート1!$A:$BS,MATCH("ab_"&amp;AQ$2,データシート1!$A$1:$BS$1,0),0)</f>
        <v>0</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1385.4672</v>
      </c>
      <c r="AI14" s="88">
        <f>VLOOKUP(年度マスタ!$K$4&amp;"_"&amp;$AG14,データシート1!$A:$BS,MATCH("ab_"&amp;AI$2,データシート1!$A$1:$BS$1,0),0)</f>
        <v>1282</v>
      </c>
      <c r="AJ14" s="88">
        <f>VLOOKUP(年度マスタ!$K$4&amp;"_"&amp;$AG14,データシート1!$A:$BS,MATCH("ab_"&amp;AJ$2,データシート1!$A$1:$BS$1,0),0)</f>
        <v>26</v>
      </c>
      <c r="AK14" s="88">
        <f>VLOOKUP(年度マスタ!$K$4&amp;"_"&amp;$AG14,データシート1!$A:$BS,MATCH("ab_"&amp;AK$2,データシート1!$A$1:$BS$1,0),0)</f>
        <v>20895</v>
      </c>
      <c r="AL14" s="88">
        <f>VLOOKUP(年度マスタ!$K$4&amp;"_"&amp;$AG14,データシート1!$A:$BS,MATCH("ab_"&amp;AL$2,データシート1!$A$1:$BS$1,0),0)</f>
        <v>26807</v>
      </c>
      <c r="AM14" s="88">
        <f>VLOOKUP(年度マスタ!$K$4&amp;"_"&amp;$AG14,データシート1!$A:$BS,MATCH("ab_"&amp;AM$2,データシート1!$A$1:$BS$1,0),0)</f>
        <v>35888</v>
      </c>
      <c r="AN14" s="88">
        <f>VLOOKUP(年度マスタ!$K$4&amp;"_"&amp;$AG14,データシート1!$A:$BS,MATCH("ab_"&amp;AN$2,データシート1!$A$1:$BS$1,0),0)</f>
        <v>7953</v>
      </c>
      <c r="AO14" s="88">
        <f>VLOOKUP(年度マスタ!$K$4&amp;"_"&amp;$AG14,データシート1!$A:$BS,MATCH("ab_"&amp;AO$2,データシート1!$A$1:$BS$1,0),0)</f>
        <v>57807</v>
      </c>
      <c r="AP14" s="88">
        <f>VLOOKUP(年度マスタ!$K$4&amp;"_"&amp;$AG14,データシート1!$A:$BS,MATCH("ab_"&amp;AP$2,データシート1!$A$1:$BS$1,0),0)</f>
        <v>0</v>
      </c>
      <c r="AQ14" s="1073">
        <f>VLOOKUP(年度マスタ!$K$4&amp;"_"&amp;$AG14,データシート1!$A:$BS,MATCH("ab_"&amp;AQ$2,データシート1!$A$1:$BS$1,0),0)</f>
        <v>0</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1523.8063</v>
      </c>
      <c r="AI15" s="88">
        <f>VLOOKUP(年度マスタ!$K$4&amp;"_"&amp;$AG15,データシート1!$A:$BS,MATCH("ab_"&amp;AI$2,データシート1!$A$1:$BS$1,0),0)</f>
        <v>1282</v>
      </c>
      <c r="AJ15" s="88">
        <f>VLOOKUP(年度マスタ!$K$4&amp;"_"&amp;$AG15,データシート1!$A:$BS,MATCH("ab_"&amp;AJ$2,データシート1!$A$1:$BS$1,0),0)</f>
        <v>26</v>
      </c>
      <c r="AK15" s="88">
        <f>VLOOKUP(年度マスタ!$K$4&amp;"_"&amp;$AG15,データシート1!$A:$BS,MATCH("ab_"&amp;AK$2,データシート1!$A$1:$BS$1,0),0)</f>
        <v>20895</v>
      </c>
      <c r="AL15" s="88">
        <f>VLOOKUP(年度マスタ!$K$4&amp;"_"&amp;$AG15,データシート1!$A:$BS,MATCH("ab_"&amp;AL$2,データシート1!$A$1:$BS$1,0),0)</f>
        <v>26812</v>
      </c>
      <c r="AM15" s="88">
        <f>VLOOKUP(年度マスタ!$K$4&amp;"_"&amp;$AG15,データシート1!$A:$BS,MATCH("ab_"&amp;AM$2,データシート1!$A$1:$BS$1,0),0)</f>
        <v>36158</v>
      </c>
      <c r="AN15" s="88">
        <f>VLOOKUP(年度マスタ!$K$4&amp;"_"&amp;$AG15,データシート1!$A:$BS,MATCH("ab_"&amp;AN$2,データシート1!$A$1:$BS$1,0),0)</f>
        <v>8066</v>
      </c>
      <c r="AO15" s="88">
        <f>VLOOKUP(年度マスタ!$K$4&amp;"_"&amp;$AG15,データシート1!$A:$BS,MATCH("ab_"&amp;AO$2,データシート1!$A$1:$BS$1,0),0)</f>
        <v>57388</v>
      </c>
      <c r="AP15" s="88">
        <f>VLOOKUP(年度マスタ!$K$4&amp;"_"&amp;$AG15,データシート1!$A:$BS,MATCH("ab_"&amp;AP$2,データシート1!$A$1:$BS$1,0),0)</f>
        <v>0</v>
      </c>
      <c r="AQ15" s="1073">
        <f>VLOOKUP(年度マスタ!$K$4&amp;"_"&amp;$AG15,データシート1!$A:$BS,MATCH("ab_"&amp;AQ$2,データシート1!$A$1:$BS$1,0),0)</f>
        <v>0</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1663.6593</v>
      </c>
      <c r="AI16" s="88">
        <f>VLOOKUP(年度マスタ!$K$4&amp;"_"&amp;$AG16,データシート1!$A:$BS,MATCH("ab_"&amp;AI$2,データシート1!$A$1:$BS$1,0),0)</f>
        <v>1282</v>
      </c>
      <c r="AJ16" s="88">
        <f>VLOOKUP(年度マスタ!$K$4&amp;"_"&amp;$AG16,データシート1!$A:$BS,MATCH("ab_"&amp;AJ$2,データシート1!$A$1:$BS$1,0),0)</f>
        <v>26</v>
      </c>
      <c r="AK16" s="88">
        <f>VLOOKUP(年度マスタ!$K$4&amp;"_"&amp;$AG16,データシート1!$A:$BS,MATCH("ab_"&amp;AK$2,データシート1!$A$1:$BS$1,0),0)</f>
        <v>20895</v>
      </c>
      <c r="AL16" s="88">
        <f>VLOOKUP(年度マスタ!$K$4&amp;"_"&amp;$AG16,データシート1!$A:$BS,MATCH("ab_"&amp;AL$2,データシート1!$A$1:$BS$1,0),0)</f>
        <v>26935</v>
      </c>
      <c r="AM16" s="88">
        <f>VLOOKUP(年度マスタ!$K$4&amp;"_"&amp;$AG16,データシート1!$A:$BS,MATCH("ab_"&amp;AM$2,データシート1!$A$1:$BS$1,0),0)</f>
        <v>36299</v>
      </c>
      <c r="AN16" s="88">
        <f>VLOOKUP(年度マスタ!$K$4&amp;"_"&amp;$AG16,データシート1!$A:$BS,MATCH("ab_"&amp;AN$2,データシート1!$A$1:$BS$1,0),0)</f>
        <v>8063</v>
      </c>
      <c r="AO16" s="88">
        <f>VLOOKUP(年度マスタ!$K$4&amp;"_"&amp;$AG16,データシート1!$A:$BS,MATCH("ab_"&amp;AO$2,データシート1!$A$1:$BS$1,0),0)</f>
        <v>57151</v>
      </c>
      <c r="AP16" s="88">
        <f>VLOOKUP(年度マスタ!$K$4&amp;"_"&amp;$AG16,データシート1!$A:$BS,MATCH("ab_"&amp;AP$2,データシート1!$A$1:$BS$1,0),0)</f>
        <v>0</v>
      </c>
      <c r="AQ16" s="1073">
        <f>VLOOKUP(年度マスタ!$K$4&amp;"_"&amp;$AG16,データシート1!$A:$BS,MATCH("ab_"&amp;AQ$2,データシート1!$A$1:$BS$1,0),0)</f>
        <v>0</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1712.5435</v>
      </c>
      <c r="AI17" s="187">
        <f>VLOOKUP(年度マスタ!$K$4&amp;"_"&amp;$AG17,データシート1!$A:$BS,MATCH("ab_"&amp;AI$2,データシート1!$A$1:$BS$1,0),0)</f>
        <v>1282</v>
      </c>
      <c r="AJ17" s="187">
        <f>VLOOKUP(年度マスタ!$K$4&amp;"_"&amp;$AG17,データシート1!$A:$BS,MATCH("ab_"&amp;AJ$2,データシート1!$A$1:$BS$1,0),0)</f>
        <v>26</v>
      </c>
      <c r="AK17" s="187">
        <f>VLOOKUP(年度マスタ!$K$4&amp;"_"&amp;$AG17,データシート1!$A:$BS,MATCH("ab_"&amp;AK$2,データシート1!$A$1:$BS$1,0),0)</f>
        <v>20895</v>
      </c>
      <c r="AL17" s="187">
        <f>VLOOKUP(年度マスタ!$K$4&amp;"_"&amp;$AG17,データシート1!$A:$BS,MATCH("ab_"&amp;AL$2,データシート1!$A$1:$BS$1,0),0)</f>
        <v>27084</v>
      </c>
      <c r="AM17" s="187">
        <f>VLOOKUP(年度マスタ!$K$4&amp;"_"&amp;$AG17,データシート1!$A:$BS,MATCH("ab_"&amp;AM$2,データシート1!$A$1:$BS$1,0),0)</f>
        <v>36499</v>
      </c>
      <c r="AN17" s="187">
        <f>VLOOKUP(年度マスタ!$K$4&amp;"_"&amp;$AG17,データシート1!$A:$BS,MATCH("ab_"&amp;AN$2,データシート1!$A$1:$BS$1,0),0)</f>
        <v>8177</v>
      </c>
      <c r="AO17" s="187">
        <f>VLOOKUP(年度マスタ!$K$4&amp;"_"&amp;$AG17,データシート1!$A:$BS,MATCH("ab_"&amp;AO$2,データシート1!$A$1:$BS$1,0),0)</f>
        <v>56779</v>
      </c>
      <c r="AP17" s="187">
        <f>VLOOKUP(年度マスタ!$K$4&amp;"_"&amp;$AG17,データシート1!$A:$BS,MATCH("ab_"&amp;AP$2,データシート1!$A$1:$BS$1,0),0)</f>
        <v>0</v>
      </c>
      <c r="AQ17" s="1074">
        <f>VLOOKUP(年度マスタ!$K$4&amp;"_"&amp;$AG17,データシート1!$A:$BS,MATCH("ab_"&amp;AQ$2,データシート1!$A$1:$BS$1,0),0)</f>
        <v>0</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1669.7085</v>
      </c>
      <c r="AI18" s="88">
        <f>VLOOKUP(年度マスタ!$K$4&amp;"_"&amp;$AG18,データシート1!$A:$BS,MATCH("ab_"&amp;AI$2,データシート1!$A$1:$BS$1,0),0)</f>
        <v>1282</v>
      </c>
      <c r="AJ18" s="88">
        <f>VLOOKUP(年度マスタ!$K$4&amp;"_"&amp;$AG18,データシート1!$A:$BS,MATCH("ab_"&amp;AJ$2,データシート1!$A$1:$BS$1,0),0)</f>
        <v>26</v>
      </c>
      <c r="AK18" s="88">
        <f>VLOOKUP(年度マスタ!$K$4&amp;"_"&amp;$AG18,データシート1!$A:$BS,MATCH("ab_"&amp;AK$2,データシート1!$A$1:$BS$1,0),0)</f>
        <v>20895</v>
      </c>
      <c r="AL18" s="88">
        <f>VLOOKUP(年度マスタ!$K$4&amp;"_"&amp;$AG18,データシート1!$A:$BS,MATCH("ab_"&amp;AL$2,データシート1!$A$1:$BS$1,0),0)</f>
        <v>27224</v>
      </c>
      <c r="AM18" s="88">
        <f>VLOOKUP(年度マスタ!$K$4&amp;"_"&amp;$AG18,データシート1!$A:$BS,MATCH("ab_"&amp;AM$2,データシート1!$A$1:$BS$1,0),0)</f>
        <v>36493</v>
      </c>
      <c r="AN18" s="88">
        <f>VLOOKUP(年度マスタ!$K$4&amp;"_"&amp;$AG18,データシート1!$A:$BS,MATCH("ab_"&amp;AN$2,データシート1!$A$1:$BS$1,0),0)</f>
        <v>8125</v>
      </c>
      <c r="AO18" s="88">
        <f>VLOOKUP(年度マスタ!$K$4&amp;"_"&amp;$AG18,データシート1!$A:$BS,MATCH("ab_"&amp;AO$2,データシート1!$A$1:$BS$1,0),0)</f>
        <v>56638</v>
      </c>
      <c r="AP18" s="88">
        <f>VLOOKUP(年度マスタ!$K$4&amp;"_"&amp;$AG18,データシート1!$A:$BS,MATCH("ab_"&amp;AP$2,データシート1!$A$1:$BS$1,0),0)</f>
        <v>0</v>
      </c>
      <c r="AQ18" s="1073">
        <f>VLOOKUP(年度マスタ!$K$4&amp;"_"&amp;$AG18,データシート1!$A:$BS,MATCH("ab_"&amp;AQ$2,データシート1!$A$1:$BS$1,0),0)</f>
        <v>0</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1578.7125000000001</v>
      </c>
      <c r="AI19" s="88">
        <f>VLOOKUP(年度マスタ!$K$4&amp;"_"&amp;$AG19,データシート1!$A:$BS,MATCH("ab_"&amp;AI$2,データシート1!$A$1:$BS$1,0),0)</f>
        <v>1445</v>
      </c>
      <c r="AJ19" s="88">
        <f>VLOOKUP(年度マスタ!$K$4&amp;"_"&amp;$AG19,データシート1!$A:$BS,MATCH("ab_"&amp;AJ$2,データシート1!$A$1:$BS$1,0),0)</f>
        <v>77</v>
      </c>
      <c r="AK19" s="88">
        <f>VLOOKUP(年度マスタ!$K$4&amp;"_"&amp;$AG19,データシート1!$A:$BS,MATCH("ab_"&amp;AK$2,データシート1!$A$1:$BS$1,0),0)</f>
        <v>19086</v>
      </c>
      <c r="AL19" s="88">
        <f>VLOOKUP(年度マスタ!$K$4&amp;"_"&amp;$AG19,データシート1!$A:$BS,MATCH("ab_"&amp;AL$2,データシート1!$A$1:$BS$1,0),0)</f>
        <v>27288</v>
      </c>
      <c r="AM19" s="88">
        <f>VLOOKUP(年度マスタ!$K$4&amp;"_"&amp;$AG19,データシート1!$A:$BS,MATCH("ab_"&amp;AM$2,データシート1!$A$1:$BS$1,0),0)</f>
        <v>36680</v>
      </c>
      <c r="AN19" s="88">
        <f>VLOOKUP(年度マスタ!$K$4&amp;"_"&amp;$AG19,データシート1!$A:$BS,MATCH("ab_"&amp;AN$2,データシート1!$A$1:$BS$1,0),0)</f>
        <v>8232</v>
      </c>
      <c r="AO19" s="88">
        <f>VLOOKUP(年度マスタ!$K$4&amp;"_"&amp;$AG19,データシート1!$A:$BS,MATCH("ab_"&amp;AO$2,データシート1!$A$1:$BS$1,0),0)</f>
        <v>56240</v>
      </c>
      <c r="AP19" s="88">
        <f>VLOOKUP(年度マスタ!$K$4&amp;"_"&amp;$AG19,データシート1!$A:$BS,MATCH("ab_"&amp;AP$2,データシート1!$A$1:$BS$1,0),0)</f>
        <v>0</v>
      </c>
      <c r="AQ19" s="1073">
        <f>VLOOKUP(年度マスタ!$K$4&amp;"_"&amp;$AG19,データシート1!$A:$BS,MATCH("ab_"&amp;AQ$2,データシート1!$A$1:$BS$1,0),0)</f>
        <v>0</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1776.3489999999999</v>
      </c>
      <c r="AI20" s="88">
        <f>VLOOKUP(年度マスタ!$K$4&amp;"_"&amp;$AG20,データシート1!$A:$BS,MATCH("ab_"&amp;AI$2,データシート1!$A$1:$BS$1,0),0)</f>
        <v>1445</v>
      </c>
      <c r="AJ20" s="88">
        <f>VLOOKUP(年度マスタ!$K$4&amp;"_"&amp;$AG20,データシート1!$A:$BS,MATCH("ab_"&amp;AJ$2,データシート1!$A$1:$BS$1,0),0)</f>
        <v>77</v>
      </c>
      <c r="AK20" s="88">
        <f>VLOOKUP(年度マスタ!$K$4&amp;"_"&amp;$AG20,データシート1!$A:$BS,MATCH("ab_"&amp;AK$2,データシート1!$A$1:$BS$1,0),0)</f>
        <v>19086</v>
      </c>
      <c r="AL20" s="88">
        <f>VLOOKUP(年度マスタ!$K$4&amp;"_"&amp;$AG20,データシート1!$A:$BS,MATCH("ab_"&amp;AL$2,データシート1!$A$1:$BS$1,0),0)</f>
        <v>27383</v>
      </c>
      <c r="AM20" s="88">
        <f>VLOOKUP(年度マスタ!$K$4&amp;"_"&amp;$AG20,データシート1!$A:$BS,MATCH("ab_"&amp;AM$2,データシート1!$A$1:$BS$1,0),0)</f>
        <v>36636</v>
      </c>
      <c r="AN20" s="88">
        <f>VLOOKUP(年度マスタ!$K$4&amp;"_"&amp;$AG20,データシート1!$A:$BS,MATCH("ab_"&amp;AN$2,データシート1!$A$1:$BS$1,0),0)</f>
        <v>8252</v>
      </c>
      <c r="AO20" s="88">
        <f>VLOOKUP(年度マスタ!$K$4&amp;"_"&amp;$AG20,データシート1!$A:$BS,MATCH("ab_"&amp;AO$2,データシート1!$A$1:$BS$1,0),0)</f>
        <v>55941</v>
      </c>
      <c r="AP20" s="88">
        <f>VLOOKUP(年度マスタ!$K$4&amp;"_"&amp;$AG20,データシート1!$A:$BS,MATCH("ab_"&amp;AP$2,データシート1!$A$1:$BS$1,0),0)</f>
        <v>0</v>
      </c>
      <c r="AQ20" s="1073">
        <f>VLOOKUP(年度マスタ!$K$4&amp;"_"&amp;$AG20,データシート1!$A:$BS,MATCH("ab_"&amp;AQ$2,データシート1!$A$1:$BS$1,0),0)</f>
        <v>0</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直方市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38.710999999999999</v>
      </c>
      <c r="BE13" s="80" t="str">
        <f>年度マスタ!K4</f>
        <v>40204</v>
      </c>
      <c r="BF13" s="80" t="str">
        <f>年度マスタ!K4</f>
        <v>40204</v>
      </c>
      <c r="BG13" s="80" t="str">
        <f>年度マスタ!K4</f>
        <v>40204</v>
      </c>
      <c r="BH13" s="318" t="s">
        <v>108</v>
      </c>
      <c r="BI13" s="318" t="s">
        <v>108</v>
      </c>
      <c r="BJ13" s="318" t="s">
        <v>108</v>
      </c>
      <c r="BK13" s="318" t="str">
        <f>年度マスタ!K4</f>
        <v>40204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38.710999999999999</v>
      </c>
      <c r="AY14" s="80"/>
      <c r="BE14" s="80" t="str">
        <f>AP2</f>
        <v>直方市</v>
      </c>
      <c r="BF14" s="80" t="str">
        <f>AP2</f>
        <v>直方市</v>
      </c>
      <c r="BG14" s="80" t="str">
        <f>AP2</f>
        <v>直方市</v>
      </c>
      <c r="BH14" s="80" t="s">
        <v>118</v>
      </c>
      <c r="BI14" s="80" t="s">
        <v>118</v>
      </c>
      <c r="BJ14" s="80" t="s">
        <v>118</v>
      </c>
      <c r="BK14" s="80" t="str">
        <f>AP2</f>
        <v>直方市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4.7889999999999997</v>
      </c>
      <c r="AY17" s="201">
        <f>AX17</f>
        <v>4.7889999999999997</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63.311000000000007</v>
      </c>
      <c r="G21" s="996">
        <f t="shared" ref="G21:O21" si="5">SUM(G22,G26,G27,G28)</f>
        <v>61.242999999999995</v>
      </c>
      <c r="H21" s="996">
        <f t="shared" si="5"/>
        <v>71.584999999999994</v>
      </c>
      <c r="I21" s="996">
        <f t="shared" si="5"/>
        <v>78.105999999999995</v>
      </c>
      <c r="J21" s="996">
        <f t="shared" si="5"/>
        <v>72.710999999999999</v>
      </c>
      <c r="K21" s="996">
        <f t="shared" si="5"/>
        <v>63.890999999999998</v>
      </c>
      <c r="L21" s="996">
        <f t="shared" si="5"/>
        <v>60.320999999999998</v>
      </c>
      <c r="M21" s="996">
        <f t="shared" si="5"/>
        <v>56.330000000000005</v>
      </c>
      <c r="N21" s="996">
        <f t="shared" si="5"/>
        <v>53.318000000000005</v>
      </c>
      <c r="O21" s="996">
        <f t="shared" si="5"/>
        <v>39.447000000000003</v>
      </c>
      <c r="P21" s="997">
        <f>SUM(P22,P26,P27,P28)</f>
        <v>43.5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8.9619999999999997</v>
      </c>
      <c r="BG21" s="1071">
        <f t="shared" si="2"/>
        <v>8.9619999999999997</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1.0114232597541861</v>
      </c>
    </row>
    <row r="22" spans="2:63" ht="15.95" customHeight="1" thickBot="1">
      <c r="B22" s="325"/>
      <c r="C22" s="572"/>
      <c r="D22" s="456" t="s">
        <v>31</v>
      </c>
      <c r="E22" s="457"/>
      <c r="F22" s="998">
        <f>SUM(F23:F25)</f>
        <v>55.886000000000003</v>
      </c>
      <c r="G22" s="998">
        <f t="shared" ref="G22:P22" si="6">SUM(G23:G25)</f>
        <v>54.838999999999999</v>
      </c>
      <c r="H22" s="998">
        <f t="shared" si="6"/>
        <v>64.007999999999996</v>
      </c>
      <c r="I22" s="998">
        <f t="shared" si="6"/>
        <v>69.257999999999996</v>
      </c>
      <c r="J22" s="998">
        <f t="shared" si="6"/>
        <v>64.433999999999997</v>
      </c>
      <c r="K22" s="998">
        <f t="shared" si="6"/>
        <v>55.924999999999997</v>
      </c>
      <c r="L22" s="998">
        <f t="shared" si="6"/>
        <v>52.875999999999998</v>
      </c>
      <c r="M22" s="998">
        <f t="shared" si="6"/>
        <v>49.755000000000003</v>
      </c>
      <c r="N22" s="998">
        <f t="shared" si="6"/>
        <v>47.337000000000003</v>
      </c>
      <c r="O22" s="998">
        <f t="shared" si="6"/>
        <v>34.975999999999999</v>
      </c>
      <c r="P22" s="999">
        <f t="shared" si="6"/>
        <v>38.710999999999999</v>
      </c>
      <c r="Z22" s="313"/>
      <c r="AB22" s="312"/>
      <c r="AC22" s="571" t="s">
        <v>1377</v>
      </c>
      <c r="AP22" s="18" t="s">
        <v>1387</v>
      </c>
      <c r="AQ22" s="313"/>
      <c r="AV22" s="80" t="str">
        <f>AW22</f>
        <v>エネルギー起源CO2</v>
      </c>
      <c r="AW22" s="80" t="str">
        <f>D56</f>
        <v>エネルギー起源CO2</v>
      </c>
      <c r="AX22" s="201">
        <f>P56</f>
        <v>43.5</v>
      </c>
      <c r="AY22" s="201">
        <f>AX22</f>
        <v>43.5</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55.886000000000003</v>
      </c>
      <c r="G23" s="1000">
        <f>IFERROR(VLOOKUP(年度マスタ!$K$4&amp;"_"&amp;G$20,データシート1!$A:$BT,MATCH("ba_"&amp;$E23,データシート1!$A$1:$BT$1,0),0),0)</f>
        <v>54.838999999999999</v>
      </c>
      <c r="H23" s="1000">
        <f>IFERROR(VLOOKUP(年度マスタ!$K$4&amp;"_"&amp;H$20,データシート1!$A:$BT,MATCH("ba_"&amp;$E23,データシート1!$A$1:$BT$1,0),0),0)</f>
        <v>64.007999999999996</v>
      </c>
      <c r="I23" s="1000">
        <f>IFERROR(VLOOKUP(年度マスタ!$K$4&amp;"_"&amp;I$20,データシート1!$A:$BT,MATCH("ba_"&amp;$E23,データシート1!$A$1:$BT$1,0),0),0)</f>
        <v>69.257999999999996</v>
      </c>
      <c r="J23" s="1000">
        <f>IFERROR(VLOOKUP(年度マスタ!$K$4&amp;"_"&amp;J$20,データシート1!$A:$BT,MATCH("ba_"&amp;$E23,データシート1!$A$1:$BT$1,0),0),0)</f>
        <v>64.433999999999997</v>
      </c>
      <c r="K23" s="1000">
        <f>IFERROR(VLOOKUP(年度マスタ!$K$4&amp;"_"&amp;K$20,データシート1!$A:$BT,MATCH("ba_"&amp;$E23,データシート1!$A$1:$BT$1,0),0),0)</f>
        <v>55.924999999999997</v>
      </c>
      <c r="L23" s="1000">
        <f>IFERROR(VLOOKUP(年度マスタ!$K$4&amp;"_"&amp;L$20,データシート1!$A:$BT,MATCH("ba_"&amp;$E23,データシート1!$A$1:$BT$1,0),0),0)</f>
        <v>52.875999999999998</v>
      </c>
      <c r="M23" s="1000">
        <f>IFERROR(VLOOKUP(年度マスタ!$K$4&amp;"_"&amp;M$20,データシート1!$A:$BT,MATCH("ba_"&amp;$E23,データシート1!$A$1:$BT$1,0),0),0)</f>
        <v>49.755000000000003</v>
      </c>
      <c r="N23" s="1000">
        <f>IFERROR(VLOOKUP(年度マスタ!$K$4&amp;"_"&amp;N$20,データシート1!$A:$BT,MATCH("ba_"&amp;$E23,データシート1!$A$1:$BT$1,0),0),0)</f>
        <v>47.337000000000003</v>
      </c>
      <c r="O23" s="1000">
        <f>IFERROR(VLOOKUP(年度マスタ!$K$4&amp;"_"&amp;O$20,データシート1!$A:$BT,MATCH("ba_"&amp;$E23,データシート1!$A$1:$BT$1,0),0),0)</f>
        <v>34.975999999999999</v>
      </c>
      <c r="P23" s="1001">
        <f>IFERROR(VLOOKUP(年度マスタ!$K$4&amp;"_"&amp;P$20,データシート1!$A:$BT,MATCH("ba_"&amp;$E23,データシート1!$A$1:$BT$1,0),0),0)</f>
        <v>38.710999999999999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411.42218482024009</v>
      </c>
      <c r="AG24" s="996">
        <f t="shared" ref="AG24:AP24" si="7">AG25+AG29</f>
        <v>408.64265102059505</v>
      </c>
      <c r="AH24" s="996">
        <f t="shared" si="7"/>
        <v>447.81303232785496</v>
      </c>
      <c r="AI24" s="996">
        <f t="shared" si="7"/>
        <v>442.0926611898671</v>
      </c>
      <c r="AJ24" s="996">
        <f t="shared" si="7"/>
        <v>459.90091223917648</v>
      </c>
      <c r="AK24" s="996">
        <f t="shared" si="7"/>
        <v>419.61737229478922</v>
      </c>
      <c r="AL24" s="996">
        <f t="shared" si="7"/>
        <v>412.73735281458073</v>
      </c>
      <c r="AM24" s="996">
        <f t="shared" si="7"/>
        <v>411.96600036364623</v>
      </c>
      <c r="AN24" s="996">
        <f t="shared" si="7"/>
        <v>382.39630981042302</v>
      </c>
      <c r="AO24" s="996">
        <f>AO25+AO29</f>
        <v>378.77693622800251</v>
      </c>
      <c r="AP24" s="997">
        <f t="shared" si="7"/>
        <v>349.20541848681995</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331.99155318103647</v>
      </c>
      <c r="AG25" s="998">
        <f>①CO2排出量の現状把握!AA35</f>
        <v>312.5227273009333</v>
      </c>
      <c r="AH25" s="998">
        <f>①CO2排出量の現状把握!AB35</f>
        <v>341.17852300605591</v>
      </c>
      <c r="AI25" s="998">
        <f>①CO2排出量の現状把握!AC35</f>
        <v>336.44490098819381</v>
      </c>
      <c r="AJ25" s="998">
        <f>①CO2排出量の現状把握!AD35</f>
        <v>352.51250484735982</v>
      </c>
      <c r="AK25" s="998">
        <f>①CO2排出量の現状把握!AE35</f>
        <v>316.84489538802126</v>
      </c>
      <c r="AL25" s="998">
        <f>①CO2排出量の現状把握!AF35</f>
        <v>329.16016287063843</v>
      </c>
      <c r="AM25" s="998">
        <f>①CO2排出量の現状把握!AG35</f>
        <v>334.1502123442441</v>
      </c>
      <c r="AN25" s="998">
        <f>①CO2排出量の現状把握!AH35</f>
        <v>311.39800010046241</v>
      </c>
      <c r="AO25" s="998">
        <f>①CO2排出量の現状把握!AI35</f>
        <v>304.21777504092864</v>
      </c>
      <c r="AP25" s="999">
        <f>①CO2排出量の現状把握!AJ35</f>
        <v>284.53032827139253</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7.4250000000000007</v>
      </c>
      <c r="G26" s="998">
        <f>IFERROR(VLOOKUP(年度マスタ!$K$4&amp;"_"&amp;G$20,データシート1!$A:$BT,MATCH("ba_"&amp;$D26,データシート1!$A$1:$BT$1,0),0),0)</f>
        <v>6.4039999999999999</v>
      </c>
      <c r="H26" s="998">
        <f>IFERROR(VLOOKUP(年度マスタ!$K$4&amp;"_"&amp;H$20,データシート1!$A:$BT,MATCH("ba_"&amp;$D26,データシート1!$A$1:$BT$1,0),0),0)</f>
        <v>7.577</v>
      </c>
      <c r="I26" s="998">
        <f>IFERROR(VLOOKUP(年度マスタ!$K$4&amp;"_"&amp;I$20,データシート1!$A:$BT,MATCH("ba_"&amp;$D26,データシート1!$A$1:$BT$1,0),0),0)</f>
        <v>8.847999999999999</v>
      </c>
      <c r="J26" s="998">
        <f>IFERROR(VLOOKUP(年度マスタ!$K$4&amp;"_"&amp;J$20,データシート1!$A:$BT,MATCH("ba_"&amp;$D26,データシート1!$A$1:$BT$1,0),0),0)</f>
        <v>8.2769999999999992</v>
      </c>
      <c r="K26" s="998">
        <f>IFERROR(VLOOKUP(年度マスタ!$K$4&amp;"_"&amp;K$20,データシート1!$A:$BT,MATCH("ba_"&amp;$D26,データシート1!$A$1:$BT$1,0),0),0)</f>
        <v>7.9659999999999993</v>
      </c>
      <c r="L26" s="998">
        <f>IFERROR(VLOOKUP(年度マスタ!$K$4&amp;"_"&amp;L$20,データシート1!$A:$BT,MATCH("ba_"&amp;$D26,データシート1!$A$1:$BT$1,0),0),0)</f>
        <v>7.4450000000000003</v>
      </c>
      <c r="M26" s="998">
        <f>IFERROR(VLOOKUP(年度マスタ!$K$4&amp;"_"&amp;M$20,データシート1!$A:$BT,MATCH("ba_"&amp;$D26,データシート1!$A$1:$BT$1,0),0),0)</f>
        <v>6.5750000000000002</v>
      </c>
      <c r="N26" s="998">
        <f>IFERROR(VLOOKUP(年度マスタ!$K$4&amp;"_"&amp;N$20,データシート1!$A:$BT,MATCH("ba_"&amp;$D26,データシート1!$A$1:$BT$1,0),0),0)</f>
        <v>5.9809999999999999</v>
      </c>
      <c r="O26" s="998">
        <f>IFERROR(VLOOKUP(年度マスタ!$K$4&amp;"_"&amp;O$20,データシート1!$A:$BT,MATCH("ba_"&amp;$D26,データシート1!$A$1:$BT$1,0),0),0)</f>
        <v>4.4710000000000001</v>
      </c>
      <c r="P26" s="999">
        <f>IFERROR(VLOOKUP(年度マスタ!$K$4&amp;"_"&amp;P$20,データシート1!$A:$BT,MATCH("ba_"&amp;$D26,データシート1!$A$1:$BT$1,0),0),0)</f>
        <v>4.7889999999999997</v>
      </c>
      <c r="Z26" s="313"/>
      <c r="AB26" s="312"/>
      <c r="AC26" s="572"/>
      <c r="AD26" s="458"/>
      <c r="AE26" s="457" t="s">
        <v>98</v>
      </c>
      <c r="AF26" s="1000">
        <f>①CO2排出量の現状把握!Z36</f>
        <v>329.23330490953305</v>
      </c>
      <c r="AG26" s="1000">
        <f>①CO2排出量の現状把握!AA36</f>
        <v>308.21074667828674</v>
      </c>
      <c r="AH26" s="1000">
        <f>①CO2排出量の現状把握!AB36</f>
        <v>337.1182431026358</v>
      </c>
      <c r="AI26" s="1000">
        <f>①CO2排出量の現状把握!AC36</f>
        <v>333.01608814142492</v>
      </c>
      <c r="AJ26" s="1000">
        <f>①CO2排出量の現状把握!AD36</f>
        <v>348.10213418642331</v>
      </c>
      <c r="AK26" s="1000">
        <f>①CO2排出量の現状把握!AE36</f>
        <v>312.76892822815512</v>
      </c>
      <c r="AL26" s="1000">
        <f>①CO2排出量の現状把握!AF36</f>
        <v>325.22789237136328</v>
      </c>
      <c r="AM26" s="1000">
        <f>①CO2排出量の現状把握!AG36</f>
        <v>330.14808553155319</v>
      </c>
      <c r="AN26" s="1000">
        <f>①CO2排出量の現状把握!AH36</f>
        <v>307.95776289273073</v>
      </c>
      <c r="AO26" s="1000">
        <f>①CO2排出量の現状把握!AI36</f>
        <v>300.88495678240326</v>
      </c>
      <c r="AP26" s="1001">
        <f>①CO2排出量の現状把握!AJ36</f>
        <v>279.65800517112262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4.79</v>
      </c>
      <c r="BG26" s="1071">
        <f t="shared" si="2"/>
        <v>4.79</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0.56810866508483548</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2.4375727886034491</v>
      </c>
      <c r="AG27" s="1000">
        <f>①CO2排出量の現状把握!AA37</f>
        <v>3.9513609027388781</v>
      </c>
      <c r="AH27" s="1000">
        <f>①CO2排出量の現状把握!AB37</f>
        <v>3.6911660776943926</v>
      </c>
      <c r="AI27" s="1000">
        <f>①CO2排出量の現状把握!AC37</f>
        <v>3.0740974175791007</v>
      </c>
      <c r="AJ27" s="1000">
        <f>①CO2排出量の現状把握!AD37</f>
        <v>3.2772433169587165</v>
      </c>
      <c r="AK27" s="1000">
        <f>①CO2排出量の現状把握!AE37</f>
        <v>2.942581879312355</v>
      </c>
      <c r="AL27" s="1000">
        <f>①CO2排出量の現状把握!AF37</f>
        <v>2.8623040540992304</v>
      </c>
      <c r="AM27" s="1000">
        <f>①CO2排出量の現状把握!AG37</f>
        <v>2.9408010501784623</v>
      </c>
      <c r="AN27" s="1000">
        <f>①CO2排出量の現状把握!AH37</f>
        <v>2.4817404354029464</v>
      </c>
      <c r="AO27" s="1000">
        <f>①CO2排出量の現状把握!AI37</f>
        <v>2.3581012880318872</v>
      </c>
      <c r="AP27" s="1001">
        <f>①CO2排出量の現状把握!AJ37</f>
        <v>2.6893193874775769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0.32067548289996717</v>
      </c>
      <c r="AG28" s="1000">
        <f>①CO2排出量の現状把握!AA38</f>
        <v>0.36061971990767011</v>
      </c>
      <c r="AH28" s="1000">
        <f>①CO2排出量の現状把握!AB38</f>
        <v>0.36911382572572315</v>
      </c>
      <c r="AI28" s="1000">
        <f>①CO2排出量の現状把握!AC38</f>
        <v>0.35471542918979937</v>
      </c>
      <c r="AJ28" s="1000">
        <f>①CO2排出量の現状把握!AD38</f>
        <v>1.1331273439777891</v>
      </c>
      <c r="AK28" s="1000">
        <f>①CO2排出量の現状把握!AE38</f>
        <v>1.1333852805538112</v>
      </c>
      <c r="AL28" s="1000">
        <f>①CO2排出量の現状把握!AF38</f>
        <v>1.0699664451758841</v>
      </c>
      <c r="AM28" s="1000">
        <f>①CO2排出量の現状把握!AG38</f>
        <v>1.0613257625124703</v>
      </c>
      <c r="AN28" s="1000">
        <f>①CO2排出量の現状把握!AH38</f>
        <v>0.9584967723286939</v>
      </c>
      <c r="AO28" s="1000">
        <f>①CO2排出量の現状把握!AI38</f>
        <v>0.97471697049346229</v>
      </c>
      <c r="AP28" s="1001">
        <f>①CO2排出量の現状把握!AJ38</f>
        <v>2.1830037127923565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79.430631639203654</v>
      </c>
      <c r="AG29" s="1002">
        <f>①CO2排出量の現状把握!AA39</f>
        <v>96.119923719661728</v>
      </c>
      <c r="AH29" s="1002">
        <f>①CO2排出量の現状把握!AB39</f>
        <v>106.63450932179904</v>
      </c>
      <c r="AI29" s="1002">
        <f>①CO2排出量の現状把握!AC39</f>
        <v>105.64776020167331</v>
      </c>
      <c r="AJ29" s="1002">
        <f>①CO2排出量の現状把握!AD39</f>
        <v>107.38840739181663</v>
      </c>
      <c r="AK29" s="1002">
        <f>①CO2排出量の現状把握!AE39</f>
        <v>102.77247690676798</v>
      </c>
      <c r="AL29" s="1002">
        <f>①CO2排出量の現状把握!AF39</f>
        <v>83.577189943942273</v>
      </c>
      <c r="AM29" s="1002">
        <f>①CO2排出量の現状把握!AG39</f>
        <v>77.815788019402163</v>
      </c>
      <c r="AN29" s="1002">
        <f>①CO2排出量の現状把握!AH39</f>
        <v>70.998309709960608</v>
      </c>
      <c r="AO29" s="1002">
        <f>①CO2排出量の現状把握!AI39</f>
        <v>74.559161187073855</v>
      </c>
      <c r="AP29" s="1003">
        <f>①CO2排出量の現状把握!AJ39</f>
        <v>64.675090215427431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2.7949999999999999</v>
      </c>
      <c r="BG30" s="1071">
        <f t="shared" si="2"/>
        <v>2.7949999999999999</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0.34304762192244725</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0.15388329150909072</v>
      </c>
      <c r="AG32" s="509">
        <f t="shared" si="12"/>
        <v>0.14986932922210663</v>
      </c>
      <c r="AH32" s="509">
        <f t="shared" si="12"/>
        <v>0.15985465994118467</v>
      </c>
      <c r="AI32" s="509">
        <f t="shared" si="12"/>
        <v>0.17667336931081862</v>
      </c>
      <c r="AJ32" s="509">
        <f t="shared" si="12"/>
        <v>0.15810144764876188</v>
      </c>
      <c r="AK32" s="509">
        <f t="shared" si="12"/>
        <v>0.15226014035261473</v>
      </c>
      <c r="AL32" s="509">
        <f t="shared" si="12"/>
        <v>0.14614863323770644</v>
      </c>
      <c r="AM32" s="509">
        <f t="shared" si="12"/>
        <v>0.13673458477223119</v>
      </c>
      <c r="AN32" s="509">
        <f t="shared" si="12"/>
        <v>0.13943126184045282</v>
      </c>
      <c r="AO32" s="509">
        <f t="shared" si="12"/>
        <v>0.10414308852283212</v>
      </c>
      <c r="AP32" s="509">
        <f t="shared" si="12"/>
        <v>0.12456851382345266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0.16833560813375609</v>
      </c>
      <c r="AG33" s="506">
        <f t="shared" ref="AG33:AP33" si="13">IFERROR(IF(G22/AG25&gt;1,1,G22/AG25),0)</f>
        <v>0.17547203838137065</v>
      </c>
      <c r="AH33" s="506">
        <f t="shared" si="13"/>
        <v>0.18760852657441118</v>
      </c>
      <c r="AI33" s="506">
        <f t="shared" si="13"/>
        <v>0.20585242872333004</v>
      </c>
      <c r="AJ33" s="506">
        <f t="shared" si="13"/>
        <v>0.18278500511038703</v>
      </c>
      <c r="AK33" s="506">
        <f t="shared" si="13"/>
        <v>0.17650592076451777</v>
      </c>
      <c r="AL33" s="506">
        <f t="shared" si="13"/>
        <v>0.16063912333395133</v>
      </c>
      <c r="AM33" s="506">
        <f t="shared" si="13"/>
        <v>0.14890009990100506</v>
      </c>
      <c r="AN33" s="506">
        <f t="shared" si="13"/>
        <v>0.15201446375612002</v>
      </c>
      <c r="AO33" s="506">
        <f t="shared" si="13"/>
        <v>0.11497027087024886</v>
      </c>
      <c r="AP33" s="506">
        <f t="shared" si="13"/>
        <v>0.13605228038494521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0.16974588890803863</v>
      </c>
      <c r="AG34" s="507">
        <f t="shared" ref="AG34:AP36" si="14">IFERROR(IF(G23/AG26&gt;1,1,G23/AG26),0)</f>
        <v>0.1779269561201948</v>
      </c>
      <c r="AH34" s="507">
        <f t="shared" si="14"/>
        <v>0.18986809913016997</v>
      </c>
      <c r="AI34" s="507">
        <f t="shared" si="14"/>
        <v>0.20797193428861485</v>
      </c>
      <c r="AJ34" s="507">
        <f t="shared" si="14"/>
        <v>0.18510084734353535</v>
      </c>
      <c r="AK34" s="507">
        <f t="shared" si="14"/>
        <v>0.17880612475419702</v>
      </c>
      <c r="AL34" s="507">
        <f t="shared" si="14"/>
        <v>0.16258138136449637</v>
      </c>
      <c r="AM34" s="507">
        <f t="shared" si="14"/>
        <v>0.15070509925838954</v>
      </c>
      <c r="AN34" s="507">
        <f t="shared" si="14"/>
        <v>0.15371263758818979</v>
      </c>
      <c r="AO34" s="507">
        <f t="shared" si="14"/>
        <v>0.11624376430787885</v>
      </c>
      <c r="AP34" s="507">
        <f t="shared" si="14"/>
        <v>0.1384226422423086</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4.5780000000000003</v>
      </c>
      <c r="BG34" s="1071">
        <f t="shared" si="2"/>
        <v>4.5780000000000003</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0.14823218970865246</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29：電気機械器具製造業(N=2)</v>
      </c>
      <c r="BE35" s="961">
        <f>VLOOKUP(BE$13&amp;"_"&amp;$AV$8,データシート2!$A:$SI,MATCH($AV$5&amp;"_"&amp;$BA35&amp;$AV$6,データシート2!$A$1:$SI$1,0),0)</f>
        <v>2</v>
      </c>
      <c r="BF35" s="1071">
        <f>VLOOKUP(BF$13&amp;"_"&amp;$AW$8,データシート2!$A:$SI,MATCH($AW$5&amp;"_"&amp;$BA35&amp;$AW$6,データシート2!$A$1:$SI$1,0),0)</f>
        <v>14.377000000000001</v>
      </c>
      <c r="BG35" s="1071">
        <f t="shared" si="2"/>
        <v>7.1885000000000003</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0.60083438424310542</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9.3477791209396977E-2</v>
      </c>
      <c r="AG37" s="508">
        <f t="shared" ref="AG37:AP37" si="17">IFERROR(IF(G26/AG29&gt;1,1,G26/AG29),0)</f>
        <v>6.6625104891651465E-2</v>
      </c>
      <c r="AH37" s="508">
        <f t="shared" si="17"/>
        <v>7.1055796553949641E-2</v>
      </c>
      <c r="AI37" s="508">
        <f t="shared" si="17"/>
        <v>8.3750000786669387E-2</v>
      </c>
      <c r="AJ37" s="508">
        <f t="shared" si="17"/>
        <v>7.7075358514263018E-2</v>
      </c>
      <c r="AK37" s="508">
        <f t="shared" si="17"/>
        <v>7.7511024738914372E-2</v>
      </c>
      <c r="AL37" s="508">
        <f t="shared" si="17"/>
        <v>8.9079329001053822E-2</v>
      </c>
      <c r="AM37" s="508">
        <f t="shared" si="17"/>
        <v>8.4494421599388359E-2</v>
      </c>
      <c r="AN37" s="508">
        <f t="shared" si="17"/>
        <v>8.4241442147472756E-2</v>
      </c>
      <c r="AO37" s="508">
        <f t="shared" si="17"/>
        <v>5.9965803381048857E-2</v>
      </c>
      <c r="AP37" s="508">
        <f t="shared" si="17"/>
        <v>7.4047055582732585E-2</v>
      </c>
      <c r="AQ37" s="313"/>
      <c r="BA37" s="80">
        <v>31</v>
      </c>
      <c r="BB37" s="80"/>
      <c r="BC37" s="80" t="s">
        <v>176</v>
      </c>
      <c r="BD37" s="80" t="str">
        <f t="shared" si="1"/>
        <v>31：輸送用機械器具製造業(N=1)</v>
      </c>
      <c r="BE37" s="961">
        <f>VLOOKUP(BE$13&amp;"_"&amp;$AV$8,データシート2!$A:$SI,MATCH($AV$5&amp;"_"&amp;$BA37&amp;$AV$6,データシート2!$A$1:$SI$1,0),0)</f>
        <v>1</v>
      </c>
      <c r="BF37" s="1071">
        <f>VLOOKUP(BF$13&amp;"_"&amp;$AW$8,データシート2!$A:$SI,MATCH($AW$5&amp;"_"&amp;$BA37&amp;$AW$6,データシート2!$A$1:$SI$1,0),0)</f>
        <v>3.2090000000000001</v>
      </c>
      <c r="BG37" s="1071">
        <f t="shared" si="2"/>
        <v>3.2090000000000001</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0.24206929552571146</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2.0529999999999999</v>
      </c>
      <c r="BG42" s="1071">
        <f t="shared" si="18"/>
        <v>2.0529999999999999</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0.5128696149290225</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2.7360000000000002</v>
      </c>
      <c r="BG44" s="1071">
        <f t="shared" si="18"/>
        <v>2.7360000000000002</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0.51496815860541478</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63.311</v>
      </c>
      <c r="G55" s="1004">
        <f t="shared" ref="G55:P55" si="29">SUM(G56,G57,G60,G61,G62,G63,G64,G65,)</f>
        <v>61.243000000000002</v>
      </c>
      <c r="H55" s="1004">
        <f t="shared" si="29"/>
        <v>71.584999999999994</v>
      </c>
      <c r="I55" s="1004">
        <f t="shared" si="29"/>
        <v>78.105999999999995</v>
      </c>
      <c r="J55" s="1004">
        <f t="shared" si="29"/>
        <v>72.710999999999999</v>
      </c>
      <c r="K55" s="1004">
        <f t="shared" si="29"/>
        <v>63.890999999999998</v>
      </c>
      <c r="L55" s="1004">
        <f t="shared" si="29"/>
        <v>60.320999999999998</v>
      </c>
      <c r="M55" s="1004">
        <f t="shared" si="29"/>
        <v>56.33</v>
      </c>
      <c r="N55" s="1004">
        <f t="shared" si="29"/>
        <v>53.317999999999998</v>
      </c>
      <c r="O55" s="1004">
        <f t="shared" si="29"/>
        <v>39.447000000000003</v>
      </c>
      <c r="P55" s="1005">
        <f t="shared" si="29"/>
        <v>43.5</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55.615000000000002</v>
      </c>
      <c r="G56" s="1006">
        <f>IFERROR(VLOOKUP(年度マスタ!$K$4&amp;"_"&amp;G$54,データシート1!$A:$CD,MATCH("bc_"&amp;$C56,データシート1!$A$1:$CD$1,0),0),0)</f>
        <v>52.807000000000002</v>
      </c>
      <c r="H56" s="1006">
        <f>IFERROR(VLOOKUP(年度マスタ!$K$4&amp;"_"&amp;H$54,データシート1!$A:$CD,MATCH("bc_"&amp;$C56,データシート1!$A$1:$CD$1,0),0),0)</f>
        <v>61.076999999999998</v>
      </c>
      <c r="I56" s="1006">
        <f>IFERROR(VLOOKUP(年度マスタ!$K$4&amp;"_"&amp;I$54,データシート1!$A:$CD,MATCH("bc_"&amp;$C56,データシート1!$A$1:$CD$1,0),0),0)</f>
        <v>68.19</v>
      </c>
      <c r="J56" s="1006">
        <f>IFERROR(VLOOKUP(年度マスタ!$K$4&amp;"_"&amp;J$54,データシート1!$A:$CD,MATCH("bc_"&amp;$C56,データシート1!$A$1:$CD$1,0),0),0)</f>
        <v>68.123000000000005</v>
      </c>
      <c r="K56" s="1006">
        <f>IFERROR(VLOOKUP(年度マスタ!$K$4&amp;"_"&amp;K$54,データシート1!$A:$CD,MATCH("bc_"&amp;$C56,データシート1!$A$1:$CD$1,0),0),0)</f>
        <v>63.890999999999998</v>
      </c>
      <c r="L56" s="1006">
        <f>IFERROR(VLOOKUP(年度マスタ!$K$4&amp;"_"&amp;L$54,データシート1!$A:$CD,MATCH("bc_"&amp;$C56,データシート1!$A$1:$CD$1,0),0),0)</f>
        <v>60.320999999999998</v>
      </c>
      <c r="M56" s="1006">
        <f>IFERROR(VLOOKUP(年度マスタ!$K$4&amp;"_"&amp;M$54,データシート1!$A:$CD,MATCH("bc_"&amp;$C56,データシート1!$A$1:$CD$1,0),0),0)</f>
        <v>56.33</v>
      </c>
      <c r="N56" s="1006">
        <f>IFERROR(VLOOKUP(年度マスタ!$K$4&amp;"_"&amp;N$54,データシート1!$A:$CD,MATCH("bc_"&amp;$C56,データシート1!$A$1:$CD$1,0),0),0)</f>
        <v>53.317999999999998</v>
      </c>
      <c r="O56" s="1006">
        <f>IFERROR(VLOOKUP(年度マスタ!$K$4&amp;"_"&amp;O$54,データシート1!$A:$CD,MATCH("bc_"&amp;$C56,データシート1!$A$1:$CD$1,0),0),0)</f>
        <v>39.447000000000003</v>
      </c>
      <c r="P56" s="1007">
        <f>IFERROR(VLOOKUP(年度マスタ!$K$4&amp;"_"&amp;P$54,データシート1!$A:$CD,MATCH("bc_"&amp;$C56,データシート1!$A$1:$CD$1,0),0),0)</f>
        <v>43.5</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7.6959999999999997</v>
      </c>
      <c r="G63" s="1006">
        <f>IFERROR(VLOOKUP(年度マスタ!$K$4&amp;"_"&amp;G$54,データシート1!$A:$CD,MATCH("bc_"&amp;$C63,データシート1!$A$1:$CD$1,0),0),0)</f>
        <v>8.4359999999999999</v>
      </c>
      <c r="H63" s="1006">
        <f>IFERROR(VLOOKUP(年度マスタ!$K$4&amp;"_"&amp;H$54,データシート1!$A:$CD,MATCH("bc_"&amp;$C63,データシート1!$A$1:$CD$1,0),0),0)</f>
        <v>10.507999999999999</v>
      </c>
      <c r="I63" s="1006">
        <f>IFERROR(VLOOKUP(年度マスタ!$K$4&amp;"_"&amp;I$54,データシート1!$A:$CD,MATCH("bc_"&amp;$C63,データシート1!$A$1:$CD$1,0),0),0)</f>
        <v>9.9160000000000004</v>
      </c>
      <c r="J63" s="1006">
        <f>IFERROR(VLOOKUP(年度マスタ!$K$4&amp;"_"&amp;J$54,データシート1!$A:$CD,MATCH("bc_"&amp;$C63,データシート1!$A$1:$CD$1,0),0),0)</f>
        <v>4.5880000000000001</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直方市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5314.02</v>
      </c>
      <c r="K6" s="688">
        <f>VLOOKUP(年度マスタ!$K$4&amp;"_"&amp;K$5,データシート1!$A:$BS,MATCH("cb_"&amp;$G6,データシート1!$A$1:$BS$1,0),0)</f>
        <v>5892.96</v>
      </c>
      <c r="L6" s="688">
        <f>VLOOKUP(年度マスタ!$K$4&amp;"_"&amp;L$5,データシート1!$A:$BS,MATCH("cb_"&amp;$G6,データシート1!$A$1:$BS$1,0),0)</f>
        <v>6393.99</v>
      </c>
      <c r="M6" s="688">
        <f>VLOOKUP(年度マスタ!$K$4&amp;"_"&amp;M$5,データシート1!$A:$BS,MATCH("cb_"&amp;$G6,データシート1!$A$1:$BS$1,0),0)</f>
        <v>6844.3700000000008</v>
      </c>
      <c r="N6" s="688">
        <f>VLOOKUP(年度マスタ!$K$4&amp;"_"&amp;N$5,データシート1!$A:$BS,MATCH("cb_"&amp;$G6,データシート1!$A$1:$BS$1,0),0)</f>
        <v>7307.3200000000006</v>
      </c>
      <c r="O6" s="688">
        <f>VLOOKUP(年度マスタ!$K$4&amp;"_"&amp;O$5,データシート1!$A:$BS,MATCH("cb_"&amp;$G6,データシート1!$A$1:$BS$1,0),0)</f>
        <v>7867.7700000000023</v>
      </c>
      <c r="P6" s="688">
        <f>VLOOKUP(年度マスタ!$K$4&amp;"_"&amp;P$5,データシート1!$A:$BS,MATCH("cb_"&amp;$G6,データシート1!$A$1:$BS$1,0),0)</f>
        <v>8228.239999999998</v>
      </c>
      <c r="Q6" s="688">
        <f>VLOOKUP(年度マスタ!$K$4&amp;"_"&amp;Q$5,データシート1!$A:$BS,MATCH("cb_"&amp;$G6,データシート1!$A$1:$BS$1,0),0)</f>
        <v>8683.5599999999977</v>
      </c>
      <c r="R6" s="704">
        <f>VLOOKUP(年度マスタ!$K$4&amp;"_"&amp;R$5,データシート1!$A:$BS,MATCH("cb_"&amp;$G6,データシート1!$A$1:$BS$1,0),0)</f>
        <v>9287.0099999999911</v>
      </c>
      <c r="S6" s="627"/>
      <c r="T6" s="226"/>
      <c r="U6" s="640"/>
      <c r="V6" s="231"/>
      <c r="W6" s="231"/>
      <c r="X6" s="231"/>
      <c r="Y6" s="232" t="s">
        <v>233</v>
      </c>
      <c r="Z6" s="734" t="s">
        <v>234</v>
      </c>
      <c r="AA6" s="734"/>
      <c r="AB6" s="734"/>
      <c r="AC6" s="735">
        <f>SUM(AC7:AC8)</f>
        <v>397680</v>
      </c>
      <c r="AD6" s="735">
        <f>SUM(AD7:AD8)</f>
        <v>501163.96900000004</v>
      </c>
      <c r="AE6" s="736">
        <f>$AD6*3600/100000000</f>
        <v>18.041902884000002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15214.85</v>
      </c>
      <c r="K7" s="684">
        <f>VLOOKUP(年度マスタ!$K$4&amp;"_"&amp;K$5,データシート1!$A:$BS,MATCH("cb_"&amp;$G7,データシート1!$A$1:$BS$1,0),0)</f>
        <v>19660.95</v>
      </c>
      <c r="L7" s="684">
        <f>VLOOKUP(年度マスタ!$K$4&amp;"_"&amp;L$5,データシート1!$A:$BS,MATCH("cb_"&amp;$G7,データシート1!$A$1:$BS$1,0),0)</f>
        <v>21546.95</v>
      </c>
      <c r="M7" s="684">
        <f>VLOOKUP(年度マスタ!$K$4&amp;"_"&amp;M$5,データシート1!$A:$BS,MATCH("cb_"&amp;$G7,データシート1!$A$1:$BS$1,0),0)</f>
        <v>30567.650000000009</v>
      </c>
      <c r="N7" s="684">
        <f>VLOOKUP(年度マスタ!$K$4&amp;"_"&amp;N$5,データシート1!$A:$BS,MATCH("cb_"&amp;$G7,データシート1!$A$1:$BS$1,0),0)</f>
        <v>31020.15</v>
      </c>
      <c r="O7" s="684">
        <f>VLOOKUP(年度マスタ!$K$4&amp;"_"&amp;O$5,データシート1!$A:$BS,MATCH("cb_"&amp;$G7,データシート1!$A$1:$BS$1,0),0)</f>
        <v>32439.350000000009</v>
      </c>
      <c r="P7" s="684">
        <f>VLOOKUP(年度マスタ!$K$4&amp;"_"&amp;P$5,データシート1!$A:$BS,MATCH("cb_"&amp;$G7,データシート1!$A$1:$BS$1,0),0)</f>
        <v>32662.050000000039</v>
      </c>
      <c r="Q7" s="684">
        <f>VLOOKUP(年度マスタ!$K$4&amp;"_"&amp;Q$5,データシート1!$A:$BS,MATCH("cb_"&amp;$G7,データシート1!$A$1:$BS$1,0),0)</f>
        <v>33309.350000000042</v>
      </c>
      <c r="R7" s="705">
        <f>VLOOKUP(年度マスタ!$K$4&amp;"_"&amp;R$5,データシート1!$A:$BS,MATCH("cb_"&amp;$G7,データシート1!$A$1:$BS$1,0),0)</f>
        <v>33473.050000000047</v>
      </c>
      <c r="S7" s="627"/>
      <c r="T7" s="226"/>
      <c r="U7" s="640"/>
      <c r="V7" s="231"/>
      <c r="W7" s="231"/>
      <c r="X7" s="231"/>
      <c r="Y7" s="232" t="s">
        <v>236</v>
      </c>
      <c r="Z7" s="248" t="s">
        <v>1368</v>
      </c>
      <c r="AA7" s="248"/>
      <c r="AB7" s="248"/>
      <c r="AC7" s="671">
        <f>VLOOKUP(年度マスタ!$K$4&amp;"_令和4年度",データシート3!A:AB,MATCH("ea_"&amp;$Y7&amp;"_設備",データシート3!$A$1:$AB$1,0),0)</f>
        <v>254163</v>
      </c>
      <c r="AD7" s="671">
        <f>VLOOKUP(年度マスタ!$K$4&amp;"_令和4年度",データシート3!A:AB,MATCH("ea_"&amp;$Y7&amp;"_年間発電",データシート3!$A$1:$AB$1,0),0)/10^3</f>
        <v>320521.27899999998</v>
      </c>
      <c r="AE7" s="606">
        <f t="shared" ref="AE7:AE16" si="0">$AD7*3600/100000000</f>
        <v>11.538766043999999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143517</v>
      </c>
      <c r="AD8" s="671">
        <f>VLOOKUP(年度マスタ!$K$4&amp;"_令和4年度",データシート3!A:AB,MATCH("ea_"&amp;$Y8&amp;"_年間発電",データシート3!$A$1:$AB$1,0),0)/10^3</f>
        <v>180642.69000000003</v>
      </c>
      <c r="AE8" s="606">
        <f t="shared" si="0"/>
        <v>6.5031368400000016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7200</v>
      </c>
      <c r="AD9" s="737">
        <f>VLOOKUP(年度マスタ!$K$4&amp;"_令和4年度",データシート3!A:AB,MATCH("ea_"&amp;$Y9&amp;"_年間発電",データシート3!$A$1:$AB$1,0),0)/10^3</f>
        <v>17573.600999999999</v>
      </c>
      <c r="AE9" s="738">
        <f t="shared" si="0"/>
        <v>0.6326496359999999</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20528.870000000003</v>
      </c>
      <c r="K12" s="722">
        <f t="shared" ref="K12:Q12" si="1">SUM(K6:K11)</f>
        <v>25553.91</v>
      </c>
      <c r="L12" s="722">
        <f t="shared" si="1"/>
        <v>27940.940000000002</v>
      </c>
      <c r="M12" s="722">
        <f t="shared" si="1"/>
        <v>37412.020000000011</v>
      </c>
      <c r="N12" s="722">
        <f t="shared" si="1"/>
        <v>38327.47</v>
      </c>
      <c r="O12" s="722">
        <f t="shared" si="1"/>
        <v>40307.12000000001</v>
      </c>
      <c r="P12" s="722">
        <f t="shared" si="1"/>
        <v>40890.290000000037</v>
      </c>
      <c r="Q12" s="722">
        <f t="shared" si="1"/>
        <v>41992.91000000004</v>
      </c>
      <c r="R12" s="723">
        <f t="shared" ref="R12" si="2">SUM(R6:R11)</f>
        <v>42760.060000000041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5.3476611699999994</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26.621882979999999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6377.4616824000004</v>
      </c>
      <c r="K19" s="682">
        <f>K6*別紙!$C5/100*別紙!$E5/10^3</f>
        <v>7072.2591552000004</v>
      </c>
      <c r="L19" s="682">
        <f>L6*別紙!$C5/100*別紙!$E5/10^3</f>
        <v>7673.5552787999986</v>
      </c>
      <c r="M19" s="682">
        <f>M6*別紙!$C5/100*別紙!$E5/10^3</f>
        <v>8214.0653244000005</v>
      </c>
      <c r="N19" s="682">
        <f>N6*別紙!$C5/100*別紙!$E5/10^3</f>
        <v>8769.6608784</v>
      </c>
      <c r="O19" s="682">
        <f>O6*別紙!$C5/100*別紙!$E5/10^3</f>
        <v>9442.2681324000005</v>
      </c>
      <c r="P19" s="682">
        <f>P6*別紙!$C5/100*別紙!$E5/10^3</f>
        <v>9874.8753887999974</v>
      </c>
      <c r="Q19" s="682">
        <f>Q6*別紙!$C5/100*別紙!$E5/10^3</f>
        <v>10421.314027199996</v>
      </c>
      <c r="R19" s="710">
        <f>R6*別紙!$C5/100*別紙!$E5/10^3</f>
        <v>11145.526441199989</v>
      </c>
      <c r="S19" s="631"/>
      <c r="T19" s="227"/>
      <c r="U19" s="647"/>
      <c r="W19" s="237"/>
      <c r="X19" s="237"/>
      <c r="Y19" s="209"/>
      <c r="Z19" s="699" t="s">
        <v>229</v>
      </c>
      <c r="AA19" s="748"/>
      <c r="AB19" s="749"/>
      <c r="AC19" s="750">
        <f>SUM($AC$6,$AC$9,$AC$10,$AC$13)</f>
        <v>404880</v>
      </c>
      <c r="AD19" s="750">
        <f>SUM($AD$6,$AD$9,$AD$10,$AD$13)</f>
        <v>518737.57000000007</v>
      </c>
      <c r="AE19" s="751">
        <f>SUM($AE$6,$AE$9,$AE$10,$AE$13,$AE$17,$AE$18)</f>
        <v>50.644096669999996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20125.594985999996</v>
      </c>
      <c r="K20" s="684">
        <f>K7*別紙!$C6/100*別紙!$E6/10^3</f>
        <v>26006.718222000003</v>
      </c>
      <c r="L20" s="684">
        <f>L7*別紙!$C6/100*別紙!$E6/10^3</f>
        <v>28501.443582</v>
      </c>
      <c r="M20" s="684">
        <f>M7*別紙!$C6/100*別紙!$E6/10^3</f>
        <v>40433.664714000006</v>
      </c>
      <c r="N20" s="684">
        <f>N7*別紙!$C6/100*別紙!$E6/10^3</f>
        <v>41032.213614</v>
      </c>
      <c r="O20" s="684">
        <f>O7*別紙!$C6/100*別紙!$E6/10^3</f>
        <v>42909.474606000003</v>
      </c>
      <c r="P20" s="684">
        <f>P7*別紙!$C6/100*別紙!$E6/10^3</f>
        <v>43204.053258000051</v>
      </c>
      <c r="Q20" s="684">
        <f>Q7*別紙!$C6/100*別紙!$E6/10^3</f>
        <v>44060.275806000056</v>
      </c>
      <c r="R20" s="705">
        <f>R7*別紙!$C6/100*別紙!$E6/10^3</f>
        <v>44276.811618000065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26503.056668399997</v>
      </c>
      <c r="K25" s="728">
        <f t="shared" si="3"/>
        <v>33078.977377200004</v>
      </c>
      <c r="L25" s="728">
        <f t="shared" si="3"/>
        <v>36174.998860799999</v>
      </c>
      <c r="M25" s="728">
        <f t="shared" si="3"/>
        <v>48647.730038400005</v>
      </c>
      <c r="N25" s="728">
        <f t="shared" si="3"/>
        <v>49801.874492399998</v>
      </c>
      <c r="O25" s="728">
        <f t="shared" si="3"/>
        <v>52351.742738400004</v>
      </c>
      <c r="P25" s="728">
        <f t="shared" si="3"/>
        <v>53078.92864680005</v>
      </c>
      <c r="Q25" s="728">
        <f t="shared" si="3"/>
        <v>54481.589833200051</v>
      </c>
      <c r="R25" s="729">
        <f t="shared" ref="R25" si="4">SUM(R19:R24)</f>
        <v>55422.338059200054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423914.48160880577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403089.57736415399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427915.55892970879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428068.95640107623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395883.2376343183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390561.89748760831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378063.85332851141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400791.58710833453</v>
      </c>
      <c r="R26" s="726">
        <f>Q26</f>
        <v>400791.58710833453</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6.2519819015896205E-2</v>
      </c>
      <c r="K27" s="951">
        <f t="shared" ref="K27:P27" si="5">K25/K26</f>
        <v>8.2063588926081857E-2</v>
      </c>
      <c r="L27" s="951">
        <f t="shared" si="5"/>
        <v>8.4537704007024095E-2</v>
      </c>
      <c r="M27" s="951">
        <f t="shared" si="5"/>
        <v>0.11364461101640795</v>
      </c>
      <c r="N27" s="951">
        <f t="shared" si="5"/>
        <v>0.12579940183878799</v>
      </c>
      <c r="O27" s="951">
        <f t="shared" si="5"/>
        <v>0.13404211489949813</v>
      </c>
      <c r="P27" s="951">
        <f t="shared" si="5"/>
        <v>0.14039672975738868</v>
      </c>
      <c r="Q27" s="951">
        <f>Q25/Q26</f>
        <v>0.13593496367096547</v>
      </c>
      <c r="R27" s="952">
        <f>R25/R26</f>
        <v>0.13828218915238688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0.13828218915238688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1.2942825814848868</v>
      </c>
      <c r="AA52" s="209"/>
      <c r="AB52" s="755" t="s">
        <v>232</v>
      </c>
      <c r="AC52" s="756">
        <f>$AD6</f>
        <v>501163.96900000004</v>
      </c>
      <c r="AD52" s="757">
        <f>R19+R20</f>
        <v>55422.338059200054</v>
      </c>
      <c r="AE52" s="758">
        <f t="shared" ref="AE52:AE54" si="6">IFERROR(AD52/AC52,"-")</f>
        <v>0.1105872358896576</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117945.98289166554</v>
      </c>
      <c r="Z53" s="1142"/>
      <c r="AA53" s="209"/>
      <c r="AB53" s="755" t="s">
        <v>222</v>
      </c>
      <c r="AC53" s="756">
        <f>$AD9</f>
        <v>17573.600999999999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1239</v>
      </c>
      <c r="AK54" s="491">
        <f>VLOOKUP(年度マスタ!$K$4&amp;"_"&amp;AK$53,データシート1!$A$1:$BS$996,MATCH("ca_太陽光発電（10kW未満）",データシート1!$A$1:$BS$1,0),0)</f>
        <v>1350</v>
      </c>
      <c r="AL54" s="491">
        <f>VLOOKUP(年度マスタ!$K$4&amp;"_"&amp;AL$53,データシート1!$A$1:$BS$996,MATCH("ca_太陽光発電（10kW未満）",データシート1!$A$1:$BS$1,0),0)</f>
        <v>1450</v>
      </c>
      <c r="AM54" s="491">
        <f>VLOOKUP(年度マスタ!$K$4&amp;"_"&amp;AM$53,データシート1!$A$1:$BS$996,MATCH("ca_太陽光発電（10kW未満）",データシート1!$A$1:$BS$1,0),0)</f>
        <v>1538</v>
      </c>
      <c r="AN54" s="491">
        <f>VLOOKUP(年度マスタ!$K$4&amp;"_"&amp;AN$53,データシート1!$A$1:$BS$996,MATCH("ca_太陽光発電（10kW未満）",データシート1!$A$1:$BS$1,0),0)</f>
        <v>1622</v>
      </c>
      <c r="AO54" s="201">
        <f>VLOOKUP(年度マスタ!$K$4&amp;"_"&amp;AO$53,データシート1!$A$1:$BS$996,MATCH("ca_太陽光発電（10kW未満）",データシート1!$A$1:$BS$1,0),0)</f>
        <v>1726</v>
      </c>
      <c r="AP54" s="201">
        <f>VLOOKUP(年度マスタ!$K$4&amp;"_"&amp;AP$53,データシート1!$A$1:$BS$996,MATCH("ca_太陽光発電（10kW未満）",データシート1!$A$1:$BS$1,0),0)</f>
        <v>1788</v>
      </c>
      <c r="AQ54" s="201">
        <f>VLOOKUP(年度マスタ!$K$4&amp;"_"&amp;AQ$53,データシート1!$A$1:$BS$996,MATCH("ca_太陽光発電（10kW未満）",データシート1!$A$1:$BS$1,0),0)</f>
        <v>1863</v>
      </c>
      <c r="AR54" s="201">
        <f>VLOOKUP(年度マスタ!$K$4&amp;"_"&amp;AR$53,データシート1!$A$1:$BS$996,MATCH("ca_太陽光発電（10kW未満）",データシート1!$A$1:$BS$1,0),0)</f>
        <v>1962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直方市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福岡県</v>
      </c>
      <c r="AY12" s="25" t="str">
        <f>年度マスタ!$J4</f>
        <v>直方市</v>
      </c>
      <c r="AZ12" s="25" t="str">
        <f>年度マスタ!$K4</f>
        <v>40204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27231</v>
      </c>
      <c r="AY21" s="20" t="str">
        <f>IF(IFERROR(比較地域マスタ!$Z6,"")=0,"",IFERROR(比較地域マスタ!$Z6,""))</f>
        <v>大阪狭山市</v>
      </c>
      <c r="BB21" s="122" t="str">
        <f t="shared" ref="BB21:BC68" si="0">AX21</f>
        <v>27231</v>
      </c>
      <c r="BC21" s="123" t="str">
        <f t="shared" si="0"/>
        <v>大阪狭山市</v>
      </c>
      <c r="BD21" s="40">
        <f>SUM(BE21,BI21:BK21,BQ21)</f>
        <v>212.77865690933405</v>
      </c>
      <c r="BE21" s="40">
        <f>SUM(BF21:BH21)</f>
        <v>37.450673214092753</v>
      </c>
      <c r="BF21" s="40">
        <f>VLOOKUP($AX21&amp;"_"&amp;$BC$14,データシート1!$A:$BS,MATCH($BC$12&amp;"_"&amp;BF$20,データシート1!$A$1:$BS$1,0),0)</f>
        <v>30.233714394265959</v>
      </c>
      <c r="BG21" s="40">
        <f>VLOOKUP($AX21&amp;"_"&amp;$BC$14,データシート1!$A:$BS,MATCH($BC$12&amp;"_"&amp;BG$20,データシート1!$A$1:$BS$1,0),0)</f>
        <v>1.0667452256377497</v>
      </c>
      <c r="BH21" s="40">
        <f>VLOOKUP($AX21&amp;"_"&amp;$BC$14,データシート1!$A:$BS,MATCH($BC$12&amp;"_"&amp;BH$20,データシート1!$A$1:$BS$1,0),0)</f>
        <v>6.1502135941890463</v>
      </c>
      <c r="BI21" s="40">
        <f>VLOOKUP($AX21&amp;"_"&amp;$BC$14,データシート1!$A:$BS,MATCH($BC$12&amp;"_"&amp;BI$20,データシート1!$A$1:$BS$1,0),0)</f>
        <v>51.20149432351883</v>
      </c>
      <c r="BJ21" s="40">
        <f>VLOOKUP($AX21&amp;"_"&amp;$BC$14,データシート1!$A:$BS,MATCH($BC$12&amp;"_"&amp;BJ$20,データシート1!$A$1:$BS$1,0),0)</f>
        <v>61.351988907066875</v>
      </c>
      <c r="BK21" s="40">
        <f t="shared" ref="BK21:BK68" si="1">SUM(BL21,BO21:BP21)</f>
        <v>56.401548251113603</v>
      </c>
      <c r="BL21" s="40">
        <f t="shared" ref="BL21:BL67" si="2">SUM(BM21:BN21)</f>
        <v>52.940115294494319</v>
      </c>
      <c r="BM21" s="40">
        <f>VLOOKUP($AX21&amp;"_"&amp;$BC$14,データシート1!$A:$BS,MATCH($BC$12&amp;"_"&amp;BM$20,データシート1!$A$1:$BS$1,0),0)</f>
        <v>36.136181665160898</v>
      </c>
      <c r="BN21" s="40">
        <f>VLOOKUP($AX21&amp;"_"&amp;$BC$14,データシート1!$A:$BS,MATCH($BC$12&amp;"_"&amp;BN$20,データシート1!$A$1:$BS$1,0),0)</f>
        <v>16.803933629333425</v>
      </c>
      <c r="BO21" s="40">
        <f>VLOOKUP($AX21&amp;"_"&amp;$BC$14,データシート1!$A:$BS,MATCH($BC$12&amp;"_"&amp;BO$20,データシート1!$A$1:$BS$1,0),0)</f>
        <v>3.4614329566192863</v>
      </c>
      <c r="BP21" s="40">
        <f>VLOOKUP($AX21&amp;"_"&amp;$BC$14,データシート1!$A:$BS,MATCH($BC$12&amp;"_"&amp;BP$20,データシート1!$A$1:$BS$1,0),0)</f>
        <v>0</v>
      </c>
      <c r="BQ21" s="40">
        <f>VLOOKUP($AX21&amp;"_"&amp;$BC$14,データシート1!$A:$BS,MATCH($BC$12&amp;"_"&amp;BQ$20,データシート1!$A$1:$BS$1,0),0)</f>
        <v>6.3729522135419856</v>
      </c>
      <c r="BR21" s="41">
        <f t="shared" ref="BR21:BR68" si="3">BD21</f>
        <v>212.77865690933405</v>
      </c>
      <c r="BT21" s="124" t="str">
        <f t="shared" ref="BT21:BT68" si="4">AY21</f>
        <v>大阪狭山市</v>
      </c>
      <c r="BU21" s="40">
        <f>BD21</f>
        <v>212.77865690933405</v>
      </c>
      <c r="BV21" s="70">
        <f>BE21/$BR21</f>
        <v>0.17600765865370913</v>
      </c>
      <c r="BW21" s="70">
        <f t="shared" ref="BW21:CH42" si="5">BF21/$BR21</f>
        <v>0.14208997666128084</v>
      </c>
      <c r="BX21" s="70">
        <f t="shared" si="5"/>
        <v>5.0134033231175748E-3</v>
      </c>
      <c r="BY21" s="70">
        <f t="shared" si="5"/>
        <v>2.8904278669310713E-2</v>
      </c>
      <c r="BZ21" s="70">
        <f t="shared" si="5"/>
        <v>0.24063266056489876</v>
      </c>
      <c r="CA21" s="70">
        <f t="shared" si="5"/>
        <v>0.28833713774783926</v>
      </c>
      <c r="CB21" s="70">
        <f t="shared" si="5"/>
        <v>0.26507145533466997</v>
      </c>
      <c r="CC21" s="70">
        <f t="shared" si="5"/>
        <v>0.24880369142029288</v>
      </c>
      <c r="CD21" s="70">
        <f t="shared" si="5"/>
        <v>0.16982991710751652</v>
      </c>
      <c r="CE21" s="70">
        <f t="shared" si="5"/>
        <v>7.8973774312776385E-2</v>
      </c>
      <c r="CF21" s="70">
        <f t="shared" si="5"/>
        <v>1.6267763914377082E-2</v>
      </c>
      <c r="CG21" s="70">
        <f t="shared" si="5"/>
        <v>0</v>
      </c>
      <c r="CH21" s="70">
        <f>BQ21/$BR21</f>
        <v>2.9951087698882925E-2</v>
      </c>
      <c r="CI21" s="125">
        <f t="shared" ref="CI21:CI68" si="6">BR21/$BR21</f>
        <v>1</v>
      </c>
      <c r="CK21" s="126" t="str">
        <f t="shared" ref="CK21:CK68" si="7">AY21</f>
        <v>大阪狭山市</v>
      </c>
      <c r="CL21" s="127">
        <f>CN21+CP21+CR21</f>
        <v>37.450673214092753</v>
      </c>
      <c r="CM21" s="71">
        <f>IF(IF(CL21=0,0,CW21/CL21)&gt;1,1,IF(CL21=0,0,CW21/CL21))</f>
        <v>0.59972219649040281</v>
      </c>
      <c r="CN21" s="72">
        <f>BF21</f>
        <v>30.233714394265959</v>
      </c>
      <c r="CO21" s="71">
        <f>IF(IF(CN21=0,0,CX21/CN21)&gt;1,1,IF(CN21=0,0,CX21/CN21))</f>
        <v>0.74287928063049047</v>
      </c>
      <c r="CP21" s="72">
        <f t="shared" ref="CP21:CP68" si="8">BG21</f>
        <v>1.0667452256377497</v>
      </c>
      <c r="CQ21" s="71">
        <f>IF(IF(CP21=0,0,CY21/CP21)&gt;1,1,IF(CP21=0,0,CY21/CP21))</f>
        <v>0</v>
      </c>
      <c r="CR21" s="72">
        <f t="shared" ref="CR21:CR68" si="9">BH21</f>
        <v>6.1502135941890463</v>
      </c>
      <c r="CS21" s="71">
        <f>IF(IF(CR21=0,0,CZ21/CR21)&gt;1,1,IF(CR21=0,0,CZ21/CR21))</f>
        <v>0</v>
      </c>
      <c r="CT21" s="72">
        <f t="shared" ref="CT21:CT68" si="10">BI21</f>
        <v>51.20149432351883</v>
      </c>
      <c r="CU21" s="73">
        <f>IF(IF(CT21=0,0,DA21/CT21)&gt;1,1,IF(CT21=0,0,DA21/CT21))</f>
        <v>0.46475206074346104</v>
      </c>
      <c r="CV21" s="18"/>
      <c r="CW21" s="1075">
        <f>SUM(CX21:CZ21)</f>
        <v>22.46</v>
      </c>
      <c r="CX21" s="1076">
        <f>VLOOKUP($AX21&amp;"_"&amp;$CW$14,データシート1!$A:$BS,MATCH($CW$12&amp;"_"&amp;CX$20,データシート1!$A$1:$BS$1,0),0)</f>
        <v>22.46</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23.795999999999999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46.256</v>
      </c>
      <c r="DE21" s="18"/>
      <c r="DF21" s="128">
        <f>VLOOKUP($AX21&amp;"_"&amp;$DF$14,データシート1!$A:$BS,MATCH($DF$12&amp;"_"&amp;DF$20,データシート1!$A$1:$BS$1,0),0)</f>
        <v>2</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3</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5</v>
      </c>
      <c r="DM21" s="18"/>
      <c r="DN21" s="131">
        <f>IF($DD21=0,0,ROUND(CX21/$DD21,2))</f>
        <v>0.49</v>
      </c>
      <c r="DO21" s="132">
        <f>IF($DD21=0,0,ROUND(CY21/$DD21,2))</f>
        <v>0</v>
      </c>
      <c r="DP21" s="132">
        <f t="shared" ref="DP21:DR36" si="13">IF($DD21=0,0,ROUND(CZ21/$DD21,2))</f>
        <v>0</v>
      </c>
      <c r="DQ21" s="132">
        <f t="shared" si="13"/>
        <v>0.51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01235</v>
      </c>
      <c r="AY22" s="20" t="str">
        <f>IF(IFERROR(比較地域マスタ!$Z7,"")=0,"",IFERROR(比較地域マスタ!$Z7,""))</f>
        <v>石狩市</v>
      </c>
      <c r="BB22" s="122" t="str">
        <f t="shared" si="0"/>
        <v>01235</v>
      </c>
      <c r="BC22" s="123" t="str">
        <f t="shared" si="0"/>
        <v>石狩市</v>
      </c>
      <c r="BD22" s="40">
        <f t="shared" ref="BD22:BD68" si="14">SUM(BE22,BI22:BK22,BQ22)</f>
        <v>676.74402638210631</v>
      </c>
      <c r="BE22" s="40">
        <f t="shared" ref="BE22:BE67" si="15">SUM(BF22:BH22)</f>
        <v>316.25747049895205</v>
      </c>
      <c r="BF22" s="40">
        <f>VLOOKUP($AX22&amp;"_"&amp;$BC$14,データシート1!$A:$BS,MATCH($BC$12&amp;"_"&amp;BF$20,データシート1!$A$1:$BS$1,0),0)</f>
        <v>296.02518417595422</v>
      </c>
      <c r="BG22" s="40">
        <f>VLOOKUP($AX22&amp;"_"&amp;$BC$14,データシート1!$A:$BS,MATCH($BC$12&amp;"_"&amp;BG$20,データシート1!$A$1:$BS$1,0),0)</f>
        <v>7.2107528873055147</v>
      </c>
      <c r="BH22" s="40">
        <f>VLOOKUP($AX22&amp;"_"&amp;$BC$14,データシート1!$A:$BS,MATCH($BC$12&amp;"_"&amp;BH$20,データシート1!$A$1:$BS$1,0),0)</f>
        <v>13.021533435692318</v>
      </c>
      <c r="BI22" s="40">
        <f>VLOOKUP($AX22&amp;"_"&amp;$BC$14,データシート1!$A:$BS,MATCH($BC$12&amp;"_"&amp;BI$20,データシート1!$A$1:$BS$1,0),0)</f>
        <v>98.3850006261777</v>
      </c>
      <c r="BJ22" s="40">
        <f>VLOOKUP($AX22&amp;"_"&amp;$BC$14,データシート1!$A:$BS,MATCH($BC$12&amp;"_"&amp;BJ$20,データシート1!$A$1:$BS$1,0),0)</f>
        <v>125.24546420022104</v>
      </c>
      <c r="BK22" s="40">
        <f t="shared" si="1"/>
        <v>129.39334752568803</v>
      </c>
      <c r="BL22" s="40">
        <f t="shared" si="2"/>
        <v>121.14280993018551</v>
      </c>
      <c r="BM22" s="40">
        <f>VLOOKUP($AX22&amp;"_"&amp;$BC$14,データシート1!$A:$BS,MATCH($BC$12&amp;"_"&amp;BM$20,データシート1!$A$1:$BS$1,0),0)</f>
        <v>50.434197623372846</v>
      </c>
      <c r="BN22" s="40">
        <f>VLOOKUP($AX22&amp;"_"&amp;$BC$14,データシート1!$A:$BS,MATCH($BC$12&amp;"_"&amp;BN$20,データシート1!$A$1:$BS$1,0),0)</f>
        <v>70.708612306812668</v>
      </c>
      <c r="BO22" s="40">
        <f>VLOOKUP($AX22&amp;"_"&amp;$BC$14,データシート1!$A:$BS,MATCH($BC$12&amp;"_"&amp;BO$20,データシート1!$A$1:$BS$1,0),0)</f>
        <v>3.4364915352642069</v>
      </c>
      <c r="BP22" s="40">
        <f>VLOOKUP($AX22&amp;"_"&amp;$BC$14,データシート1!$A:$BS,MATCH($BC$12&amp;"_"&amp;BP$20,データシート1!$A$1:$BS$1,0),0)</f>
        <v>4.8140460602383097</v>
      </c>
      <c r="BQ22" s="40">
        <f>VLOOKUP($AX22&amp;"_"&amp;$BC$14,データシート1!$A:$BS,MATCH($BC$12&amp;"_"&amp;BQ$20,データシート1!$A$1:$BS$1,0),0)</f>
        <v>7.4627435310675017</v>
      </c>
      <c r="BR22" s="41">
        <f t="shared" si="3"/>
        <v>676.74402638210631</v>
      </c>
      <c r="BT22" s="134" t="str">
        <f t="shared" si="4"/>
        <v>石狩市</v>
      </c>
      <c r="BU22" s="38">
        <f>BD22</f>
        <v>676.74402638210631</v>
      </c>
      <c r="BV22" s="69">
        <f t="shared" ref="BV22:BZ68" si="16">BE22/$BR22</f>
        <v>0.46732214570060393</v>
      </c>
      <c r="BW22" s="69">
        <f t="shared" si="5"/>
        <v>0.43742563308392046</v>
      </c>
      <c r="BX22" s="69">
        <f t="shared" si="5"/>
        <v>1.0655066917774529E-2</v>
      </c>
      <c r="BY22" s="69">
        <f t="shared" si="5"/>
        <v>1.9241445698908968E-2</v>
      </c>
      <c r="BZ22" s="69">
        <f t="shared" si="5"/>
        <v>0.14537993213201575</v>
      </c>
      <c r="CA22" s="69">
        <f t="shared" si="5"/>
        <v>0.18507066086683766</v>
      </c>
      <c r="CB22" s="69">
        <f t="shared" si="5"/>
        <v>0.191199836986266</v>
      </c>
      <c r="CC22" s="69">
        <f t="shared" si="5"/>
        <v>0.17900831807532691</v>
      </c>
      <c r="CD22" s="69">
        <f t="shared" si="5"/>
        <v>7.4524776957390473E-2</v>
      </c>
      <c r="CE22" s="69">
        <f t="shared" si="5"/>
        <v>0.10448354111793644</v>
      </c>
      <c r="CF22" s="69">
        <f t="shared" si="5"/>
        <v>5.0779783807413754E-3</v>
      </c>
      <c r="CG22" s="69">
        <f t="shared" si="5"/>
        <v>7.1135405301977223E-3</v>
      </c>
      <c r="CH22" s="69">
        <f t="shared" si="5"/>
        <v>1.1027424314276627E-2</v>
      </c>
      <c r="CI22" s="135">
        <f t="shared" si="6"/>
        <v>1</v>
      </c>
      <c r="CK22" s="136" t="str">
        <f t="shared" si="7"/>
        <v>石狩市</v>
      </c>
      <c r="CL22" s="137">
        <f t="shared" ref="CL22:CL68" si="17">CN22+CP22+CR22</f>
        <v>316.25747049895205</v>
      </c>
      <c r="CM22" s="75">
        <f t="shared" ref="CM22:CM68" si="18">IF(IF(CL22=0,0,CW22/CL22)&gt;1,1,IF(CL22=0,0,CW22/CL22))</f>
        <v>2.7815943718645375E-2</v>
      </c>
      <c r="CN22" s="76">
        <f t="shared" ref="CN22:CN68" si="19">BF22</f>
        <v>296.02518417595422</v>
      </c>
      <c r="CO22" s="75">
        <f t="shared" ref="CO22:CO68" si="20">IF(IF(CN22=0,0,CX22/CN22)&gt;1,1,IF(CN22=0,0,CX22/CN22))</f>
        <v>2.97170662168093E-2</v>
      </c>
      <c r="CP22" s="76">
        <f t="shared" si="8"/>
        <v>7.2107528873055147</v>
      </c>
      <c r="CQ22" s="75">
        <f t="shared" ref="CQ22:CQ68" si="21">IF(IF(CP22=0,0,CY22/CP22)&gt;1,1,IF(CP22=0,0,CY22/CP22))</f>
        <v>0</v>
      </c>
      <c r="CR22" s="76">
        <f t="shared" si="9"/>
        <v>13.021533435692318</v>
      </c>
      <c r="CS22" s="75">
        <f t="shared" ref="CS22:CS68" si="22">IF(IF(CR22=0,0,CZ22/CR22)&gt;1,1,IF(CR22=0,0,CZ22/CR22))</f>
        <v>0</v>
      </c>
      <c r="CT22" s="76">
        <f t="shared" si="10"/>
        <v>98.3850006261777</v>
      </c>
      <c r="CU22" s="77">
        <f t="shared" ref="CU22:CU68" si="23">IF(IF(CT22=0,0,DA22/CT22)&gt;1,1,IF(CT22=0,0,DA22/CT22))</f>
        <v>0.25063779888251458</v>
      </c>
      <c r="CV22" s="18"/>
      <c r="CW22" s="1078">
        <f t="shared" ref="CW22:CW68" si="24">SUM(CX22:CZ22)</f>
        <v>8.7970000000000006</v>
      </c>
      <c r="CX22" s="1079">
        <f>VLOOKUP($AX22&amp;"_"&amp;$CW$14,データシート1!$A:$BS,MATCH($CW$12&amp;"_"&amp;CX$20,データシート1!$A$1:$BS$1,0),0)</f>
        <v>8.7970000000000006</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24.658999999999999</v>
      </c>
      <c r="DB22" s="1079">
        <f>VLOOKUP($AX22&amp;"_"&amp;$CW$14,データシート1!$A:$BS,MATCH($CW$12&amp;"_"&amp;DB$20,データシート1!$A$1:$BS$1,0),0)</f>
        <v>51.197000000000003</v>
      </c>
      <c r="DC22" s="1079">
        <f>VLOOKUP($AX22&amp;"_"&amp;$CW$14,データシート1!$A:$BS,MATCH($CW$12&amp;"_"&amp;DC$20,データシート1!$A$1:$BS$1,0),0)</f>
        <v>0</v>
      </c>
      <c r="DD22" s="1080">
        <f t="shared" si="11"/>
        <v>84.653000000000006</v>
      </c>
      <c r="DE22" s="18"/>
      <c r="DF22" s="138">
        <f>VLOOKUP($AX22&amp;"_"&amp;$DF$14,データシート1!$A:$BS,MATCH($DF$12&amp;"_"&amp;DF$20,データシート1!$A$1:$BS$1,0),0)</f>
        <v>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3</v>
      </c>
      <c r="DJ22" s="74">
        <f>VLOOKUP($AX22&amp;"_"&amp;$DF$14,データシート1!$A:$BS,MATCH($DF$12&amp;"_"&amp;DJ$20,データシート1!$A$1:$BS$1,0),0)</f>
        <v>1</v>
      </c>
      <c r="DK22" s="74">
        <f>VLOOKUP($AX22&amp;"_"&amp;$DF$14,データシート1!$A:$BS,MATCH($DF$12&amp;"_"&amp;DK$20,データシート1!$A$1:$BS$1,0),0)</f>
        <v>0</v>
      </c>
      <c r="DL22" s="78">
        <f t="shared" si="12"/>
        <v>6</v>
      </c>
      <c r="DM22" s="18"/>
      <c r="DN22" s="139">
        <f>IF($DD22=0,0,ROUND(CX22/$DD22,2))</f>
        <v>0.1</v>
      </c>
      <c r="DO22" s="140">
        <f>IF($DD22=0,0,ROUND(CY22/$DD22,2))</f>
        <v>0</v>
      </c>
      <c r="DP22" s="140">
        <f t="shared" si="13"/>
        <v>0</v>
      </c>
      <c r="DQ22" s="140">
        <f t="shared" si="13"/>
        <v>0.28999999999999998</v>
      </c>
      <c r="DR22" s="140">
        <f t="shared" si="13"/>
        <v>0.6</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37205</v>
      </c>
      <c r="AY23" s="20" t="str">
        <f>IF(IFERROR(比較地域マスタ!$Z8,"")=0,"",IFERROR(比較地域マスタ!$Z8,""))</f>
        <v>観音寺市</v>
      </c>
      <c r="BB23" s="122" t="str">
        <f t="shared" si="0"/>
        <v>37205</v>
      </c>
      <c r="BC23" s="123" t="str">
        <f t="shared" si="0"/>
        <v>観音寺市</v>
      </c>
      <c r="BD23" s="40">
        <f t="shared" si="14"/>
        <v>567.17146237173256</v>
      </c>
      <c r="BE23" s="40">
        <f t="shared" si="15"/>
        <v>278.98176645197623</v>
      </c>
      <c r="BF23" s="40">
        <f>VLOOKUP($AX23&amp;"_"&amp;$BC$14,データシート1!$A:$BS,MATCH($BC$12&amp;"_"&amp;BF$20,データシート1!$A$1:$BS$1,0),0)</f>
        <v>246.04059238862891</v>
      </c>
      <c r="BG23" s="40">
        <f>VLOOKUP($AX23&amp;"_"&amp;$BC$14,データシート1!$A:$BS,MATCH($BC$12&amp;"_"&amp;BG$20,データシート1!$A$1:$BS$1,0),0)</f>
        <v>3.1519722103594425</v>
      </c>
      <c r="BH23" s="40">
        <f>VLOOKUP($AX23&amp;"_"&amp;$BC$14,データシート1!$A:$BS,MATCH($BC$12&amp;"_"&amp;BH$20,データシート1!$A$1:$BS$1,0),0)</f>
        <v>29.789201852987869</v>
      </c>
      <c r="BI23" s="40">
        <f>VLOOKUP($AX23&amp;"_"&amp;$BC$14,データシート1!$A:$BS,MATCH($BC$12&amp;"_"&amp;BI$20,データシート1!$A$1:$BS$1,0),0)</f>
        <v>78.877701525931315</v>
      </c>
      <c r="BJ23" s="40">
        <f>VLOOKUP($AX23&amp;"_"&amp;$BC$14,データシート1!$A:$BS,MATCH($BC$12&amp;"_"&amp;BJ$20,データシート1!$A$1:$BS$1,0),0)</f>
        <v>90.342368863066142</v>
      </c>
      <c r="BK23" s="40">
        <f t="shared" si="1"/>
        <v>118.9696255307588</v>
      </c>
      <c r="BL23" s="40">
        <f t="shared" si="2"/>
        <v>113.73790670006278</v>
      </c>
      <c r="BM23" s="40">
        <f>VLOOKUP($AX23&amp;"_"&amp;$BC$14,データシート1!$A:$BS,MATCH($BC$12&amp;"_"&amp;BM$20,データシート1!$A$1:$BS$1,0),0)</f>
        <v>55.032737355063603</v>
      </c>
      <c r="BN23" s="40">
        <f>VLOOKUP($AX23&amp;"_"&amp;$BC$14,データシート1!$A:$BS,MATCH($BC$12&amp;"_"&amp;BN$20,データシート1!$A$1:$BS$1,0),0)</f>
        <v>58.705169344999177</v>
      </c>
      <c r="BO23" s="40">
        <f>VLOOKUP($AX23&amp;"_"&amp;$BC$14,データシート1!$A:$BS,MATCH($BC$12&amp;"_"&amp;BO$20,データシート1!$A$1:$BS$1,0),0)</f>
        <v>3.49344995850063</v>
      </c>
      <c r="BP23" s="40">
        <f>VLOOKUP($AX23&amp;"_"&amp;$BC$14,データシート1!$A:$BS,MATCH($BC$12&amp;"_"&amp;BP$20,データシート1!$A$1:$BS$1,0),0)</f>
        <v>1.7382688721953909</v>
      </c>
      <c r="BQ23" s="40">
        <f>VLOOKUP($AX23&amp;"_"&amp;$BC$14,データシート1!$A:$BS,MATCH($BC$12&amp;"_"&amp;BQ$20,データシート1!$A$1:$BS$1,0),0)</f>
        <v>0</v>
      </c>
      <c r="BR23" s="41">
        <f t="shared" si="3"/>
        <v>567.17146237173256</v>
      </c>
      <c r="BT23" s="134" t="str">
        <f t="shared" si="4"/>
        <v>観音寺市</v>
      </c>
      <c r="BU23" s="38">
        <f t="shared" ref="BU23:BU68" si="25">BD23</f>
        <v>567.17146237173256</v>
      </c>
      <c r="BV23" s="69">
        <f t="shared" si="16"/>
        <v>0.4918825874725119</v>
      </c>
      <c r="BW23" s="69">
        <f t="shared" si="5"/>
        <v>0.43380284219478282</v>
      </c>
      <c r="BX23" s="69">
        <f t="shared" si="5"/>
        <v>5.5573533216549485E-3</v>
      </c>
      <c r="BY23" s="69">
        <f t="shared" si="5"/>
        <v>5.2522391956074096E-2</v>
      </c>
      <c r="BZ23" s="69">
        <f t="shared" si="5"/>
        <v>0.1390720562633557</v>
      </c>
      <c r="CA23" s="69">
        <f t="shared" si="5"/>
        <v>0.15928581541335451</v>
      </c>
      <c r="CB23" s="69">
        <f t="shared" si="5"/>
        <v>0.20975954085077778</v>
      </c>
      <c r="CC23" s="69">
        <f t="shared" si="5"/>
        <v>0.20053531294477803</v>
      </c>
      <c r="CD23" s="69">
        <f t="shared" si="5"/>
        <v>9.7030159318901577E-2</v>
      </c>
      <c r="CE23" s="69">
        <f t="shared" si="5"/>
        <v>0.10350515362587644</v>
      </c>
      <c r="CF23" s="69">
        <f t="shared" si="5"/>
        <v>6.1594247776362403E-3</v>
      </c>
      <c r="CG23" s="69">
        <f t="shared" si="5"/>
        <v>3.0648031283635069E-3</v>
      </c>
      <c r="CH23" s="69">
        <f t="shared" si="5"/>
        <v>0</v>
      </c>
      <c r="CI23" s="135">
        <f t="shared" si="6"/>
        <v>1</v>
      </c>
      <c r="CK23" s="136" t="str">
        <f t="shared" si="7"/>
        <v>観音寺市</v>
      </c>
      <c r="CL23" s="137">
        <f t="shared" si="17"/>
        <v>278.98176645197623</v>
      </c>
      <c r="CM23" s="75">
        <f t="shared" si="18"/>
        <v>0.38744109113169006</v>
      </c>
      <c r="CN23" s="76">
        <f t="shared" si="19"/>
        <v>246.04059238862891</v>
      </c>
      <c r="CO23" s="75">
        <f t="shared" si="20"/>
        <v>0.43931368783761504</v>
      </c>
      <c r="CP23" s="76">
        <f t="shared" si="8"/>
        <v>3.1519722103594425</v>
      </c>
      <c r="CQ23" s="75">
        <f t="shared" si="21"/>
        <v>0</v>
      </c>
      <c r="CR23" s="76">
        <f t="shared" si="9"/>
        <v>29.789201852987869</v>
      </c>
      <c r="CS23" s="75">
        <f t="shared" si="22"/>
        <v>0</v>
      </c>
      <c r="CT23" s="76">
        <f t="shared" si="10"/>
        <v>78.877701525931315</v>
      </c>
      <c r="CU23" s="77">
        <f t="shared" si="23"/>
        <v>0.31886071111911801</v>
      </c>
      <c r="CV23" s="18"/>
      <c r="CW23" s="1078">
        <f t="shared" si="24"/>
        <v>108.089</v>
      </c>
      <c r="CX23" s="1081">
        <f>VLOOKUP($AX23&amp;"_"&amp;$CW$14,データシート1!$A:$BS,MATCH($CW$12&amp;"_"&amp;CX$20,データシート1!$A$1:$BS$1,0),0)</f>
        <v>108.089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25.151</v>
      </c>
      <c r="DB23" s="1081">
        <f>VLOOKUP($AX23&amp;"_"&amp;$CW$14,データシート1!$A:$BS,MATCH($CW$12&amp;"_"&amp;DB$20,データシート1!$A$1:$BS$1,0),0)</f>
        <v>0</v>
      </c>
      <c r="DC23" s="1081">
        <f>VLOOKUP($AX23&amp;"_"&amp;$CW$14,データシート1!$A:$BS,MATCH($CW$12&amp;"_"&amp;DC$20,データシート1!$A$1:$BS$1,0),0)</f>
        <v>0</v>
      </c>
      <c r="DD23" s="1080">
        <f t="shared" si="11"/>
        <v>133.24</v>
      </c>
      <c r="DE23" s="18"/>
      <c r="DF23" s="138">
        <f>VLOOKUP($AX23&amp;"_"&amp;$DF$14,データシート1!$A:$BS,MATCH($DF$12&amp;"_"&amp;DF$20,データシート1!$A$1:$BS$1,0),0)</f>
        <v>11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5</v>
      </c>
      <c r="DJ23" s="74">
        <f>VLOOKUP($AX23&amp;"_"&amp;$DF$14,データシート1!$A:$BS,MATCH($DF$12&amp;"_"&amp;DJ$20,データシート1!$A$1:$BS$1,0),0)</f>
        <v>0</v>
      </c>
      <c r="DK23" s="74">
        <f>VLOOKUP($AX23&amp;"_"&amp;$DF$14,データシート1!$A:$BS,MATCH($DF$12&amp;"_"&amp;DK$20,データシート1!$A$1:$BS$1,0),0)</f>
        <v>0</v>
      </c>
      <c r="DL23" s="78">
        <f t="shared" si="12"/>
        <v>16</v>
      </c>
      <c r="DM23" s="18"/>
      <c r="DN23" s="139">
        <f t="shared" ref="DN23:DN67" si="26">IF($DD23=0,0,ROUND(CX23/$DD23,2))</f>
        <v>0.81</v>
      </c>
      <c r="DO23" s="140">
        <f t="shared" ref="DO23:DO67" si="27">IF($DD23=0,0,ROUND(CY23/$DD23,2))</f>
        <v>0</v>
      </c>
      <c r="DP23" s="140">
        <f t="shared" si="13"/>
        <v>0</v>
      </c>
      <c r="DQ23" s="140">
        <f t="shared" si="13"/>
        <v>0.19</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43213</v>
      </c>
      <c r="AY24" s="20" t="str">
        <f>IF(IFERROR(比較地域マスタ!$Z9,"")=0,"",IFERROR(比較地域マスタ!$Z9,""))</f>
        <v>宇城市</v>
      </c>
      <c r="BB24" s="122" t="str">
        <f t="shared" si="0"/>
        <v>43213</v>
      </c>
      <c r="BC24" s="123" t="str">
        <f t="shared" si="0"/>
        <v>宇城市</v>
      </c>
      <c r="BD24" s="40">
        <f t="shared" si="14"/>
        <v>381.2200359157336</v>
      </c>
      <c r="BE24" s="40">
        <f t="shared" si="15"/>
        <v>144.56883313658304</v>
      </c>
      <c r="BF24" s="40">
        <f>VLOOKUP($AX24&amp;"_"&amp;$BC$14,データシート1!$A:$BS,MATCH($BC$12&amp;"_"&amp;BF$20,データシート1!$A$1:$BS$1,0),0)</f>
        <v>125.4208840812021</v>
      </c>
      <c r="BG24" s="40">
        <f>VLOOKUP($AX24&amp;"_"&amp;$BC$14,データシート1!$A:$BS,MATCH($BC$12&amp;"_"&amp;BG$20,データシート1!$A$1:$BS$1,0),0)</f>
        <v>3.102437671659394</v>
      </c>
      <c r="BH24" s="40">
        <f>VLOOKUP($AX24&amp;"_"&amp;$BC$14,データシート1!$A:$BS,MATCH($BC$12&amp;"_"&amp;BH$20,データシート1!$A$1:$BS$1,0),0)</f>
        <v>16.045511383721532</v>
      </c>
      <c r="BI24" s="40">
        <f>VLOOKUP($AX24&amp;"_"&amp;$BC$14,データシート1!$A:$BS,MATCH($BC$12&amp;"_"&amp;BI$20,データシート1!$A$1:$BS$1,0),0)</f>
        <v>58.000893539210601</v>
      </c>
      <c r="BJ24" s="40">
        <f>VLOOKUP($AX24&amp;"_"&amp;$BC$14,データシート1!$A:$BS,MATCH($BC$12&amp;"_"&amp;BJ$20,データシート1!$A$1:$BS$1,0),0)</f>
        <v>55.438702068640346</v>
      </c>
      <c r="BK24" s="40">
        <f t="shared" si="1"/>
        <v>116.381505022149</v>
      </c>
      <c r="BL24" s="40">
        <f t="shared" si="2"/>
        <v>111.82198542662186</v>
      </c>
      <c r="BM24" s="40">
        <f>VLOOKUP($AX24&amp;"_"&amp;$BC$14,データシート1!$A:$BS,MATCH($BC$12&amp;"_"&amp;BM$20,データシート1!$A$1:$BS$1,0),0)</f>
        <v>52.536147312051945</v>
      </c>
      <c r="BN24" s="40">
        <f>VLOOKUP($AX24&amp;"_"&amp;$BC$14,データシート1!$A:$BS,MATCH($BC$12&amp;"_"&amp;BN$20,データシート1!$A$1:$BS$1,0),0)</f>
        <v>59.28583811456992</v>
      </c>
      <c r="BO24" s="40">
        <f>VLOOKUP($AX24&amp;"_"&amp;$BC$14,データシート1!$A:$BS,MATCH($BC$12&amp;"_"&amp;BO$20,データシート1!$A$1:$BS$1,0),0)</f>
        <v>3.4405599940668079</v>
      </c>
      <c r="BP24" s="40">
        <f>VLOOKUP($AX24&amp;"_"&amp;$BC$14,データシート1!$A:$BS,MATCH($BC$12&amp;"_"&amp;BP$20,データシート1!$A$1:$BS$1,0),0)</f>
        <v>1.1189596014603265</v>
      </c>
      <c r="BQ24" s="40">
        <f>VLOOKUP($AX24&amp;"_"&amp;$BC$14,データシート1!$A:$BS,MATCH($BC$12&amp;"_"&amp;BQ$20,データシート1!$A$1:$BS$1,0),0)</f>
        <v>6.8301021491506164</v>
      </c>
      <c r="BR24" s="41">
        <f t="shared" si="3"/>
        <v>381.2200359157336</v>
      </c>
      <c r="BT24" s="134" t="str">
        <f t="shared" si="4"/>
        <v>宇城市</v>
      </c>
      <c r="BU24" s="38">
        <f t="shared" si="25"/>
        <v>381.2200359157336</v>
      </c>
      <c r="BV24" s="69">
        <f t="shared" si="16"/>
        <v>0.37922674444251692</v>
      </c>
      <c r="BW24" s="69">
        <f t="shared" si="5"/>
        <v>0.32899866813119349</v>
      </c>
      <c r="BX24" s="69">
        <f t="shared" si="5"/>
        <v>8.1381810486612759E-3</v>
      </c>
      <c r="BY24" s="69">
        <f t="shared" si="5"/>
        <v>4.2089895262662151E-2</v>
      </c>
      <c r="BZ24" s="69">
        <f t="shared" si="5"/>
        <v>0.15214544901840193</v>
      </c>
      <c r="CA24" s="69">
        <f t="shared" si="5"/>
        <v>0.14542441856569874</v>
      </c>
      <c r="CB24" s="69">
        <f t="shared" si="5"/>
        <v>0.3052869578131891</v>
      </c>
      <c r="CC24" s="69">
        <f t="shared" si="5"/>
        <v>0.29332662213834804</v>
      </c>
      <c r="CD24" s="69">
        <f t="shared" si="5"/>
        <v>0.13781056178187009</v>
      </c>
      <c r="CE24" s="69">
        <f t="shared" si="5"/>
        <v>0.15551606035647794</v>
      </c>
      <c r="CF24" s="69">
        <f t="shared" si="5"/>
        <v>9.025128980438276E-3</v>
      </c>
      <c r="CG24" s="69">
        <f t="shared" si="5"/>
        <v>2.9352066944027719E-3</v>
      </c>
      <c r="CH24" s="69">
        <f t="shared" si="5"/>
        <v>1.7916430160193283E-2</v>
      </c>
      <c r="CI24" s="135">
        <f t="shared" si="6"/>
        <v>1</v>
      </c>
      <c r="CK24" s="136" t="str">
        <f t="shared" si="7"/>
        <v>宇城市</v>
      </c>
      <c r="CL24" s="137">
        <f t="shared" si="17"/>
        <v>144.56883313658304</v>
      </c>
      <c r="CM24" s="75">
        <f t="shared" si="18"/>
        <v>0.20090775701675209</v>
      </c>
      <c r="CN24" s="76">
        <f t="shared" si="19"/>
        <v>125.4208840812021</v>
      </c>
      <c r="CO24" s="75">
        <f t="shared" si="20"/>
        <v>0.2315802524657313</v>
      </c>
      <c r="CP24" s="76">
        <f t="shared" si="8"/>
        <v>3.102437671659394</v>
      </c>
      <c r="CQ24" s="75">
        <f t="shared" si="21"/>
        <v>0</v>
      </c>
      <c r="CR24" s="76">
        <f t="shared" si="9"/>
        <v>16.045511383721532</v>
      </c>
      <c r="CS24" s="75">
        <f t="shared" si="22"/>
        <v>0</v>
      </c>
      <c r="CT24" s="76">
        <f t="shared" si="10"/>
        <v>58.000893539210601</v>
      </c>
      <c r="CU24" s="77">
        <f t="shared" si="23"/>
        <v>0</v>
      </c>
      <c r="CV24" s="18"/>
      <c r="CW24" s="1078">
        <f t="shared" si="24"/>
        <v>29.045000000000002</v>
      </c>
      <c r="CX24" s="1081">
        <f>VLOOKUP($AX24&amp;"_"&amp;$CW$14,データシート1!$A:$BS,MATCH($CW$12&amp;"_"&amp;CX$20,データシート1!$A$1:$BS$1,0),0)</f>
        <v>29.045000000000002</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29.045000000000002</v>
      </c>
      <c r="DE24" s="18"/>
      <c r="DF24" s="138">
        <f>VLOOKUP($AX24&amp;"_"&amp;$DF$14,データシート1!$A:$BS,MATCH($DF$12&amp;"_"&amp;DF$20,データシート1!$A$1:$BS$1,0),0)</f>
        <v>5</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5</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07213</v>
      </c>
      <c r="AY25" s="20" t="str">
        <f>IF(IFERROR(比較地域マスタ!$Z10,"")=0,"",IFERROR(比較地域マスタ!$Z10,""))</f>
        <v>伊達市</v>
      </c>
      <c r="BB25" s="122" t="str">
        <f t="shared" si="0"/>
        <v>07213</v>
      </c>
      <c r="BC25" s="123" t="str">
        <f t="shared" si="0"/>
        <v>伊達市</v>
      </c>
      <c r="BD25" s="40">
        <f t="shared" si="14"/>
        <v>383.5369706935889</v>
      </c>
      <c r="BE25" s="40">
        <f t="shared" si="15"/>
        <v>124.56996085415405</v>
      </c>
      <c r="BF25" s="40">
        <f>VLOOKUP($AX25&amp;"_"&amp;$BC$14,データシート1!$A:$BS,MATCH($BC$12&amp;"_"&amp;BF$20,データシート1!$A$1:$BS$1,0),0)</f>
        <v>110.3258631659687</v>
      </c>
      <c r="BG25" s="40">
        <f>VLOOKUP($AX25&amp;"_"&amp;$BC$14,データシート1!$A:$BS,MATCH($BC$12&amp;"_"&amp;BG$20,データシート1!$A$1:$BS$1,0),0)</f>
        <v>3.960543319970228</v>
      </c>
      <c r="BH25" s="40">
        <f>VLOOKUP($AX25&amp;"_"&amp;$BC$14,データシート1!$A:$BS,MATCH($BC$12&amp;"_"&amp;BH$20,データシート1!$A$1:$BS$1,0),0)</f>
        <v>10.283554368215123</v>
      </c>
      <c r="BI25" s="40">
        <f>VLOOKUP($AX25&amp;"_"&amp;$BC$14,データシート1!$A:$BS,MATCH($BC$12&amp;"_"&amp;BI$20,データシート1!$A$1:$BS$1,0),0)</f>
        <v>52.998663874387233</v>
      </c>
      <c r="BJ25" s="40">
        <f>VLOOKUP($AX25&amp;"_"&amp;$BC$14,データシート1!$A:$BS,MATCH($BC$12&amp;"_"&amp;BJ$20,データシート1!$A$1:$BS$1,0),0)</f>
        <v>78.081609334918653</v>
      </c>
      <c r="BK25" s="40">
        <f t="shared" si="1"/>
        <v>117.05085385552761</v>
      </c>
      <c r="BL25" s="40">
        <f t="shared" si="2"/>
        <v>113.5594676080138</v>
      </c>
      <c r="BM25" s="40">
        <f>VLOOKUP($AX25&amp;"_"&amp;$BC$14,データシート1!$A:$BS,MATCH($BC$12&amp;"_"&amp;BM$20,データシート1!$A$1:$BS$1,0),0)</f>
        <v>56.879990077471334</v>
      </c>
      <c r="BN25" s="40">
        <f>VLOOKUP($AX25&amp;"_"&amp;$BC$14,データシート1!$A:$BS,MATCH($BC$12&amp;"_"&amp;BN$20,データシート1!$A$1:$BS$1,0),0)</f>
        <v>56.679477530542471</v>
      </c>
      <c r="BO25" s="40">
        <f>VLOOKUP($AX25&amp;"_"&amp;$BC$14,データシート1!$A:$BS,MATCH($BC$12&amp;"_"&amp;BO$20,データシート1!$A$1:$BS$1,0),0)</f>
        <v>3.4913862475138031</v>
      </c>
      <c r="BP25" s="40">
        <f>VLOOKUP($AX25&amp;"_"&amp;$BC$14,データシート1!$A:$BS,MATCH($BC$12&amp;"_"&amp;BP$20,データシート1!$A$1:$BS$1,0),0)</f>
        <v>0</v>
      </c>
      <c r="BQ25" s="40">
        <f>VLOOKUP($AX25&amp;"_"&amp;$BC$14,データシート1!$A:$BS,MATCH($BC$12&amp;"_"&amp;BQ$20,データシート1!$A$1:$BS$1,0),0)</f>
        <v>10.835882774601311</v>
      </c>
      <c r="BR25" s="41">
        <f t="shared" si="3"/>
        <v>383.5369706935889</v>
      </c>
      <c r="BT25" s="134" t="str">
        <f t="shared" si="4"/>
        <v>伊達市</v>
      </c>
      <c r="BU25" s="38">
        <f t="shared" si="25"/>
        <v>383.5369706935889</v>
      </c>
      <c r="BV25" s="69">
        <f t="shared" si="16"/>
        <v>0.32479257639460812</v>
      </c>
      <c r="BW25" s="69">
        <f t="shared" si="5"/>
        <v>0.28765378984574869</v>
      </c>
      <c r="BX25" s="69">
        <f t="shared" si="5"/>
        <v>1.0326366485108268E-2</v>
      </c>
      <c r="BY25" s="69">
        <f t="shared" si="5"/>
        <v>2.6812420063751157E-2</v>
      </c>
      <c r="BZ25" s="69">
        <f t="shared" si="5"/>
        <v>0.1381839768368206</v>
      </c>
      <c r="CA25" s="69">
        <f t="shared" si="5"/>
        <v>0.20358300581483901</v>
      </c>
      <c r="CB25" s="69">
        <f t="shared" si="5"/>
        <v>0.30518792919455107</v>
      </c>
      <c r="CC25" s="69">
        <f t="shared" si="5"/>
        <v>0.29608480090629247</v>
      </c>
      <c r="CD25" s="69">
        <f t="shared" si="5"/>
        <v>0.14830379969526658</v>
      </c>
      <c r="CE25" s="69">
        <f t="shared" si="5"/>
        <v>0.14778100121102591</v>
      </c>
      <c r="CF25" s="69">
        <f t="shared" si="5"/>
        <v>9.1031282882585596E-3</v>
      </c>
      <c r="CG25" s="69">
        <f t="shared" si="5"/>
        <v>0</v>
      </c>
      <c r="CH25" s="69">
        <f t="shared" si="5"/>
        <v>2.8252511759181084E-2</v>
      </c>
      <c r="CI25" s="135">
        <f t="shared" si="6"/>
        <v>1</v>
      </c>
      <c r="CK25" s="136" t="str">
        <f t="shared" si="7"/>
        <v>伊達市</v>
      </c>
      <c r="CL25" s="137">
        <f t="shared" si="17"/>
        <v>124.56996085415405</v>
      </c>
      <c r="CM25" s="75">
        <f t="shared" si="18"/>
        <v>0.16492740191235988</v>
      </c>
      <c r="CN25" s="76">
        <f t="shared" si="19"/>
        <v>110.3258631659687</v>
      </c>
      <c r="CO25" s="75">
        <f t="shared" si="20"/>
        <v>0.18622106739462471</v>
      </c>
      <c r="CP25" s="76">
        <f t="shared" si="8"/>
        <v>3.960543319970228</v>
      </c>
      <c r="CQ25" s="75">
        <f t="shared" si="21"/>
        <v>0</v>
      </c>
      <c r="CR25" s="76">
        <f t="shared" si="9"/>
        <v>10.283554368215123</v>
      </c>
      <c r="CS25" s="75">
        <f t="shared" si="22"/>
        <v>0</v>
      </c>
      <c r="CT25" s="76">
        <f t="shared" si="10"/>
        <v>52.998663874387233</v>
      </c>
      <c r="CU25" s="77">
        <f t="shared" si="23"/>
        <v>5.5869332989561801E-2</v>
      </c>
      <c r="CV25" s="18"/>
      <c r="CW25" s="1078">
        <f t="shared" si="24"/>
        <v>20.545000000000002</v>
      </c>
      <c r="CX25" s="1081">
        <f>VLOOKUP($AX25&amp;"_"&amp;$CW$14,データシート1!$A:$BS,MATCH($CW$12&amp;"_"&amp;CX$20,データシート1!$A$1:$BS$1,0),0)</f>
        <v>20.545000000000002</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2.9609999999999999</v>
      </c>
      <c r="DB25" s="1081">
        <f>VLOOKUP($AX25&amp;"_"&amp;$CW$14,データシート1!$A:$BS,MATCH($CW$12&amp;"_"&amp;DB$20,データシート1!$A$1:$BS$1,0),0)</f>
        <v>0</v>
      </c>
      <c r="DC25" s="1081">
        <f>VLOOKUP($AX25&amp;"_"&amp;$CW$14,データシート1!$A:$BS,MATCH($CW$12&amp;"_"&amp;DC$20,データシート1!$A$1:$BS$1,0),0)</f>
        <v>0</v>
      </c>
      <c r="DD25" s="1080">
        <f t="shared" si="11"/>
        <v>23.506</v>
      </c>
      <c r="DE25" s="18"/>
      <c r="DF25" s="138">
        <f>VLOOKUP($AX25&amp;"_"&amp;$DF$14,データシート1!$A:$BS,MATCH($DF$12&amp;"_"&amp;DF$20,データシート1!$A$1:$BS$1,0),0)</f>
        <v>4</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v>
      </c>
      <c r="DJ25" s="74">
        <f>VLOOKUP($AX25&amp;"_"&amp;$DF$14,データシート1!$A:$BS,MATCH($DF$12&amp;"_"&amp;DJ$20,データシート1!$A$1:$BS$1,0),0)</f>
        <v>0</v>
      </c>
      <c r="DK25" s="74">
        <f>VLOOKUP($AX25&amp;"_"&amp;$DF$14,データシート1!$A:$BS,MATCH($DF$12&amp;"_"&amp;DK$20,データシート1!$A$1:$BS$1,0),0)</f>
        <v>0</v>
      </c>
      <c r="DL25" s="78">
        <f t="shared" si="12"/>
        <v>5</v>
      </c>
      <c r="DM25" s="18"/>
      <c r="DN25" s="139">
        <f t="shared" si="26"/>
        <v>0.87</v>
      </c>
      <c r="DO25" s="140">
        <f t="shared" si="27"/>
        <v>0</v>
      </c>
      <c r="DP25" s="140">
        <f t="shared" si="13"/>
        <v>0</v>
      </c>
      <c r="DQ25" s="140">
        <f t="shared" si="13"/>
        <v>0.13</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07212</v>
      </c>
      <c r="AY26" s="20" t="str">
        <f>IF(IFERROR(比較地域マスタ!$Z11,"")=0,"",IFERROR(比較地域マスタ!$Z11,""))</f>
        <v>南相馬市</v>
      </c>
      <c r="BB26" s="122" t="str">
        <f t="shared" si="0"/>
        <v>07212</v>
      </c>
      <c r="BC26" s="123" t="str">
        <f t="shared" si="0"/>
        <v>南相馬市</v>
      </c>
      <c r="BD26" s="40">
        <f t="shared" si="14"/>
        <v>391.30966062591352</v>
      </c>
      <c r="BE26" s="40">
        <f t="shared" si="15"/>
        <v>90.610855763908916</v>
      </c>
      <c r="BF26" s="40">
        <f>VLOOKUP($AX26&amp;"_"&amp;$BC$14,データシート1!$A:$BS,MATCH($BC$12&amp;"_"&amp;BF$20,データシート1!$A$1:$BS$1,0),0)</f>
        <v>65.361907032982472</v>
      </c>
      <c r="BG26" s="40">
        <f>VLOOKUP($AX26&amp;"_"&amp;$BC$14,データシート1!$A:$BS,MATCH($BC$12&amp;"_"&amp;BG$20,データシート1!$A$1:$BS$1,0),0)</f>
        <v>8.0567516597405415</v>
      </c>
      <c r="BH26" s="40">
        <f>VLOOKUP($AX26&amp;"_"&amp;$BC$14,データシート1!$A:$BS,MATCH($BC$12&amp;"_"&amp;BH$20,データシート1!$A$1:$BS$1,0),0)</f>
        <v>17.192197071185898</v>
      </c>
      <c r="BI26" s="40">
        <f>VLOOKUP($AX26&amp;"_"&amp;$BC$14,データシート1!$A:$BS,MATCH($BC$12&amp;"_"&amp;BI$20,データシート1!$A$1:$BS$1,0),0)</f>
        <v>66.320153995167587</v>
      </c>
      <c r="BJ26" s="40">
        <f>VLOOKUP($AX26&amp;"_"&amp;$BC$14,データシート1!$A:$BS,MATCH($BC$12&amp;"_"&amp;BJ$20,データシート1!$A$1:$BS$1,0),0)</f>
        <v>82.973436316712238</v>
      </c>
      <c r="BK26" s="40">
        <f t="shared" si="1"/>
        <v>140.8374820285247</v>
      </c>
      <c r="BL26" s="40">
        <f t="shared" si="2"/>
        <v>137.35759359936608</v>
      </c>
      <c r="BM26" s="40">
        <f>VLOOKUP($AX26&amp;"_"&amp;$BC$14,データシート1!$A:$BS,MATCH($BC$12&amp;"_"&amp;BM$20,データシート1!$A$1:$BS$1,0),0)</f>
        <v>60.673855327810237</v>
      </c>
      <c r="BN26" s="40">
        <f>VLOOKUP($AX26&amp;"_"&amp;$BC$14,データシート1!$A:$BS,MATCH($BC$12&amp;"_"&amp;BN$20,データシート1!$A$1:$BS$1,0),0)</f>
        <v>76.683738271555853</v>
      </c>
      <c r="BO26" s="40">
        <f>VLOOKUP($AX26&amp;"_"&amp;$BC$14,データシート1!$A:$BS,MATCH($BC$12&amp;"_"&amp;BO$20,データシート1!$A$1:$BS$1,0),0)</f>
        <v>3.4798884291586245</v>
      </c>
      <c r="BP26" s="40">
        <f>VLOOKUP($AX26&amp;"_"&amp;$BC$14,データシート1!$A:$BS,MATCH($BC$12&amp;"_"&amp;BP$20,データシート1!$A$1:$BS$1,0),0)</f>
        <v>0</v>
      </c>
      <c r="BQ26" s="40">
        <f>VLOOKUP($AX26&amp;"_"&amp;$BC$14,データシート1!$A:$BS,MATCH($BC$12&amp;"_"&amp;BQ$20,データシート1!$A$1:$BS$1,0),0)</f>
        <v>10.5677325216</v>
      </c>
      <c r="BR26" s="41">
        <f t="shared" si="3"/>
        <v>391.30966062591352</v>
      </c>
      <c r="BT26" s="134" t="str">
        <f t="shared" si="4"/>
        <v>南相馬市</v>
      </c>
      <c r="BU26" s="38">
        <f t="shared" si="25"/>
        <v>391.30966062591352</v>
      </c>
      <c r="BV26" s="69">
        <f t="shared" si="16"/>
        <v>0.23155793194314109</v>
      </c>
      <c r="BW26" s="69">
        <f t="shared" si="5"/>
        <v>0.16703371679716214</v>
      </c>
      <c r="BX26" s="69">
        <f t="shared" si="5"/>
        <v>2.0589196921061148E-2</v>
      </c>
      <c r="BY26" s="69">
        <f t="shared" si="5"/>
        <v>4.3935018224917771E-2</v>
      </c>
      <c r="BZ26" s="69">
        <f t="shared" si="5"/>
        <v>0.16948253689695822</v>
      </c>
      <c r="CA26" s="69">
        <f t="shared" si="5"/>
        <v>0.21204034723802453</v>
      </c>
      <c r="CB26" s="69">
        <f t="shared" si="5"/>
        <v>0.35991312303215367</v>
      </c>
      <c r="CC26" s="69">
        <f t="shared" si="5"/>
        <v>0.35102019556495945</v>
      </c>
      <c r="CD26" s="69">
        <f t="shared" si="5"/>
        <v>0.15505330287721564</v>
      </c>
      <c r="CE26" s="69">
        <f t="shared" si="5"/>
        <v>0.19596689268774384</v>
      </c>
      <c r="CF26" s="69">
        <f t="shared" si="5"/>
        <v>8.8929274671941932E-3</v>
      </c>
      <c r="CG26" s="69">
        <f t="shared" si="5"/>
        <v>0</v>
      </c>
      <c r="CH26" s="69">
        <f t="shared" si="5"/>
        <v>2.7006060889722325E-2</v>
      </c>
      <c r="CI26" s="135">
        <f t="shared" si="6"/>
        <v>1</v>
      </c>
      <c r="CK26" s="136" t="str">
        <f t="shared" si="7"/>
        <v>南相馬市</v>
      </c>
      <c r="CL26" s="137">
        <f t="shared" si="17"/>
        <v>90.610855763908916</v>
      </c>
      <c r="CM26" s="75">
        <f t="shared" si="18"/>
        <v>1</v>
      </c>
      <c r="CN26" s="76">
        <f t="shared" si="19"/>
        <v>65.361907032982472</v>
      </c>
      <c r="CO26" s="75">
        <f t="shared" si="20"/>
        <v>1</v>
      </c>
      <c r="CP26" s="76">
        <f t="shared" si="8"/>
        <v>8.0567516597405415</v>
      </c>
      <c r="CQ26" s="75">
        <f t="shared" si="21"/>
        <v>0</v>
      </c>
      <c r="CR26" s="76">
        <f t="shared" si="9"/>
        <v>17.192197071185898</v>
      </c>
      <c r="CS26" s="75">
        <f t="shared" si="22"/>
        <v>0</v>
      </c>
      <c r="CT26" s="76">
        <f t="shared" si="10"/>
        <v>66.320153995167587</v>
      </c>
      <c r="CU26" s="77">
        <f t="shared" si="23"/>
        <v>0</v>
      </c>
      <c r="CV26" s="18"/>
      <c r="CW26" s="1078">
        <f t="shared" si="24"/>
        <v>194.33600000000001</v>
      </c>
      <c r="CX26" s="1081">
        <f>VLOOKUP($AX26&amp;"_"&amp;$CW$14,データシート1!$A:$BS,MATCH($CW$12&amp;"_"&amp;CX$20,データシート1!$A$1:$BS$1,0),0)</f>
        <v>194.33600000000001</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537.46500000000003</v>
      </c>
      <c r="DC26" s="1081">
        <f>VLOOKUP($AX26&amp;"_"&amp;$CW$14,データシート1!$A:$BS,MATCH($CW$12&amp;"_"&amp;DC$20,データシート1!$A$1:$BS$1,0),0)</f>
        <v>0</v>
      </c>
      <c r="DD26" s="1080">
        <f t="shared" si="11"/>
        <v>731.80100000000004</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1</v>
      </c>
      <c r="DK26" s="74">
        <f>VLOOKUP($AX26&amp;"_"&amp;$DF$14,データシート1!$A:$BS,MATCH($DF$12&amp;"_"&amp;DK$20,データシート1!$A$1:$BS$1,0),0)</f>
        <v>0</v>
      </c>
      <c r="DL26" s="78">
        <f t="shared" si="12"/>
        <v>6</v>
      </c>
      <c r="DM26" s="18"/>
      <c r="DN26" s="139">
        <f t="shared" si="26"/>
        <v>0.27</v>
      </c>
      <c r="DO26" s="140">
        <f t="shared" si="27"/>
        <v>0</v>
      </c>
      <c r="DP26" s="140">
        <f t="shared" si="13"/>
        <v>0</v>
      </c>
      <c r="DQ26" s="140">
        <f t="shared" si="13"/>
        <v>0</v>
      </c>
      <c r="DR26" s="140">
        <f t="shared" si="13"/>
        <v>0.73</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01234</v>
      </c>
      <c r="AY27" s="20" t="str">
        <f>IF(IFERROR(比較地域マスタ!$Z12,"")=0,"",IFERROR(比較地域マスタ!$Z12,""))</f>
        <v>北広島市</v>
      </c>
      <c r="BB27" s="122" t="str">
        <f t="shared" si="0"/>
        <v>01234</v>
      </c>
      <c r="BC27" s="123" t="str">
        <f t="shared" si="0"/>
        <v>北広島市</v>
      </c>
      <c r="BD27" s="40">
        <f t="shared" si="14"/>
        <v>506.25862290969332</v>
      </c>
      <c r="BE27" s="40">
        <f t="shared" si="15"/>
        <v>187.31436259282754</v>
      </c>
      <c r="BF27" s="40">
        <f>VLOOKUP($AX27&amp;"_"&amp;$BC$14,データシート1!$A:$BS,MATCH($BC$12&amp;"_"&amp;BF$20,データシート1!$A$1:$BS$1,0),0)</f>
        <v>175.4769320789666</v>
      </c>
      <c r="BG27" s="40">
        <f>VLOOKUP($AX27&amp;"_"&amp;$BC$14,データシート1!$A:$BS,MATCH($BC$12&amp;"_"&amp;BG$20,データシート1!$A$1:$BS$1,0),0)</f>
        <v>3.9662050788528718</v>
      </c>
      <c r="BH27" s="40">
        <f>VLOOKUP($AX27&amp;"_"&amp;$BC$14,データシート1!$A:$BS,MATCH($BC$12&amp;"_"&amp;BH$20,データシート1!$A$1:$BS$1,0),0)</f>
        <v>7.8712254350080437</v>
      </c>
      <c r="BI27" s="40">
        <f>VLOOKUP($AX27&amp;"_"&amp;$BC$14,データシート1!$A:$BS,MATCH($BC$12&amp;"_"&amp;BI$20,データシート1!$A$1:$BS$1,0),0)</f>
        <v>91.008133800673235</v>
      </c>
      <c r="BJ27" s="40">
        <f>VLOOKUP($AX27&amp;"_"&amp;$BC$14,データシート1!$A:$BS,MATCH($BC$12&amp;"_"&amp;BJ$20,データシート1!$A$1:$BS$1,0),0)</f>
        <v>124.36526962679719</v>
      </c>
      <c r="BK27" s="40">
        <f t="shared" si="1"/>
        <v>103.57085688939532</v>
      </c>
      <c r="BL27" s="40">
        <f t="shared" si="2"/>
        <v>100.14332775613104</v>
      </c>
      <c r="BM27" s="40">
        <f>VLOOKUP($AX27&amp;"_"&amp;$BC$14,データシート1!$A:$BS,MATCH($BC$12&amp;"_"&amp;BM$20,データシート1!$A$1:$BS$1,0),0)</f>
        <v>48.410616232008017</v>
      </c>
      <c r="BN27" s="40">
        <f>VLOOKUP($AX27&amp;"_"&amp;$BC$14,データシート1!$A:$BS,MATCH($BC$12&amp;"_"&amp;BN$20,データシート1!$A$1:$BS$1,0),0)</f>
        <v>51.732711524123026</v>
      </c>
      <c r="BO27" s="40">
        <f>VLOOKUP($AX27&amp;"_"&amp;$BC$14,データシート1!$A:$BS,MATCH($BC$12&amp;"_"&amp;BO$20,データシート1!$A$1:$BS$1,0),0)</f>
        <v>3.4275291332642728</v>
      </c>
      <c r="BP27" s="40">
        <f>VLOOKUP($AX27&amp;"_"&amp;$BC$14,データシート1!$A:$BS,MATCH($BC$12&amp;"_"&amp;BP$20,データシート1!$A$1:$BS$1,0),0)</f>
        <v>0</v>
      </c>
      <c r="BQ27" s="40">
        <f>VLOOKUP($AX27&amp;"_"&amp;$BC$14,データシート1!$A:$BS,MATCH($BC$12&amp;"_"&amp;BQ$20,データシート1!$A$1:$BS$1,0),0)</f>
        <v>0</v>
      </c>
      <c r="BR27" s="41">
        <f t="shared" si="3"/>
        <v>506.25862290969332</v>
      </c>
      <c r="BT27" s="134" t="str">
        <f t="shared" si="4"/>
        <v>北広島市</v>
      </c>
      <c r="BU27" s="38">
        <f t="shared" si="25"/>
        <v>506.25862290969332</v>
      </c>
      <c r="BV27" s="69">
        <f t="shared" si="16"/>
        <v>0.36999737706441155</v>
      </c>
      <c r="BW27" s="69">
        <f t="shared" si="5"/>
        <v>0.34661519653813039</v>
      </c>
      <c r="BX27" s="69">
        <f t="shared" si="5"/>
        <v>7.8343457264141558E-3</v>
      </c>
      <c r="BY27" s="69">
        <f t="shared" si="5"/>
        <v>1.5547834799866938E-2</v>
      </c>
      <c r="BZ27" s="69">
        <f t="shared" si="5"/>
        <v>0.17976609124721479</v>
      </c>
      <c r="CA27" s="69">
        <f t="shared" si="5"/>
        <v>0.24565560762602859</v>
      </c>
      <c r="CB27" s="69">
        <f t="shared" si="5"/>
        <v>0.20458092406234499</v>
      </c>
      <c r="CC27" s="69">
        <f t="shared" si="5"/>
        <v>0.19781061146289783</v>
      </c>
      <c r="CD27" s="69">
        <f t="shared" si="5"/>
        <v>9.5624279846870927E-2</v>
      </c>
      <c r="CE27" s="69">
        <f t="shared" si="5"/>
        <v>0.10218633161602689</v>
      </c>
      <c r="CF27" s="69">
        <f t="shared" si="5"/>
        <v>6.7703125994471747E-3</v>
      </c>
      <c r="CG27" s="69">
        <f t="shared" si="5"/>
        <v>0</v>
      </c>
      <c r="CH27" s="69">
        <f t="shared" si="5"/>
        <v>0</v>
      </c>
      <c r="CI27" s="135">
        <f t="shared" si="6"/>
        <v>1</v>
      </c>
      <c r="CK27" s="136" t="str">
        <f t="shared" si="7"/>
        <v>北広島市</v>
      </c>
      <c r="CL27" s="137">
        <f t="shared" si="17"/>
        <v>187.31436259282754</v>
      </c>
      <c r="CM27" s="75">
        <f t="shared" si="18"/>
        <v>0.14130790417570216</v>
      </c>
      <c r="CN27" s="76">
        <f t="shared" si="19"/>
        <v>175.4769320789666</v>
      </c>
      <c r="CO27" s="75">
        <f t="shared" si="20"/>
        <v>0.15084033944751582</v>
      </c>
      <c r="CP27" s="76">
        <f t="shared" si="8"/>
        <v>3.9662050788528718</v>
      </c>
      <c r="CQ27" s="75">
        <f t="shared" si="21"/>
        <v>0</v>
      </c>
      <c r="CR27" s="76">
        <f t="shared" si="9"/>
        <v>7.8712254350080437</v>
      </c>
      <c r="CS27" s="75">
        <f t="shared" si="22"/>
        <v>0</v>
      </c>
      <c r="CT27" s="76">
        <f t="shared" si="10"/>
        <v>91.008133800673235</v>
      </c>
      <c r="CU27" s="77">
        <f t="shared" si="23"/>
        <v>0.35800096803829839</v>
      </c>
      <c r="CV27" s="18"/>
      <c r="CW27" s="1078">
        <f t="shared" si="24"/>
        <v>26.469000000000001</v>
      </c>
      <c r="CX27" s="1081">
        <f>VLOOKUP($AX27&amp;"_"&amp;$CW$14,データシート1!$A:$BS,MATCH($CW$12&amp;"_"&amp;CX$20,データシート1!$A$1:$BS$1,0),0)</f>
        <v>26.469000000000001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32.581000000000003</v>
      </c>
      <c r="DB27" s="1081">
        <f>VLOOKUP($AX27&amp;"_"&amp;$CW$14,データシート1!$A:$BS,MATCH($CW$12&amp;"_"&amp;DB$20,データシート1!$A$1:$BS$1,0),0)</f>
        <v>0</v>
      </c>
      <c r="DC27" s="1081">
        <f>VLOOKUP($AX27&amp;"_"&amp;$CW$14,データシート1!$A:$BS,MATCH($CW$12&amp;"_"&amp;DC$20,データシート1!$A$1:$BS$1,0),0)</f>
        <v>0</v>
      </c>
      <c r="DD27" s="1080">
        <f t="shared" si="11"/>
        <v>59.050000000000004</v>
      </c>
      <c r="DE27" s="18"/>
      <c r="DF27" s="138">
        <f>VLOOKUP($AX27&amp;"_"&amp;$DF$14,データシート1!$A:$BS,MATCH($DF$12&amp;"_"&amp;DF$20,データシート1!$A$1:$BS$1,0),0)</f>
        <v>5</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5</v>
      </c>
      <c r="DJ27" s="74">
        <f>VLOOKUP($AX27&amp;"_"&amp;$DF$14,データシート1!$A:$BS,MATCH($DF$12&amp;"_"&amp;DJ$20,データシート1!$A$1:$BS$1,0),0)</f>
        <v>0</v>
      </c>
      <c r="DK27" s="74">
        <f>VLOOKUP($AX27&amp;"_"&amp;$DF$14,データシート1!$A:$BS,MATCH($DF$12&amp;"_"&amp;DK$20,データシート1!$A$1:$BS$1,0),0)</f>
        <v>0</v>
      </c>
      <c r="DL27" s="78">
        <f t="shared" si="12"/>
        <v>10</v>
      </c>
      <c r="DM27" s="18"/>
      <c r="DN27" s="139">
        <f t="shared" si="26"/>
        <v>0.45</v>
      </c>
      <c r="DO27" s="140">
        <f t="shared" si="27"/>
        <v>0</v>
      </c>
      <c r="DP27" s="140">
        <f t="shared" si="13"/>
        <v>0</v>
      </c>
      <c r="DQ27" s="140">
        <f t="shared" si="13"/>
        <v>0.55000000000000004</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12213</v>
      </c>
      <c r="AY28" s="20" t="str">
        <f>IF(IFERROR(比較地域マスタ!$Z13,"")=0,"",IFERROR(比較地域マスタ!$Z13,""))</f>
        <v>東金市</v>
      </c>
      <c r="BB28" s="122" t="str">
        <f t="shared" si="0"/>
        <v>12213</v>
      </c>
      <c r="BC28" s="123" t="str">
        <f t="shared" si="0"/>
        <v>東金市</v>
      </c>
      <c r="BD28" s="40">
        <f t="shared" si="14"/>
        <v>554.49092511871243</v>
      </c>
      <c r="BE28" s="40">
        <f t="shared" si="15"/>
        <v>280.06478220414971</v>
      </c>
      <c r="BF28" s="40">
        <f>VLOOKUP($AX28&amp;"_"&amp;$BC$14,データシート1!$A:$BS,MATCH($BC$12&amp;"_"&amp;BF$20,データシート1!$A$1:$BS$1,0),0)</f>
        <v>253.57183692515301</v>
      </c>
      <c r="BG28" s="40">
        <f>VLOOKUP($AX28&amp;"_"&amp;$BC$14,データシート1!$A:$BS,MATCH($BC$12&amp;"_"&amp;BG$20,データシート1!$A$1:$BS$1,0),0)</f>
        <v>3.4711665680004562</v>
      </c>
      <c r="BH28" s="40">
        <f>VLOOKUP($AX28&amp;"_"&amp;$BC$14,データシート1!$A:$BS,MATCH($BC$12&amp;"_"&amp;BH$20,データシート1!$A$1:$BS$1,0),0)</f>
        <v>23.021778710996205</v>
      </c>
      <c r="BI28" s="40">
        <f>VLOOKUP($AX28&amp;"_"&amp;$BC$14,データシート1!$A:$BS,MATCH($BC$12&amp;"_"&amp;BI$20,データシート1!$A$1:$BS$1,0),0)</f>
        <v>84.489766498101162</v>
      </c>
      <c r="BJ28" s="40">
        <f>VLOOKUP($AX28&amp;"_"&amp;$BC$14,データシート1!$A:$BS,MATCH($BC$12&amp;"_"&amp;BJ$20,データシート1!$A$1:$BS$1,0),0)</f>
        <v>63.031521176701844</v>
      </c>
      <c r="BK28" s="40">
        <f t="shared" si="1"/>
        <v>118.28132160352246</v>
      </c>
      <c r="BL28" s="40">
        <f t="shared" si="2"/>
        <v>114.87661121745539</v>
      </c>
      <c r="BM28" s="40">
        <f>VLOOKUP($AX28&amp;"_"&amp;$BC$14,データシート1!$A:$BS,MATCH($BC$12&amp;"_"&amp;BM$20,データシート1!$A$1:$BS$1,0),0)</f>
        <v>59.992331027952233</v>
      </c>
      <c r="BN28" s="40">
        <f>VLOOKUP($AX28&amp;"_"&amp;$BC$14,データシート1!$A:$BS,MATCH($BC$12&amp;"_"&amp;BN$20,データシート1!$A$1:$BS$1,0),0)</f>
        <v>54.884280189503158</v>
      </c>
      <c r="BO28" s="40">
        <f>VLOOKUP($AX28&amp;"_"&amp;$BC$14,データシート1!$A:$BS,MATCH($BC$12&amp;"_"&amp;BO$20,データシート1!$A$1:$BS$1,0),0)</f>
        <v>3.4047103860670722</v>
      </c>
      <c r="BP28" s="40">
        <f>VLOOKUP($AX28&amp;"_"&amp;$BC$14,データシート1!$A:$BS,MATCH($BC$12&amp;"_"&amp;BP$20,データシート1!$A$1:$BS$1,0),0)</f>
        <v>0</v>
      </c>
      <c r="BQ28" s="40">
        <f>VLOOKUP($AX28&amp;"_"&amp;$BC$14,データシート1!$A:$BS,MATCH($BC$12&amp;"_"&amp;BQ$20,データシート1!$A$1:$BS$1,0),0)</f>
        <v>8.6235336362372088</v>
      </c>
      <c r="BR28" s="41">
        <f t="shared" si="3"/>
        <v>554.49092511871243</v>
      </c>
      <c r="BT28" s="134" t="str">
        <f t="shared" si="4"/>
        <v>東金市</v>
      </c>
      <c r="BU28" s="38">
        <f t="shared" si="25"/>
        <v>554.49092511871243</v>
      </c>
      <c r="BV28" s="69">
        <f t="shared" si="16"/>
        <v>0.50508451900126206</v>
      </c>
      <c r="BW28" s="69">
        <f t="shared" si="5"/>
        <v>0.45730565720415556</v>
      </c>
      <c r="BX28" s="69">
        <f t="shared" si="5"/>
        <v>6.2600962626346048E-3</v>
      </c>
      <c r="BY28" s="69">
        <f t="shared" si="5"/>
        <v>4.1518765534471841E-2</v>
      </c>
      <c r="BZ28" s="69">
        <f t="shared" si="5"/>
        <v>0.15237357848554964</v>
      </c>
      <c r="CA28" s="69">
        <f t="shared" si="5"/>
        <v>0.11367457666364379</v>
      </c>
      <c r="CB28" s="69">
        <f t="shared" si="5"/>
        <v>0.21331516215202131</v>
      </c>
      <c r="CC28" s="69">
        <f t="shared" si="5"/>
        <v>0.20717491669112736</v>
      </c>
      <c r="CD28" s="69">
        <f t="shared" si="5"/>
        <v>0.10819353087718851</v>
      </c>
      <c r="CE28" s="69">
        <f t="shared" si="5"/>
        <v>9.8981385813938866E-2</v>
      </c>
      <c r="CF28" s="69">
        <f t="shared" si="5"/>
        <v>6.1402454608939705E-3</v>
      </c>
      <c r="CG28" s="69">
        <f t="shared" si="5"/>
        <v>0</v>
      </c>
      <c r="CH28" s="69">
        <f t="shared" si="5"/>
        <v>1.5552163697523045E-2</v>
      </c>
      <c r="CI28" s="135">
        <f t="shared" si="6"/>
        <v>1</v>
      </c>
      <c r="CK28" s="136" t="str">
        <f t="shared" si="7"/>
        <v>東金市</v>
      </c>
      <c r="CL28" s="137">
        <f t="shared" si="17"/>
        <v>280.06478220414971</v>
      </c>
      <c r="CM28" s="75">
        <f t="shared" si="18"/>
        <v>2.9557447155086628E-2</v>
      </c>
      <c r="CN28" s="76">
        <f t="shared" si="19"/>
        <v>253.57183692515301</v>
      </c>
      <c r="CO28" s="75">
        <f t="shared" si="20"/>
        <v>3.2645581230077311E-2</v>
      </c>
      <c r="CP28" s="76">
        <f t="shared" si="8"/>
        <v>3.4711665680004562</v>
      </c>
      <c r="CQ28" s="75">
        <f t="shared" si="21"/>
        <v>0</v>
      </c>
      <c r="CR28" s="76">
        <f t="shared" si="9"/>
        <v>23.021778710996205</v>
      </c>
      <c r="CS28" s="75">
        <f t="shared" si="22"/>
        <v>0</v>
      </c>
      <c r="CT28" s="76">
        <f t="shared" si="10"/>
        <v>84.489766498101162</v>
      </c>
      <c r="CU28" s="77">
        <f t="shared" si="23"/>
        <v>7.7133601737986376E-2</v>
      </c>
      <c r="CV28" s="18"/>
      <c r="CW28" s="1078">
        <f t="shared" si="24"/>
        <v>8.2780000000000005</v>
      </c>
      <c r="CX28" s="1081">
        <f>VLOOKUP($AX28&amp;"_"&amp;$CW$14,データシート1!$A:$BS,MATCH($CW$12&amp;"_"&amp;CX$20,データシート1!$A$1:$BS$1,0),0)</f>
        <v>8.2780000000000005</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6.5169999999999995</v>
      </c>
      <c r="DB28" s="1081">
        <f>VLOOKUP($AX28&amp;"_"&amp;$CW$14,データシート1!$A:$BS,MATCH($CW$12&amp;"_"&amp;DB$20,データシート1!$A$1:$BS$1,0),0)</f>
        <v>0</v>
      </c>
      <c r="DC28" s="1081">
        <f>VLOOKUP($AX28&amp;"_"&amp;$CW$14,データシート1!$A:$BS,MATCH($CW$12&amp;"_"&amp;DC$20,データシート1!$A$1:$BS$1,0),0)</f>
        <v>0</v>
      </c>
      <c r="DD28" s="1080">
        <f t="shared" si="11"/>
        <v>14.795</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2</v>
      </c>
      <c r="DJ28" s="74">
        <f>VLOOKUP($AX28&amp;"_"&amp;$DF$14,データシート1!$A:$BS,MATCH($DF$12&amp;"_"&amp;DJ$20,データシート1!$A$1:$BS$1,0),0)</f>
        <v>0</v>
      </c>
      <c r="DK28" s="74">
        <f>VLOOKUP($AX28&amp;"_"&amp;$DF$14,データシート1!$A:$BS,MATCH($DF$12&amp;"_"&amp;DK$20,データシート1!$A$1:$BS$1,0),0)</f>
        <v>0</v>
      </c>
      <c r="DL28" s="78">
        <f t="shared" si="12"/>
        <v>3</v>
      </c>
      <c r="DM28" s="18"/>
      <c r="DN28" s="139">
        <f t="shared" si="26"/>
        <v>0.56000000000000005</v>
      </c>
      <c r="DO28" s="140">
        <f t="shared" si="27"/>
        <v>0</v>
      </c>
      <c r="DP28" s="140">
        <f t="shared" si="13"/>
        <v>0</v>
      </c>
      <c r="DQ28" s="140">
        <f t="shared" si="13"/>
        <v>0.44</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21211</v>
      </c>
      <c r="AY29" s="20" t="str">
        <f>IF(IFERROR(比較地域マスタ!$Z14,"")=0,"",IFERROR(比較地域マスタ!$Z14,""))</f>
        <v>美濃加茂市</v>
      </c>
      <c r="BB29" s="122" t="str">
        <f t="shared" si="0"/>
        <v>21211</v>
      </c>
      <c r="BC29" s="123" t="str">
        <f t="shared" si="0"/>
        <v>美濃加茂市</v>
      </c>
      <c r="BD29" s="40">
        <f t="shared" si="14"/>
        <v>397.30980174447075</v>
      </c>
      <c r="BE29" s="40">
        <f t="shared" si="15"/>
        <v>153.4278414577409</v>
      </c>
      <c r="BF29" s="40">
        <f>VLOOKUP($AX29&amp;"_"&amp;$BC$14,データシート1!$A:$BS,MATCH($BC$12&amp;"_"&amp;BF$20,データシート1!$A$1:$BS$1,0),0)</f>
        <v>147.65891531965929</v>
      </c>
      <c r="BG29" s="40">
        <f>VLOOKUP($AX29&amp;"_"&amp;$BC$14,データシート1!$A:$BS,MATCH($BC$12&amp;"_"&amp;BG$20,データシート1!$A$1:$BS$1,0),0)</f>
        <v>3.3908415973501049</v>
      </c>
      <c r="BH29" s="40">
        <f>VLOOKUP($AX29&amp;"_"&amp;$BC$14,データシート1!$A:$BS,MATCH($BC$12&amp;"_"&amp;BH$20,データシート1!$A$1:$BS$1,0),0)</f>
        <v>2.3780845407314875</v>
      </c>
      <c r="BI29" s="40">
        <f>VLOOKUP($AX29&amp;"_"&amp;$BC$14,データシート1!$A:$BS,MATCH($BC$12&amp;"_"&amp;BI$20,データシート1!$A$1:$BS$1,0),0)</f>
        <v>70.758378631310507</v>
      </c>
      <c r="BJ29" s="40">
        <f>VLOOKUP($AX29&amp;"_"&amp;$BC$14,データシート1!$A:$BS,MATCH($BC$12&amp;"_"&amp;BJ$20,データシート1!$A$1:$BS$1,0),0)</f>
        <v>69.303296381583024</v>
      </c>
      <c r="BK29" s="40">
        <f t="shared" si="1"/>
        <v>97.123279956913564</v>
      </c>
      <c r="BL29" s="40">
        <f t="shared" si="2"/>
        <v>93.744454402938402</v>
      </c>
      <c r="BM29" s="40">
        <f>VLOOKUP($AX29&amp;"_"&amp;$BC$14,データシート1!$A:$BS,MATCH($BC$12&amp;"_"&amp;BM$20,データシート1!$A$1:$BS$1,0),0)</f>
        <v>54.706669260881029</v>
      </c>
      <c r="BN29" s="40">
        <f>VLOOKUP($AX29&amp;"_"&amp;$BC$14,データシート1!$A:$BS,MATCH($BC$12&amp;"_"&amp;BN$20,データシート1!$A$1:$BS$1,0),0)</f>
        <v>39.037785142057366</v>
      </c>
      <c r="BO29" s="40">
        <f>VLOOKUP($AX29&amp;"_"&amp;$BC$14,データシート1!$A:$BS,MATCH($BC$12&amp;"_"&amp;BO$20,データシート1!$A$1:$BS$1,0),0)</f>
        <v>3.3788255539751568</v>
      </c>
      <c r="BP29" s="40">
        <f>VLOOKUP($AX29&amp;"_"&amp;$BC$14,データシート1!$A:$BS,MATCH($BC$12&amp;"_"&amp;BP$20,データシート1!$A$1:$BS$1,0),0)</f>
        <v>0</v>
      </c>
      <c r="BQ29" s="40">
        <f>VLOOKUP($AX29&amp;"_"&amp;$BC$14,データシート1!$A:$BS,MATCH($BC$12&amp;"_"&amp;BQ$20,データシート1!$A$1:$BS$1,0),0)</f>
        <v>6.6970053169227537</v>
      </c>
      <c r="BR29" s="41">
        <f t="shared" si="3"/>
        <v>397.30980174447075</v>
      </c>
      <c r="BT29" s="134" t="str">
        <f t="shared" si="4"/>
        <v>美濃加茂市</v>
      </c>
      <c r="BU29" s="38">
        <f t="shared" si="25"/>
        <v>397.30980174447075</v>
      </c>
      <c r="BV29" s="69">
        <f t="shared" si="16"/>
        <v>0.38616676654863352</v>
      </c>
      <c r="BW29" s="69">
        <f t="shared" si="5"/>
        <v>0.37164679721298677</v>
      </c>
      <c r="BX29" s="69">
        <f t="shared" si="5"/>
        <v>8.5345027544297038E-3</v>
      </c>
      <c r="BY29" s="69">
        <f t="shared" si="5"/>
        <v>5.9854665812170155E-3</v>
      </c>
      <c r="BZ29" s="69">
        <f t="shared" si="5"/>
        <v>0.17809371508236452</v>
      </c>
      <c r="CA29" s="69">
        <f t="shared" si="5"/>
        <v>0.17443137842885473</v>
      </c>
      <c r="CB29" s="69">
        <f t="shared" si="5"/>
        <v>0.24445226251774746</v>
      </c>
      <c r="CC29" s="69">
        <f t="shared" si="5"/>
        <v>0.23594800327435672</v>
      </c>
      <c r="CD29" s="69">
        <f t="shared" si="5"/>
        <v>0.13769272497350959</v>
      </c>
      <c r="CE29" s="69">
        <f t="shared" si="5"/>
        <v>9.8255278300847113E-2</v>
      </c>
      <c r="CF29" s="69">
        <f t="shared" si="5"/>
        <v>8.5042592433907382E-3</v>
      </c>
      <c r="CG29" s="69">
        <f t="shared" si="5"/>
        <v>0</v>
      </c>
      <c r="CH29" s="69">
        <f t="shared" si="5"/>
        <v>1.685587742239977E-2</v>
      </c>
      <c r="CI29" s="135">
        <f t="shared" si="6"/>
        <v>1</v>
      </c>
      <c r="CK29" s="136" t="str">
        <f t="shared" si="7"/>
        <v>美濃加茂市</v>
      </c>
      <c r="CL29" s="137">
        <f t="shared" si="17"/>
        <v>153.4278414577409</v>
      </c>
      <c r="CM29" s="75">
        <f t="shared" si="18"/>
        <v>0.64203471197977979</v>
      </c>
      <c r="CN29" s="76">
        <f t="shared" si="19"/>
        <v>147.65891531965929</v>
      </c>
      <c r="CO29" s="75">
        <f t="shared" si="20"/>
        <v>0.66711853995913062</v>
      </c>
      <c r="CP29" s="76">
        <f t="shared" si="8"/>
        <v>3.3908415973501049</v>
      </c>
      <c r="CQ29" s="75">
        <f t="shared" si="21"/>
        <v>0</v>
      </c>
      <c r="CR29" s="76">
        <f t="shared" si="9"/>
        <v>2.3780845407314875</v>
      </c>
      <c r="CS29" s="75">
        <f t="shared" si="22"/>
        <v>0</v>
      </c>
      <c r="CT29" s="76">
        <f t="shared" si="10"/>
        <v>70.758378631310507</v>
      </c>
      <c r="CU29" s="77">
        <f t="shared" si="23"/>
        <v>0</v>
      </c>
      <c r="CV29" s="18"/>
      <c r="CW29" s="1078">
        <f t="shared" si="24"/>
        <v>98.506</v>
      </c>
      <c r="CX29" s="1081">
        <f>VLOOKUP($AX29&amp;"_"&amp;$CW$14,データシート1!$A:$BS,MATCH($CW$12&amp;"_"&amp;CX$20,データシート1!$A$1:$BS$1,0),0)</f>
        <v>98.506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98.506</v>
      </c>
      <c r="DE29" s="18"/>
      <c r="DF29" s="138">
        <f>VLOOKUP($AX29&amp;"_"&amp;$DF$14,データシート1!$A:$BS,MATCH($DF$12&amp;"_"&amp;DF$20,データシート1!$A$1:$BS$1,0),0)</f>
        <v>10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10</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35207</v>
      </c>
      <c r="AY30" s="20" t="str">
        <f>IF(IFERROR(比較地域マスタ!$Z15,"")=0,"",IFERROR(比較地域マスタ!$Z15,""))</f>
        <v>下松市</v>
      </c>
      <c r="BB30" s="122" t="str">
        <f t="shared" si="0"/>
        <v>35207</v>
      </c>
      <c r="BC30" s="123" t="str">
        <f t="shared" si="0"/>
        <v>下松市</v>
      </c>
      <c r="BD30" s="40">
        <f t="shared" si="14"/>
        <v>1348.6897190705683</v>
      </c>
      <c r="BE30" s="40">
        <f t="shared" si="15"/>
        <v>1054.8361219831643</v>
      </c>
      <c r="BF30" s="40">
        <f>VLOOKUP($AX30&amp;"_"&amp;$BC$14,データシート1!$A:$BS,MATCH($BC$12&amp;"_"&amp;BF$20,データシート1!$A$1:$BS$1,0),0)</f>
        <v>1046.0746677295101</v>
      </c>
      <c r="BG30" s="40">
        <f>VLOOKUP($AX30&amp;"_"&amp;$BC$14,データシート1!$A:$BS,MATCH($BC$12&amp;"_"&amp;BG$20,データシート1!$A$1:$BS$1,0),0)</f>
        <v>5.7956901851396916</v>
      </c>
      <c r="BH30" s="40">
        <f>VLOOKUP($AX30&amp;"_"&amp;$BC$14,データシート1!$A:$BS,MATCH($BC$12&amp;"_"&amp;BH$20,データシート1!$A$1:$BS$1,0),0)</f>
        <v>2.9657640685145594</v>
      </c>
      <c r="BI30" s="40">
        <f>VLOOKUP($AX30&amp;"_"&amp;$BC$14,データシート1!$A:$BS,MATCH($BC$12&amp;"_"&amp;BI$20,データシート1!$A$1:$BS$1,0),0)</f>
        <v>66.422075495932631</v>
      </c>
      <c r="BJ30" s="40">
        <f>VLOOKUP($AX30&amp;"_"&amp;$BC$14,データシート1!$A:$BS,MATCH($BC$12&amp;"_"&amp;BJ$20,データシート1!$A$1:$BS$1,0),0)</f>
        <v>85.675192841965313</v>
      </c>
      <c r="BK30" s="40">
        <f t="shared" si="1"/>
        <v>138.45101932616194</v>
      </c>
      <c r="BL30" s="40">
        <f t="shared" si="2"/>
        <v>99.10252784005668</v>
      </c>
      <c r="BM30" s="40">
        <f>VLOOKUP($AX30&amp;"_"&amp;$BC$14,データシート1!$A:$BS,MATCH($BC$12&amp;"_"&amp;BM$20,データシート1!$A$1:$BS$1,0),0)</f>
        <v>49.719086910380156</v>
      </c>
      <c r="BN30" s="40">
        <f>VLOOKUP($AX30&amp;"_"&amp;$BC$14,データシート1!$A:$BS,MATCH($BC$12&amp;"_"&amp;BN$20,データシート1!$A$1:$BS$1,0),0)</f>
        <v>49.383440929676524</v>
      </c>
      <c r="BO30" s="40">
        <f>VLOOKUP($AX30&amp;"_"&amp;$BC$14,データシート1!$A:$BS,MATCH($BC$12&amp;"_"&amp;BO$20,データシート1!$A$1:$BS$1,0),0)</f>
        <v>3.3820095652119759</v>
      </c>
      <c r="BP30" s="40">
        <f>VLOOKUP($AX30&amp;"_"&amp;$BC$14,データシート1!$A:$BS,MATCH($BC$12&amp;"_"&amp;BP$20,データシート1!$A$1:$BS$1,0),0)</f>
        <v>35.966481920893287</v>
      </c>
      <c r="BQ30" s="40">
        <f>VLOOKUP($AX30&amp;"_"&amp;$BC$14,データシート1!$A:$BS,MATCH($BC$12&amp;"_"&amp;BQ$20,データシート1!$A$1:$BS$1,0),0)</f>
        <v>3.305309423344069</v>
      </c>
      <c r="BR30" s="41">
        <f t="shared" si="3"/>
        <v>1348.6897190705683</v>
      </c>
      <c r="BT30" s="134" t="str">
        <f t="shared" si="4"/>
        <v>下松市</v>
      </c>
      <c r="BU30" s="38">
        <f t="shared" si="25"/>
        <v>1348.6897190705683</v>
      </c>
      <c r="BV30" s="69">
        <f t="shared" si="16"/>
        <v>0.7821191984099134</v>
      </c>
      <c r="BW30" s="69">
        <f t="shared" si="5"/>
        <v>0.77562292715510472</v>
      </c>
      <c r="BX30" s="69">
        <f t="shared" si="5"/>
        <v>4.2972746831151905E-3</v>
      </c>
      <c r="BY30" s="69">
        <f t="shared" si="5"/>
        <v>2.1989965716935817E-3</v>
      </c>
      <c r="BZ30" s="69">
        <f t="shared" si="5"/>
        <v>4.9249337751092609E-2</v>
      </c>
      <c r="CA30" s="69">
        <f t="shared" si="5"/>
        <v>6.3524761574520819E-2</v>
      </c>
      <c r="CB30" s="69">
        <f t="shared" si="5"/>
        <v>0.1026559462628466</v>
      </c>
      <c r="CC30" s="69">
        <f t="shared" si="5"/>
        <v>7.348059856818058E-2</v>
      </c>
      <c r="CD30" s="69">
        <f t="shared" si="5"/>
        <v>3.6864733383334014E-2</v>
      </c>
      <c r="CE30" s="69">
        <f t="shared" si="5"/>
        <v>3.6615865184846573E-2</v>
      </c>
      <c r="CF30" s="69">
        <f t="shared" si="5"/>
        <v>2.5076261184393419E-3</v>
      </c>
      <c r="CG30" s="69">
        <f t="shared" si="5"/>
        <v>2.6667721576226672E-2</v>
      </c>
      <c r="CH30" s="69">
        <f t="shared" si="5"/>
        <v>2.4507560016264374E-3</v>
      </c>
      <c r="CI30" s="135">
        <f t="shared" si="6"/>
        <v>1</v>
      </c>
      <c r="CK30" s="136" t="str">
        <f t="shared" si="7"/>
        <v>下松市</v>
      </c>
      <c r="CL30" s="137">
        <f t="shared" si="17"/>
        <v>1054.8361219831643</v>
      </c>
      <c r="CM30" s="75">
        <f t="shared" si="18"/>
        <v>0.2352175800858288</v>
      </c>
      <c r="CN30" s="76">
        <f t="shared" si="19"/>
        <v>1046.0746677295101</v>
      </c>
      <c r="CO30" s="75">
        <f t="shared" si="20"/>
        <v>0.23718765749153661</v>
      </c>
      <c r="CP30" s="76">
        <f t="shared" si="8"/>
        <v>5.7956901851396916</v>
      </c>
      <c r="CQ30" s="75">
        <f t="shared" si="21"/>
        <v>0</v>
      </c>
      <c r="CR30" s="76">
        <f t="shared" si="9"/>
        <v>2.9657640685145594</v>
      </c>
      <c r="CS30" s="75">
        <f t="shared" si="22"/>
        <v>0</v>
      </c>
      <c r="CT30" s="76">
        <f t="shared" si="10"/>
        <v>66.422075495932631</v>
      </c>
      <c r="CU30" s="77">
        <f t="shared" si="23"/>
        <v>0.27862724646617343</v>
      </c>
      <c r="CV30" s="18"/>
      <c r="CW30" s="1078">
        <f t="shared" si="24"/>
        <v>248.11600000000001</v>
      </c>
      <c r="CX30" s="1081">
        <f>VLOOKUP($AX30&amp;"_"&amp;$CW$14,データシート1!$A:$BS,MATCH($CW$12&amp;"_"&amp;CX$20,データシート1!$A$1:$BS$1,0),0)</f>
        <v>248.11600000000001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18.507000000000001</v>
      </c>
      <c r="DB30" s="1081">
        <f>VLOOKUP($AX30&amp;"_"&amp;$CW$14,データシート1!$A:$BS,MATCH($CW$12&amp;"_"&amp;DB$20,データシート1!$A$1:$BS$1,0),0)</f>
        <v>1.32</v>
      </c>
      <c r="DC30" s="1081">
        <f>VLOOKUP($AX30&amp;"_"&amp;$CW$14,データシート1!$A:$BS,MATCH($CW$12&amp;"_"&amp;DC$20,データシート1!$A$1:$BS$1,0),0)</f>
        <v>0</v>
      </c>
      <c r="DD30" s="1080">
        <f t="shared" si="11"/>
        <v>267.94299999999998</v>
      </c>
      <c r="DE30" s="18"/>
      <c r="DF30" s="138">
        <f>VLOOKUP($AX30&amp;"_"&amp;$DF$14,データシート1!$A:$BS,MATCH($DF$12&amp;"_"&amp;DF$20,データシート1!$A$1:$BS$1,0),0)</f>
        <v>5</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2</v>
      </c>
      <c r="DJ30" s="74">
        <f>VLOOKUP($AX30&amp;"_"&amp;$DF$14,データシート1!$A:$BS,MATCH($DF$12&amp;"_"&amp;DJ$20,データシート1!$A$1:$BS$1,0),0)</f>
        <v>1</v>
      </c>
      <c r="DK30" s="74">
        <f>VLOOKUP($AX30&amp;"_"&amp;$DF$14,データシート1!$A:$BS,MATCH($DF$12&amp;"_"&amp;DK$20,データシート1!$A$1:$BS$1,0),0)</f>
        <v>0</v>
      </c>
      <c r="DL30" s="78">
        <f t="shared" si="12"/>
        <v>8</v>
      </c>
      <c r="DM30" s="18"/>
      <c r="DN30" s="139">
        <f t="shared" si="26"/>
        <v>0.93</v>
      </c>
      <c r="DO30" s="140">
        <f t="shared" si="27"/>
        <v>0</v>
      </c>
      <c r="DP30" s="140">
        <f t="shared" si="13"/>
        <v>0</v>
      </c>
      <c r="DQ30" s="140">
        <f t="shared" si="13"/>
        <v>7.0000000000000007E-2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27225</v>
      </c>
      <c r="AY31" s="20" t="str">
        <f>IF(IFERROR(比較地域マスタ!$Z16,"")=0,"",IFERROR(比較地域マスタ!$Z16,""))</f>
        <v>高石市</v>
      </c>
      <c r="BB31" s="122" t="str">
        <f t="shared" si="0"/>
        <v>27225</v>
      </c>
      <c r="BC31" s="123" t="str">
        <f t="shared" si="0"/>
        <v>高石市</v>
      </c>
      <c r="BD31" s="40">
        <f t="shared" si="14"/>
        <v>413.997162422862</v>
      </c>
      <c r="BE31" s="40">
        <f t="shared" si="15"/>
        <v>181.43565399095999</v>
      </c>
      <c r="BF31" s="40">
        <f>VLOOKUP($AX31&amp;"_"&amp;$BC$14,データシート1!$A:$BS,MATCH($BC$12&amp;"_"&amp;BF$20,データシート1!$A$1:$BS$1,0),0)</f>
        <v>179.53938808771011</v>
      </c>
      <c r="BG31" s="40">
        <f>VLOOKUP($AX31&amp;"_"&amp;$BC$14,データシート1!$A:$BS,MATCH($BC$12&amp;"_"&amp;BG$20,データシート1!$A$1:$BS$1,0),0)</f>
        <v>1.8962659032498874</v>
      </c>
      <c r="BH31" s="40">
        <f>VLOOKUP($AX31&amp;"_"&amp;$BC$14,データシート1!$A:$BS,MATCH($BC$12&amp;"_"&amp;BH$20,データシート1!$A$1:$BS$1,0),0)</f>
        <v>0</v>
      </c>
      <c r="BI31" s="40">
        <f>VLOOKUP($AX31&amp;"_"&amp;$BC$14,データシート1!$A:$BS,MATCH($BC$12&amp;"_"&amp;BI$20,データシート1!$A$1:$BS$1,0),0)</f>
        <v>43.703624398874702</v>
      </c>
      <c r="BJ31" s="40">
        <f>VLOOKUP($AX31&amp;"_"&amp;$BC$14,データシート1!$A:$BS,MATCH($BC$12&amp;"_"&amp;BJ$20,データシート1!$A$1:$BS$1,0),0)</f>
        <v>61.132647232967102</v>
      </c>
      <c r="BK31" s="40">
        <f t="shared" si="1"/>
        <v>120.88089111232617</v>
      </c>
      <c r="BL31" s="40">
        <f t="shared" si="2"/>
        <v>55.979722295430904</v>
      </c>
      <c r="BM31" s="40">
        <f>VLOOKUP($AX31&amp;"_"&amp;$BC$14,データシート1!$A:$BS,MATCH($BC$12&amp;"_"&amp;BM$20,データシート1!$A$1:$BS$1,0),0)</f>
        <v>30.120015412410272</v>
      </c>
      <c r="BN31" s="40">
        <f>VLOOKUP($AX31&amp;"_"&amp;$BC$14,データシート1!$A:$BS,MATCH($BC$12&amp;"_"&amp;BN$20,データシート1!$A$1:$BS$1,0),0)</f>
        <v>25.859706883020628</v>
      </c>
      <c r="BO31" s="40">
        <f>VLOOKUP($AX31&amp;"_"&amp;$BC$14,データシート1!$A:$BS,MATCH($BC$12&amp;"_"&amp;BO$20,データシート1!$A$1:$BS$1,0),0)</f>
        <v>3.392740862343476</v>
      </c>
      <c r="BP31" s="40">
        <f>VLOOKUP($AX31&amp;"_"&amp;$BC$14,データシート1!$A:$BS,MATCH($BC$12&amp;"_"&amp;BP$20,データシート1!$A$1:$BS$1,0),0)</f>
        <v>61.508427954551799</v>
      </c>
      <c r="BQ31" s="40">
        <f>VLOOKUP($AX31&amp;"_"&amp;$BC$14,データシート1!$A:$BS,MATCH($BC$12&amp;"_"&amp;BQ$20,データシート1!$A$1:$BS$1,0),0)</f>
        <v>6.8443456877340267</v>
      </c>
      <c r="BR31" s="41">
        <f t="shared" si="3"/>
        <v>413.997162422862</v>
      </c>
      <c r="BT31" s="134" t="str">
        <f t="shared" si="4"/>
        <v>高石市</v>
      </c>
      <c r="BU31" s="38">
        <f t="shared" si="25"/>
        <v>413.997162422862</v>
      </c>
      <c r="BV31" s="69">
        <f t="shared" si="16"/>
        <v>0.4382533757698544</v>
      </c>
      <c r="BW31" s="69">
        <f t="shared" si="5"/>
        <v>0.43367299195236098</v>
      </c>
      <c r="BX31" s="69">
        <f t="shared" si="5"/>
        <v>4.580383817493457E-3</v>
      </c>
      <c r="BY31" s="69">
        <f t="shared" si="5"/>
        <v>0</v>
      </c>
      <c r="BZ31" s="69">
        <f t="shared" si="5"/>
        <v>0.10556503369034027</v>
      </c>
      <c r="CA31" s="69">
        <f t="shared" si="5"/>
        <v>0.147664411212861</v>
      </c>
      <c r="CB31" s="69">
        <f t="shared" si="5"/>
        <v>0.29198483005266801</v>
      </c>
      <c r="CC31" s="69">
        <f t="shared" si="5"/>
        <v>0.13521764730902308</v>
      </c>
      <c r="CD31" s="69">
        <f t="shared" si="5"/>
        <v>7.2754159077170921E-2</v>
      </c>
      <c r="CE31" s="69">
        <f t="shared" si="5"/>
        <v>6.246348823185216E-2</v>
      </c>
      <c r="CF31" s="69">
        <f t="shared" si="5"/>
        <v>8.1950824070578712E-3</v>
      </c>
      <c r="CG31" s="69">
        <f t="shared" si="5"/>
        <v>0.1485721003365871</v>
      </c>
      <c r="CH31" s="69">
        <f t="shared" si="5"/>
        <v>1.6532349274276242E-2</v>
      </c>
      <c r="CI31" s="135">
        <f t="shared" si="6"/>
        <v>1</v>
      </c>
      <c r="CK31" s="136" t="str">
        <f t="shared" si="7"/>
        <v>高石市</v>
      </c>
      <c r="CL31" s="137">
        <f t="shared" si="17"/>
        <v>181.43565399095999</v>
      </c>
      <c r="CM31" s="75">
        <f t="shared" si="18"/>
        <v>1</v>
      </c>
      <c r="CN31" s="76">
        <f t="shared" si="19"/>
        <v>179.53938808771011</v>
      </c>
      <c r="CO31" s="75">
        <f t="shared" si="20"/>
        <v>1</v>
      </c>
      <c r="CP31" s="76">
        <f t="shared" si="8"/>
        <v>1.8962659032498874</v>
      </c>
      <c r="CQ31" s="75">
        <f t="shared" si="21"/>
        <v>0</v>
      </c>
      <c r="CR31" s="76">
        <f t="shared" si="9"/>
        <v>0</v>
      </c>
      <c r="CS31" s="75">
        <f t="shared" si="22"/>
        <v>0</v>
      </c>
      <c r="CT31" s="76">
        <f t="shared" si="10"/>
        <v>43.703624398874702</v>
      </c>
      <c r="CU31" s="77">
        <f t="shared" si="23"/>
        <v>0</v>
      </c>
      <c r="CV31" s="18"/>
      <c r="CW31" s="1078">
        <f t="shared" si="24"/>
        <v>1592.0360000000001</v>
      </c>
      <c r="CX31" s="1081">
        <f>VLOOKUP($AX31&amp;"_"&amp;$CW$14,データシート1!$A:$BS,MATCH($CW$12&amp;"_"&amp;CX$20,データシート1!$A$1:$BS$1,0),0)</f>
        <v>1592.0360000000001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96.385000000000005</v>
      </c>
      <c r="DC31" s="1081">
        <f>VLOOKUP($AX31&amp;"_"&amp;$CW$14,データシート1!$A:$BS,MATCH($CW$12&amp;"_"&amp;DC$20,データシート1!$A$1:$BS$1,0),0)</f>
        <v>0</v>
      </c>
      <c r="DD31" s="1080">
        <f t="shared" si="11"/>
        <v>1688.421</v>
      </c>
      <c r="DE31" s="18"/>
      <c r="DF31" s="138">
        <f>VLOOKUP($AX31&amp;"_"&amp;$DF$14,データシート1!$A:$BS,MATCH($DF$12&amp;"_"&amp;DF$20,データシート1!$A$1:$BS$1,0),0)</f>
        <v>7</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2</v>
      </c>
      <c r="DK31" s="74">
        <f>VLOOKUP($AX31&amp;"_"&amp;$DF$14,データシート1!$A:$BS,MATCH($DF$12&amp;"_"&amp;DK$20,データシート1!$A$1:$BS$1,0),0)</f>
        <v>0</v>
      </c>
      <c r="DL31" s="78">
        <f t="shared" si="12"/>
        <v>9</v>
      </c>
      <c r="DM31" s="18"/>
      <c r="DN31" s="139">
        <f t="shared" si="26"/>
        <v>0.94</v>
      </c>
      <c r="DO31" s="140">
        <f t="shared" si="27"/>
        <v>0</v>
      </c>
      <c r="DP31" s="140">
        <f t="shared" si="13"/>
        <v>0</v>
      </c>
      <c r="DQ31" s="140">
        <f t="shared" si="13"/>
        <v>0</v>
      </c>
      <c r="DR31" s="140">
        <f t="shared" si="13"/>
        <v>0.06</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26208</v>
      </c>
      <c r="AY32" s="20" t="str">
        <f>IF(IFERROR(比較地域マスタ!$Z17,"")=0,"",IFERROR(比較地域マスタ!$Z17,""))</f>
        <v>向日市</v>
      </c>
      <c r="AZ32" s="18"/>
      <c r="BA32" s="18"/>
      <c r="BB32" s="122" t="str">
        <f t="shared" si="0"/>
        <v>26208</v>
      </c>
      <c r="BC32" s="123" t="str">
        <f t="shared" si="0"/>
        <v>向日市</v>
      </c>
      <c r="BD32" s="40">
        <f t="shared" si="14"/>
        <v>177.86268249671483</v>
      </c>
      <c r="BE32" s="40">
        <f t="shared" si="15"/>
        <v>15.564969606897261</v>
      </c>
      <c r="BF32" s="40">
        <f>VLOOKUP($AX32&amp;"_"&amp;$BC$14,データシート1!$A:$BS,MATCH($BC$12&amp;"_"&amp;BF$20,データシート1!$A$1:$BS$1,0),0)</f>
        <v>14.185642036326939</v>
      </c>
      <c r="BG32" s="40">
        <f>VLOOKUP($AX32&amp;"_"&amp;$BC$14,データシート1!$A:$BS,MATCH($BC$12&amp;"_"&amp;BG$20,データシート1!$A$1:$BS$1,0),0)</f>
        <v>1.3793275705703216</v>
      </c>
      <c r="BH32" s="40">
        <f>VLOOKUP($AX32&amp;"_"&amp;$BC$14,データシート1!$A:$BS,MATCH($BC$12&amp;"_"&amp;BH$20,データシート1!$A$1:$BS$1,0),0)</f>
        <v>0</v>
      </c>
      <c r="BI32" s="40">
        <f>VLOOKUP($AX32&amp;"_"&amp;$BC$14,データシート1!$A:$BS,MATCH($BC$12&amp;"_"&amp;BI$20,データシート1!$A$1:$BS$1,0),0)</f>
        <v>44.651413922505967</v>
      </c>
      <c r="BJ32" s="40">
        <f>VLOOKUP($AX32&amp;"_"&amp;$BC$14,データシート1!$A:$BS,MATCH($BC$12&amp;"_"&amp;BJ$20,データシート1!$A$1:$BS$1,0),0)</f>
        <v>62.527167477574288</v>
      </c>
      <c r="BK32" s="40">
        <f t="shared" si="1"/>
        <v>46.907319908448301</v>
      </c>
      <c r="BL32" s="40">
        <f t="shared" si="2"/>
        <v>43.527786796420514</v>
      </c>
      <c r="BM32" s="40">
        <f>VLOOKUP($AX32&amp;"_"&amp;$BC$14,データシート1!$A:$BS,MATCH($BC$12&amp;"_"&amp;BM$20,データシート1!$A$1:$BS$1,0),0)</f>
        <v>28.572241540453494</v>
      </c>
      <c r="BN32" s="40">
        <f>VLOOKUP($AX32&amp;"_"&amp;$BC$14,データシート1!$A:$BS,MATCH($BC$12&amp;"_"&amp;BN$20,データシート1!$A$1:$BS$1,0),0)</f>
        <v>14.955545255967021</v>
      </c>
      <c r="BO32" s="40">
        <f>VLOOKUP($AX32&amp;"_"&amp;$BC$14,データシート1!$A:$BS,MATCH($BC$12&amp;"_"&amp;BO$20,データシート1!$A$1:$BS$1,0),0)</f>
        <v>3.3795331120277829</v>
      </c>
      <c r="BP32" s="40">
        <f>VLOOKUP($AX32&amp;"_"&amp;$BC$14,データシート1!$A:$BS,MATCH($BC$12&amp;"_"&amp;BP$20,データシート1!$A$1:$BS$1,0),0)</f>
        <v>0</v>
      </c>
      <c r="BQ32" s="40">
        <f>VLOOKUP($AX32&amp;"_"&amp;$BC$14,データシート1!$A:$BS,MATCH($BC$12&amp;"_"&amp;BQ$20,データシート1!$A$1:$BS$1,0),0)</f>
        <v>8.2118115812889894</v>
      </c>
      <c r="BR32" s="41">
        <f t="shared" si="3"/>
        <v>177.86268249671483</v>
      </c>
      <c r="BS32" s="23"/>
      <c r="BT32" s="134" t="str">
        <f t="shared" si="4"/>
        <v>向日市</v>
      </c>
      <c r="BU32" s="38">
        <f t="shared" si="25"/>
        <v>177.86268249671483</v>
      </c>
      <c r="BV32" s="69">
        <f t="shared" si="16"/>
        <v>8.7511159667710225E-2</v>
      </c>
      <c r="BW32" s="69">
        <f t="shared" si="5"/>
        <v>7.9756145792914998E-2</v>
      </c>
      <c r="BX32" s="69">
        <f t="shared" si="5"/>
        <v>7.7550138747952265E-3</v>
      </c>
      <c r="BY32" s="69">
        <f t="shared" si="5"/>
        <v>0</v>
      </c>
      <c r="BZ32" s="69">
        <f t="shared" si="5"/>
        <v>0.25104430730336413</v>
      </c>
      <c r="CA32" s="69">
        <f t="shared" si="5"/>
        <v>0.35154742186421922</v>
      </c>
      <c r="CB32" s="69">
        <f t="shared" si="5"/>
        <v>0.26372772101486042</v>
      </c>
      <c r="CC32" s="69">
        <f t="shared" si="5"/>
        <v>0.2447269218332209</v>
      </c>
      <c r="CD32" s="69">
        <f t="shared" si="5"/>
        <v>0.16064213774005814</v>
      </c>
      <c r="CE32" s="69">
        <f t="shared" si="5"/>
        <v>8.4084784093162737E-2</v>
      </c>
      <c r="CF32" s="69">
        <f t="shared" si="5"/>
        <v>1.9000799181639487E-2</v>
      </c>
      <c r="CG32" s="69">
        <f t="shared" si="5"/>
        <v>0</v>
      </c>
      <c r="CH32" s="69">
        <f t="shared" si="5"/>
        <v>4.6169390149845869E-2</v>
      </c>
      <c r="CI32" s="135">
        <f t="shared" si="6"/>
        <v>1</v>
      </c>
      <c r="CJ32" s="18"/>
      <c r="CK32" s="136" t="str">
        <f t="shared" si="7"/>
        <v>向日市</v>
      </c>
      <c r="CL32" s="137">
        <f t="shared" si="17"/>
        <v>15.564969606897261</v>
      </c>
      <c r="CM32" s="75">
        <f t="shared" si="18"/>
        <v>0</v>
      </c>
      <c r="CN32" s="76">
        <f t="shared" si="19"/>
        <v>14.185642036326939</v>
      </c>
      <c r="CO32" s="75">
        <f t="shared" si="20"/>
        <v>0</v>
      </c>
      <c r="CP32" s="76">
        <f t="shared" si="8"/>
        <v>1.3793275705703216</v>
      </c>
      <c r="CQ32" s="75">
        <f t="shared" si="21"/>
        <v>0</v>
      </c>
      <c r="CR32" s="76">
        <f t="shared" si="9"/>
        <v>0</v>
      </c>
      <c r="CS32" s="75">
        <f t="shared" si="22"/>
        <v>0</v>
      </c>
      <c r="CT32" s="76">
        <f t="shared" si="10"/>
        <v>44.651413922505967</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12202</v>
      </c>
      <c r="AY33" s="20" t="str">
        <f>IF(IFERROR(比較地域マスタ!$Z18,"")=0,"",IFERROR(比較地域マスタ!$Z18,""))</f>
        <v>銚子市</v>
      </c>
      <c r="BB33" s="122" t="str">
        <f t="shared" si="0"/>
        <v>12202</v>
      </c>
      <c r="BC33" s="123" t="str">
        <f t="shared" si="0"/>
        <v>銚子市</v>
      </c>
      <c r="BD33" s="40">
        <f t="shared" si="14"/>
        <v>805.69058421403997</v>
      </c>
      <c r="BE33" s="40">
        <f t="shared" si="15"/>
        <v>535.71522477474855</v>
      </c>
      <c r="BF33" s="40">
        <f>VLOOKUP($AX33&amp;"_"&amp;$BC$14,データシート1!$A:$BS,MATCH($BC$12&amp;"_"&amp;BF$20,データシート1!$A$1:$BS$1,0),0)</f>
        <v>504.97143168504539</v>
      </c>
      <c r="BG33" s="40">
        <f>VLOOKUP($AX33&amp;"_"&amp;$BC$14,データシート1!$A:$BS,MATCH($BC$12&amp;"_"&amp;BG$20,データシート1!$A$1:$BS$1,0),0)</f>
        <v>2.5934003094256282</v>
      </c>
      <c r="BH33" s="40">
        <f>VLOOKUP($AX33&amp;"_"&amp;$BC$14,データシート1!$A:$BS,MATCH($BC$12&amp;"_"&amp;BH$20,データシート1!$A$1:$BS$1,0),0)</f>
        <v>28.150392780277535</v>
      </c>
      <c r="BI33" s="40">
        <f>VLOOKUP($AX33&amp;"_"&amp;$BC$14,データシート1!$A:$BS,MATCH($BC$12&amp;"_"&amp;BI$20,データシート1!$A$1:$BS$1,0),0)</f>
        <v>77.116248436953668</v>
      </c>
      <c r="BJ33" s="40">
        <f>VLOOKUP($AX33&amp;"_"&amp;$BC$14,データシート1!$A:$BS,MATCH($BC$12&amp;"_"&amp;BJ$20,データシート1!$A$1:$BS$1,0),0)</f>
        <v>63.631196716364236</v>
      </c>
      <c r="BK33" s="40">
        <f t="shared" si="1"/>
        <v>118.35488880669554</v>
      </c>
      <c r="BL33" s="40">
        <f t="shared" si="2"/>
        <v>114.86963472897116</v>
      </c>
      <c r="BM33" s="40">
        <f>VLOOKUP($AX33&amp;"_"&amp;$BC$14,データシート1!$A:$BS,MATCH($BC$12&amp;"_"&amp;BM$20,データシート1!$A$1:$BS$1,0),0)</f>
        <v>57.919769450765983</v>
      </c>
      <c r="BN33" s="40">
        <f>VLOOKUP($AX33&amp;"_"&amp;$BC$14,データシート1!$A:$BS,MATCH($BC$12&amp;"_"&amp;BN$20,データシート1!$A$1:$BS$1,0),0)</f>
        <v>56.949865278205181</v>
      </c>
      <c r="BO33" s="40">
        <f>VLOOKUP($AX33&amp;"_"&amp;$BC$14,データシート1!$A:$BS,MATCH($BC$12&amp;"_"&amp;BO$20,データシート1!$A$1:$BS$1,0),0)</f>
        <v>3.4852540777243743</v>
      </c>
      <c r="BP33" s="40">
        <f>VLOOKUP($AX33&amp;"_"&amp;$BC$14,データシート1!$A:$BS,MATCH($BC$12&amp;"_"&amp;BP$20,データシート1!$A$1:$BS$1,0),0)</f>
        <v>0</v>
      </c>
      <c r="BQ33" s="40">
        <f>VLOOKUP($AX33&amp;"_"&amp;$BC$14,データシート1!$A:$BS,MATCH($BC$12&amp;"_"&amp;BQ$20,データシート1!$A$1:$BS$1,0),0)</f>
        <v>10.873025479278001</v>
      </c>
      <c r="BR33" s="41">
        <f t="shared" si="3"/>
        <v>805.69058421403997</v>
      </c>
      <c r="BT33" s="134" t="str">
        <f t="shared" si="4"/>
        <v>銚子市</v>
      </c>
      <c r="BU33" s="38">
        <f t="shared" si="25"/>
        <v>805.69058421403997</v>
      </c>
      <c r="BV33" s="69">
        <f t="shared" si="16"/>
        <v>0.66491434214456491</v>
      </c>
      <c r="BW33" s="69">
        <f t="shared" si="5"/>
        <v>0.62675602964586041</v>
      </c>
      <c r="BX33" s="69">
        <f t="shared" si="5"/>
        <v>3.2188539375267973E-3</v>
      </c>
      <c r="BY33" s="69">
        <f t="shared" si="5"/>
        <v>3.4939458561177743E-2</v>
      </c>
      <c r="BZ33" s="69">
        <f t="shared" si="5"/>
        <v>9.5714471470684265E-2</v>
      </c>
      <c r="CA33" s="69">
        <f t="shared" si="5"/>
        <v>7.8977212794955481E-2</v>
      </c>
      <c r="CB33" s="69">
        <f t="shared" si="5"/>
        <v>0.14689868682299675</v>
      </c>
      <c r="CC33" s="69">
        <f t="shared" si="5"/>
        <v>0.14257288961745501</v>
      </c>
      <c r="CD33" s="69">
        <f t="shared" si="5"/>
        <v>7.1888353402152952E-2</v>
      </c>
      <c r="CE33" s="69">
        <f t="shared" si="5"/>
        <v>7.068453621530206E-2</v>
      </c>
      <c r="CF33" s="69">
        <f t="shared" si="5"/>
        <v>4.3257972055417253E-3</v>
      </c>
      <c r="CG33" s="69">
        <f t="shared" si="5"/>
        <v>0</v>
      </c>
      <c r="CH33" s="69">
        <f t="shared" si="5"/>
        <v>1.3495286766798642E-2</v>
      </c>
      <c r="CI33" s="135">
        <f t="shared" si="6"/>
        <v>1</v>
      </c>
      <c r="CK33" s="136" t="str">
        <f t="shared" si="7"/>
        <v>銚子市</v>
      </c>
      <c r="CL33" s="137">
        <f t="shared" si="17"/>
        <v>535.71522477474855</v>
      </c>
      <c r="CM33" s="75">
        <f t="shared" si="18"/>
        <v>7.3175071730475438E-2</v>
      </c>
      <c r="CN33" s="76">
        <f t="shared" si="19"/>
        <v>504.97143168504539</v>
      </c>
      <c r="CO33" s="75">
        <f t="shared" si="20"/>
        <v>7.7630134182422358E-2</v>
      </c>
      <c r="CP33" s="76">
        <f t="shared" si="8"/>
        <v>2.5934003094256282</v>
      </c>
      <c r="CQ33" s="75">
        <f t="shared" si="21"/>
        <v>0</v>
      </c>
      <c r="CR33" s="76">
        <f t="shared" si="9"/>
        <v>28.150392780277535</v>
      </c>
      <c r="CS33" s="75">
        <f t="shared" si="22"/>
        <v>0</v>
      </c>
      <c r="CT33" s="76">
        <f t="shared" si="10"/>
        <v>77.116248436953668</v>
      </c>
      <c r="CU33" s="77">
        <f t="shared" si="23"/>
        <v>3.3481919210721356E-2</v>
      </c>
      <c r="CV33" s="18"/>
      <c r="CW33" s="1078">
        <f t="shared" si="24"/>
        <v>39.201000000000001</v>
      </c>
      <c r="CX33" s="1081">
        <f>VLOOKUP($AX33&amp;"_"&amp;$CW$14,データシート1!$A:$BS,MATCH($CW$12&amp;"_"&amp;CX$20,データシート1!$A$1:$BS$1,0),0)</f>
        <v>39.201000000000001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2.5819999999999999</v>
      </c>
      <c r="DB33" s="1081">
        <f>VLOOKUP($AX33&amp;"_"&amp;$CW$14,データシート1!$A:$BS,MATCH($CW$12&amp;"_"&amp;DB$20,データシート1!$A$1:$BS$1,0),0)</f>
        <v>0</v>
      </c>
      <c r="DC33" s="1081">
        <f>VLOOKUP($AX33&amp;"_"&amp;$CW$14,データシート1!$A:$BS,MATCH($CW$12&amp;"_"&amp;DC$20,データシート1!$A$1:$BS$1,0),0)</f>
        <v>0</v>
      </c>
      <c r="DD33" s="1080">
        <f t="shared" si="11"/>
        <v>41.783000000000001</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4</v>
      </c>
      <c r="DM33" s="18"/>
      <c r="DN33" s="139">
        <f t="shared" si="26"/>
        <v>0.94</v>
      </c>
      <c r="DO33" s="140">
        <f t="shared" si="27"/>
        <v>0</v>
      </c>
      <c r="DP33" s="140">
        <f t="shared" si="13"/>
        <v>0</v>
      </c>
      <c r="DQ33" s="140">
        <f t="shared" si="13"/>
        <v>0.06</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13218</v>
      </c>
      <c r="AY34" s="20" t="str">
        <f>IF(IFERROR(比較地域マスタ!$Z19,"")=0,"",IFERROR(比較地域マスタ!$Z19,""))</f>
        <v>福生市</v>
      </c>
      <c r="BB34" s="122" t="str">
        <f t="shared" si="0"/>
        <v>13218</v>
      </c>
      <c r="BC34" s="123" t="str">
        <f t="shared" si="0"/>
        <v>福生市</v>
      </c>
      <c r="BD34" s="40">
        <f t="shared" si="14"/>
        <v>200.50472104502788</v>
      </c>
      <c r="BE34" s="40">
        <f t="shared" si="15"/>
        <v>14.328245502053507</v>
      </c>
      <c r="BF34" s="40">
        <f>VLOOKUP($AX34&amp;"_"&amp;$BC$14,データシート1!$A:$BS,MATCH($BC$12&amp;"_"&amp;BF$20,データシート1!$A$1:$BS$1,0),0)</f>
        <v>10.046591616447619</v>
      </c>
      <c r="BG34" s="40">
        <f>VLOOKUP($AX34&amp;"_"&amp;$BC$14,データシート1!$A:$BS,MATCH($BC$12&amp;"_"&amp;BG$20,データシート1!$A$1:$BS$1,0),0)</f>
        <v>1.746060962613071</v>
      </c>
      <c r="BH34" s="40">
        <f>VLOOKUP($AX34&amp;"_"&amp;$BC$14,データシート1!$A:$BS,MATCH($BC$12&amp;"_"&amp;BH$20,データシート1!$A$1:$BS$1,0),0)</f>
        <v>2.5355929229928171</v>
      </c>
      <c r="BI34" s="40">
        <f>VLOOKUP($AX34&amp;"_"&amp;$BC$14,データシート1!$A:$BS,MATCH($BC$12&amp;"_"&amp;BI$20,データシート1!$A$1:$BS$1,0),0)</f>
        <v>51.296804809941513</v>
      </c>
      <c r="BJ34" s="40">
        <f>VLOOKUP($AX34&amp;"_"&amp;$BC$14,データシート1!$A:$BS,MATCH($BC$12&amp;"_"&amp;BJ$20,データシート1!$A$1:$BS$1,0),0)</f>
        <v>69.412398426454729</v>
      </c>
      <c r="BK34" s="40">
        <f t="shared" si="1"/>
        <v>59.894668755577278</v>
      </c>
      <c r="BL34" s="40">
        <f t="shared" si="2"/>
        <v>56.532352889496735</v>
      </c>
      <c r="BM34" s="40">
        <f>VLOOKUP($AX34&amp;"_"&amp;$BC$14,データシート1!$A:$BS,MATCH($BC$12&amp;"_"&amp;BM$20,データシート1!$A$1:$BS$1,0),0)</f>
        <v>36.235541470684346</v>
      </c>
      <c r="BN34" s="40">
        <f>VLOOKUP($AX34&amp;"_"&amp;$BC$14,データシート1!$A:$BS,MATCH($BC$12&amp;"_"&amp;BN$20,データシート1!$A$1:$BS$1,0),0)</f>
        <v>20.296811418812386</v>
      </c>
      <c r="BO34" s="40">
        <f>VLOOKUP($AX34&amp;"_"&amp;$BC$14,データシート1!$A:$BS,MATCH($BC$12&amp;"_"&amp;BO$20,データシート1!$A$1:$BS$1,0),0)</f>
        <v>3.3623158660805417</v>
      </c>
      <c r="BP34" s="40">
        <f>VLOOKUP($AX34&amp;"_"&amp;$BC$14,データシート1!$A:$BS,MATCH($BC$12&amp;"_"&amp;BP$20,データシート1!$A$1:$BS$1,0),0)</f>
        <v>0</v>
      </c>
      <c r="BQ34" s="40">
        <f>VLOOKUP($AX34&amp;"_"&amp;$BC$14,データシート1!$A:$BS,MATCH($BC$12&amp;"_"&amp;BQ$20,データシート1!$A$1:$BS$1,0),0)</f>
        <v>5.5726035510008307</v>
      </c>
      <c r="BR34" s="41">
        <f t="shared" si="3"/>
        <v>200.50472104502788</v>
      </c>
      <c r="BT34" s="134" t="str">
        <f t="shared" si="4"/>
        <v>福生市</v>
      </c>
      <c r="BU34" s="38">
        <f t="shared" si="25"/>
        <v>200.50472104502788</v>
      </c>
      <c r="BV34" s="69">
        <f t="shared" si="16"/>
        <v>7.1460888438810252E-2</v>
      </c>
      <c r="BW34" s="69">
        <f t="shared" si="5"/>
        <v>5.0106509034225831E-2</v>
      </c>
      <c r="BX34" s="69">
        <f t="shared" si="5"/>
        <v>8.7083284299373353E-3</v>
      </c>
      <c r="BY34" s="69">
        <f t="shared" si="5"/>
        <v>1.2646050974647088E-2</v>
      </c>
      <c r="BZ34" s="69">
        <f t="shared" si="5"/>
        <v>0.25583838895455063</v>
      </c>
      <c r="CA34" s="69">
        <f t="shared" si="5"/>
        <v>0.34618834940483323</v>
      </c>
      <c r="CB34" s="69">
        <f t="shared" si="5"/>
        <v>0.29871949370272721</v>
      </c>
      <c r="CC34" s="69">
        <f t="shared" si="5"/>
        <v>0.28195023336533365</v>
      </c>
      <c r="CD34" s="69">
        <f t="shared" si="5"/>
        <v>0.18072163728527288</v>
      </c>
      <c r="CE34" s="69">
        <f t="shared" si="5"/>
        <v>0.10122859608006077</v>
      </c>
      <c r="CF34" s="69">
        <f t="shared" si="5"/>
        <v>1.6769260337393538E-2</v>
      </c>
      <c r="CG34" s="69">
        <f t="shared" si="5"/>
        <v>0</v>
      </c>
      <c r="CH34" s="69">
        <f t="shared" si="5"/>
        <v>2.7792879499078608E-2</v>
      </c>
      <c r="CI34" s="135">
        <f t="shared" si="6"/>
        <v>1</v>
      </c>
      <c r="CK34" s="136" t="str">
        <f t="shared" si="7"/>
        <v>福生市</v>
      </c>
      <c r="CL34" s="137">
        <f t="shared" si="17"/>
        <v>14.328245502053507</v>
      </c>
      <c r="CM34" s="75">
        <f t="shared" si="18"/>
        <v>0.38539261483261111</v>
      </c>
      <c r="CN34" s="76">
        <f t="shared" si="19"/>
        <v>10.046591616447619</v>
      </c>
      <c r="CO34" s="75">
        <f t="shared" si="20"/>
        <v>0.54963914238931988</v>
      </c>
      <c r="CP34" s="76">
        <f t="shared" si="8"/>
        <v>1.746060962613071</v>
      </c>
      <c r="CQ34" s="75">
        <f t="shared" si="21"/>
        <v>0</v>
      </c>
      <c r="CR34" s="76">
        <f t="shared" si="9"/>
        <v>2.5355929229928171</v>
      </c>
      <c r="CS34" s="75">
        <f t="shared" si="22"/>
        <v>0</v>
      </c>
      <c r="CT34" s="76">
        <f t="shared" si="10"/>
        <v>51.296804809941513</v>
      </c>
      <c r="CU34" s="77">
        <f t="shared" si="23"/>
        <v>0.13217197494308672</v>
      </c>
      <c r="CV34" s="18"/>
      <c r="CW34" s="1078">
        <f t="shared" si="24"/>
        <v>5.5220000000000002</v>
      </c>
      <c r="CX34" s="1081">
        <f>VLOOKUP($AX34&amp;"_"&amp;$CW$14,データシート1!$A:$BS,MATCH($CW$12&amp;"_"&amp;CX$20,データシート1!$A$1:$BS$1,0),0)</f>
        <v>5.5220000000000002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6.78</v>
      </c>
      <c r="DB34" s="1081">
        <f>VLOOKUP($AX34&amp;"_"&amp;$CW$14,データシート1!$A:$BS,MATCH($CW$12&amp;"_"&amp;DB$20,データシート1!$A$1:$BS$1,0),0)</f>
        <v>0</v>
      </c>
      <c r="DC34" s="1081">
        <f>VLOOKUP($AX34&amp;"_"&amp;$CW$14,データシート1!$A:$BS,MATCH($CW$12&amp;"_"&amp;DC$20,データシート1!$A$1:$BS$1,0),0)</f>
        <v>0</v>
      </c>
      <c r="DD34" s="1080">
        <f t="shared" si="11"/>
        <v>12.302</v>
      </c>
      <c r="DE34" s="18"/>
      <c r="DF34" s="138">
        <f>VLOOKUP($AX34&amp;"_"&amp;$DF$14,データシート1!$A:$BS,MATCH($DF$12&amp;"_"&amp;DF$20,データシート1!$A$1:$BS$1,0),0)</f>
        <v>1</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3</v>
      </c>
      <c r="DM34" s="18"/>
      <c r="DN34" s="139">
        <f t="shared" si="26"/>
        <v>0.45</v>
      </c>
      <c r="DO34" s="140">
        <f t="shared" si="27"/>
        <v>0</v>
      </c>
      <c r="DP34" s="140">
        <f t="shared" si="13"/>
        <v>0</v>
      </c>
      <c r="DQ34" s="140">
        <f t="shared" si="13"/>
        <v>0.55000000000000004</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21216</v>
      </c>
      <c r="AY35" s="20" t="str">
        <f>IF(IFERROR(比較地域マスタ!$Z20,"")=0,"",IFERROR(比較地域マスタ!$Z20,""))</f>
        <v>瑞穂市</v>
      </c>
      <c r="BB35" s="122" t="str">
        <f t="shared" si="0"/>
        <v>21216</v>
      </c>
      <c r="BC35" s="123" t="str">
        <f t="shared" si="0"/>
        <v>瑞穂市</v>
      </c>
      <c r="BD35" s="40">
        <f t="shared" si="14"/>
        <v>277.01622270639047</v>
      </c>
      <c r="BE35" s="40">
        <f t="shared" si="15"/>
        <v>74.066402596490519</v>
      </c>
      <c r="BF35" s="40">
        <f>VLOOKUP($AX35&amp;"_"&amp;$BC$14,データシート1!$A:$BS,MATCH($BC$12&amp;"_"&amp;BF$20,データシート1!$A$1:$BS$1,0),0)</f>
        <v>69.034446154396122</v>
      </c>
      <c r="BG35" s="40">
        <f>VLOOKUP($AX35&amp;"_"&amp;$BC$14,データシート1!$A:$BS,MATCH($BC$12&amp;"_"&amp;BG$20,データシート1!$A$1:$BS$1,0),0)</f>
        <v>2.5739362865483972</v>
      </c>
      <c r="BH35" s="40">
        <f>VLOOKUP($AX35&amp;"_"&amp;$BC$14,データシート1!$A:$BS,MATCH($BC$12&amp;"_"&amp;BH$20,データシート1!$A$1:$BS$1,0),0)</f>
        <v>2.4580201555459911</v>
      </c>
      <c r="BI35" s="40">
        <f>VLOOKUP($AX35&amp;"_"&amp;$BC$14,データシート1!$A:$BS,MATCH($BC$12&amp;"_"&amp;BI$20,データシート1!$A$1:$BS$1,0),0)</f>
        <v>46.55430141237035</v>
      </c>
      <c r="BJ35" s="40">
        <f>VLOOKUP($AX35&amp;"_"&amp;$BC$14,データシート1!$A:$BS,MATCH($BC$12&amp;"_"&amp;BJ$20,データシート1!$A$1:$BS$1,0),0)</f>
        <v>66.155596965116146</v>
      </c>
      <c r="BK35" s="40">
        <f t="shared" si="1"/>
        <v>82.945024779469477</v>
      </c>
      <c r="BL35" s="40">
        <f t="shared" si="2"/>
        <v>79.682887341006619</v>
      </c>
      <c r="BM35" s="40">
        <f>VLOOKUP($AX35&amp;"_"&amp;$BC$14,データシート1!$A:$BS,MATCH($BC$12&amp;"_"&amp;BM$20,データシート1!$A$1:$BS$1,0),0)</f>
        <v>49.780662001127084</v>
      </c>
      <c r="BN35" s="40">
        <f>VLOOKUP($AX35&amp;"_"&amp;$BC$14,データシート1!$A:$BS,MATCH($BC$12&amp;"_"&amp;BN$20,データシート1!$A$1:$BS$1,0),0)</f>
        <v>29.902225339879529</v>
      </c>
      <c r="BO35" s="40">
        <f>VLOOKUP($AX35&amp;"_"&amp;$BC$14,データシート1!$A:$BS,MATCH($BC$12&amp;"_"&amp;BO$20,データシート1!$A$1:$BS$1,0),0)</f>
        <v>3.2621374384628568</v>
      </c>
      <c r="BP35" s="40">
        <f>VLOOKUP($AX35&amp;"_"&amp;$BC$14,データシート1!$A:$BS,MATCH($BC$12&amp;"_"&amp;BP$20,データシート1!$A$1:$BS$1,0),0)</f>
        <v>0</v>
      </c>
      <c r="BQ35" s="40">
        <f>VLOOKUP($AX35&amp;"_"&amp;$BC$14,データシート1!$A:$BS,MATCH($BC$12&amp;"_"&amp;BQ$20,データシート1!$A$1:$BS$1,0),0)</f>
        <v>7.2948969529439784</v>
      </c>
      <c r="BR35" s="41">
        <f t="shared" si="3"/>
        <v>277.01622270639047</v>
      </c>
      <c r="BT35" s="134" t="str">
        <f t="shared" si="4"/>
        <v>瑞穂市</v>
      </c>
      <c r="BU35" s="38">
        <f t="shared" si="25"/>
        <v>277.01622270639047</v>
      </c>
      <c r="BV35" s="69">
        <f t="shared" si="16"/>
        <v>0.26737207616534975</v>
      </c>
      <c r="BW35" s="69">
        <f t="shared" si="5"/>
        <v>0.24920723226944633</v>
      </c>
      <c r="BX35" s="69">
        <f t="shared" si="5"/>
        <v>9.2916445881818001E-3</v>
      </c>
      <c r="BY35" s="69">
        <f t="shared" si="5"/>
        <v>8.8731993077215809E-3</v>
      </c>
      <c r="BZ35" s="69">
        <f t="shared" si="5"/>
        <v>0.16805622774559764</v>
      </c>
      <c r="CA35" s="69">
        <f t="shared" si="5"/>
        <v>0.2388148835428836</v>
      </c>
      <c r="CB35" s="69">
        <f t="shared" si="5"/>
        <v>0.29942298674465329</v>
      </c>
      <c r="CC35" s="69">
        <f t="shared" si="5"/>
        <v>0.28764700696053647</v>
      </c>
      <c r="CD35" s="69">
        <f t="shared" si="5"/>
        <v>0.17970305679133317</v>
      </c>
      <c r="CE35" s="69">
        <f t="shared" si="5"/>
        <v>0.10794395016920327</v>
      </c>
      <c r="CF35" s="69">
        <f t="shared" si="5"/>
        <v>1.1775979784116819E-2</v>
      </c>
      <c r="CG35" s="69">
        <f t="shared" si="5"/>
        <v>0</v>
      </c>
      <c r="CH35" s="69">
        <f t="shared" si="5"/>
        <v>2.6333825801515751E-2</v>
      </c>
      <c r="CI35" s="135">
        <f t="shared" si="6"/>
        <v>1</v>
      </c>
      <c r="CK35" s="136" t="str">
        <f t="shared" si="7"/>
        <v>瑞穂市</v>
      </c>
      <c r="CL35" s="137">
        <f t="shared" si="17"/>
        <v>74.066402596490519</v>
      </c>
      <c r="CM35" s="75">
        <f t="shared" si="18"/>
        <v>0.97363983495827267</v>
      </c>
      <c r="CN35" s="76">
        <f t="shared" si="19"/>
        <v>69.034446154396122</v>
      </c>
      <c r="CO35" s="75">
        <f t="shared" si="20"/>
        <v>1</v>
      </c>
      <c r="CP35" s="76">
        <f t="shared" si="8"/>
        <v>2.5739362865483972</v>
      </c>
      <c r="CQ35" s="75">
        <f t="shared" si="21"/>
        <v>0</v>
      </c>
      <c r="CR35" s="76">
        <f t="shared" si="9"/>
        <v>2.4580201555459911</v>
      </c>
      <c r="CS35" s="75">
        <f t="shared" si="22"/>
        <v>0</v>
      </c>
      <c r="CT35" s="76">
        <f t="shared" si="10"/>
        <v>46.55430141237035</v>
      </c>
      <c r="CU35" s="77">
        <f t="shared" si="23"/>
        <v>8.6630018658777619E-2</v>
      </c>
      <c r="CV35" s="18"/>
      <c r="CW35" s="1078">
        <f t="shared" si="24"/>
        <v>72.114000000000004</v>
      </c>
      <c r="CX35" s="1081">
        <f>VLOOKUP($AX35&amp;"_"&amp;$CW$14,データシート1!$A:$BS,MATCH($CW$12&amp;"_"&amp;CX$20,データシート1!$A$1:$BS$1,0),0)</f>
        <v>72.114000000000004</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4.0330000000000004</v>
      </c>
      <c r="DB35" s="1081">
        <f>VLOOKUP($AX35&amp;"_"&amp;$CW$14,データシート1!$A:$BS,MATCH($CW$12&amp;"_"&amp;DB$20,データシート1!$A$1:$BS$1,0),0)</f>
        <v>0</v>
      </c>
      <c r="DC35" s="1081">
        <f>VLOOKUP($AX35&amp;"_"&amp;$CW$14,データシート1!$A:$BS,MATCH($CW$12&amp;"_"&amp;DC$20,データシート1!$A$1:$BS$1,0),0)</f>
        <v>0</v>
      </c>
      <c r="DD35" s="1080">
        <f t="shared" si="11"/>
        <v>76.147000000000006</v>
      </c>
      <c r="DE35" s="18"/>
      <c r="DF35" s="138">
        <f>VLOOKUP($AX35&amp;"_"&amp;$DF$14,データシート1!$A:$BS,MATCH($DF$12&amp;"_"&amp;DF$20,データシート1!$A$1:$BS$1,0),0)</f>
        <v>10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11</v>
      </c>
      <c r="DM35" s="18"/>
      <c r="DN35" s="139">
        <f t="shared" si="26"/>
        <v>0.95</v>
      </c>
      <c r="DO35" s="140">
        <f t="shared" si="27"/>
        <v>0</v>
      </c>
      <c r="DP35" s="140">
        <f t="shared" si="13"/>
        <v>0</v>
      </c>
      <c r="DQ35" s="140">
        <f t="shared" si="13"/>
        <v>0.05</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15212</v>
      </c>
      <c r="AY36" s="20" t="str">
        <f>IF(IFERROR(比較地域マスタ!$Z21,"")=0,"",IFERROR(比較地域マスタ!$Z21,""))</f>
        <v>村上市</v>
      </c>
      <c r="BB36" s="122" t="str">
        <f t="shared" si="0"/>
        <v>15212</v>
      </c>
      <c r="BC36" s="123" t="str">
        <f t="shared" si="0"/>
        <v>村上市</v>
      </c>
      <c r="BD36" s="40">
        <f t="shared" si="14"/>
        <v>426.34266058566141</v>
      </c>
      <c r="BE36" s="40">
        <f t="shared" si="15"/>
        <v>148.27902551147267</v>
      </c>
      <c r="BF36" s="40">
        <f>VLOOKUP($AX36&amp;"_"&amp;$BC$14,データシート1!$A:$BS,MATCH($BC$12&amp;"_"&amp;BF$20,データシート1!$A$1:$BS$1,0),0)</f>
        <v>101.47850752117731</v>
      </c>
      <c r="BG36" s="40">
        <f>VLOOKUP($AX36&amp;"_"&amp;$BC$14,データシート1!$A:$BS,MATCH($BC$12&amp;"_"&amp;BG$20,データシート1!$A$1:$BS$1,0),0)</f>
        <v>10.7644483086753</v>
      </c>
      <c r="BH36" s="40">
        <f>VLOOKUP($AX36&amp;"_"&amp;$BC$14,データシート1!$A:$BS,MATCH($BC$12&amp;"_"&amp;BH$20,データシート1!$A$1:$BS$1,0),0)</f>
        <v>36.036069681620063</v>
      </c>
      <c r="BI36" s="40">
        <f>VLOOKUP($AX36&amp;"_"&amp;$BC$14,データシート1!$A:$BS,MATCH($BC$12&amp;"_"&amp;BI$20,データシート1!$A$1:$BS$1,0),0)</f>
        <v>66.368346865579582</v>
      </c>
      <c r="BJ36" s="40">
        <f>VLOOKUP($AX36&amp;"_"&amp;$BC$14,データシート1!$A:$BS,MATCH($BC$12&amp;"_"&amp;BJ$20,データシート1!$A$1:$BS$1,0),0)</f>
        <v>84.826644372799393</v>
      </c>
      <c r="BK36" s="40">
        <f t="shared" si="1"/>
        <v>118.42975141980976</v>
      </c>
      <c r="BL36" s="40">
        <f t="shared" si="2"/>
        <v>109.57221076757796</v>
      </c>
      <c r="BM36" s="40">
        <f>VLOOKUP($AX36&amp;"_"&amp;$BC$14,データシート1!$A:$BS,MATCH($BC$12&amp;"_"&amp;BM$20,データシート1!$A$1:$BS$1,0),0)</f>
        <v>54.036340432067924</v>
      </c>
      <c r="BN36" s="40">
        <f>VLOOKUP($AX36&amp;"_"&amp;$BC$14,データシート1!$A:$BS,MATCH($BC$12&amp;"_"&amp;BN$20,データシート1!$A$1:$BS$1,0),0)</f>
        <v>55.535870335510026</v>
      </c>
      <c r="BO36" s="40">
        <f>VLOOKUP($AX36&amp;"_"&amp;$BC$14,データシート1!$A:$BS,MATCH($BC$12&amp;"_"&amp;BO$20,データシート1!$A$1:$BS$1,0),0)</f>
        <v>3.4338971557379097</v>
      </c>
      <c r="BP36" s="40">
        <f>VLOOKUP($AX36&amp;"_"&amp;$BC$14,データシート1!$A:$BS,MATCH($BC$12&amp;"_"&amp;BP$20,データシート1!$A$1:$BS$1,0),0)</f>
        <v>5.4236434964939004</v>
      </c>
      <c r="BQ36" s="40">
        <f>VLOOKUP($AX36&amp;"_"&amp;$BC$14,データシート1!$A:$BS,MATCH($BC$12&amp;"_"&amp;BQ$20,データシート1!$A$1:$BS$1,0),0)</f>
        <v>8.4388924160000016</v>
      </c>
      <c r="BR36" s="41">
        <f t="shared" si="3"/>
        <v>426.34266058566141</v>
      </c>
      <c r="BT36" s="134" t="str">
        <f t="shared" si="4"/>
        <v>村上市</v>
      </c>
      <c r="BU36" s="38">
        <f t="shared" si="25"/>
        <v>426.34266058566141</v>
      </c>
      <c r="BV36" s="69">
        <f t="shared" si="16"/>
        <v>0.34779307636675083</v>
      </c>
      <c r="BW36" s="69">
        <f t="shared" si="5"/>
        <v>0.23802100259396419</v>
      </c>
      <c r="BX36" s="69">
        <f t="shared" si="5"/>
        <v>2.5248349048364798E-2</v>
      </c>
      <c r="BY36" s="69">
        <f t="shared" si="5"/>
        <v>8.452372472442185E-2</v>
      </c>
      <c r="BZ36" s="69">
        <f t="shared" si="5"/>
        <v>0.1556690263517384</v>
      </c>
      <c r="CA36" s="69">
        <f t="shared" si="5"/>
        <v>0.19896353852151255</v>
      </c>
      <c r="CB36" s="69">
        <f t="shared" si="5"/>
        <v>0.27778067354818387</v>
      </c>
      <c r="CC36" s="69">
        <f t="shared" si="5"/>
        <v>0.25700503584853562</v>
      </c>
      <c r="CD36" s="69">
        <f t="shared" si="5"/>
        <v>0.12674392085896097</v>
      </c>
      <c r="CE36" s="69">
        <f t="shared" si="5"/>
        <v>0.13026111498957463</v>
      </c>
      <c r="CF36" s="69">
        <f t="shared" si="5"/>
        <v>8.054312817349335E-3</v>
      </c>
      <c r="CG36" s="69">
        <f t="shared" si="5"/>
        <v>1.2721324882298927E-2</v>
      </c>
      <c r="CH36" s="69">
        <f t="shared" si="5"/>
        <v>1.9793685211814373E-2</v>
      </c>
      <c r="CI36" s="135">
        <f t="shared" si="6"/>
        <v>1</v>
      </c>
      <c r="CK36" s="136" t="str">
        <f t="shared" si="7"/>
        <v>村上市</v>
      </c>
      <c r="CL36" s="137">
        <f t="shared" si="17"/>
        <v>148.27902551147267</v>
      </c>
      <c r="CM36" s="75">
        <f t="shared" si="18"/>
        <v>0.32073315720786372</v>
      </c>
      <c r="CN36" s="76">
        <f t="shared" si="19"/>
        <v>101.47850752117731</v>
      </c>
      <c r="CO36" s="75">
        <f t="shared" si="20"/>
        <v>0.46865096030383807</v>
      </c>
      <c r="CP36" s="76">
        <f t="shared" si="8"/>
        <v>10.7644483086753</v>
      </c>
      <c r="CQ36" s="75">
        <f t="shared" si="21"/>
        <v>0</v>
      </c>
      <c r="CR36" s="76">
        <f t="shared" si="9"/>
        <v>36.036069681620063</v>
      </c>
      <c r="CS36" s="75">
        <f t="shared" si="22"/>
        <v>0</v>
      </c>
      <c r="CT36" s="76">
        <f t="shared" si="10"/>
        <v>66.368346865579582</v>
      </c>
      <c r="CU36" s="77">
        <f t="shared" si="23"/>
        <v>0.14359254750313083</v>
      </c>
      <c r="CV36" s="18"/>
      <c r="CW36" s="1078">
        <f t="shared" si="24"/>
        <v>47.558</v>
      </c>
      <c r="CX36" s="1081">
        <f>VLOOKUP($AX36&amp;"_"&amp;$CW$14,データシート1!$A:$BS,MATCH($CW$12&amp;"_"&amp;CX$20,データシート1!$A$1:$BS$1,0),0)</f>
        <v>47.558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9.5299999999999994</v>
      </c>
      <c r="DB36" s="1081">
        <f>VLOOKUP($AX36&amp;"_"&amp;$CW$14,データシート1!$A:$BS,MATCH($CW$12&amp;"_"&amp;DB$20,データシート1!$A$1:$BS$1,0),0)</f>
        <v>0</v>
      </c>
      <c r="DC36" s="1081">
        <f>VLOOKUP($AX36&amp;"_"&amp;$CW$14,データシート1!$A:$BS,MATCH($CW$12&amp;"_"&amp;DC$20,データシート1!$A$1:$BS$1,0),0)</f>
        <v>0</v>
      </c>
      <c r="DD36" s="1080">
        <f t="shared" si="11"/>
        <v>57.088000000000001</v>
      </c>
      <c r="DE36" s="18"/>
      <c r="DF36" s="138">
        <f>VLOOKUP($AX36&amp;"_"&amp;$DF$14,データシート1!$A:$BS,MATCH($DF$12&amp;"_"&amp;DF$20,データシート1!$A$1:$BS$1,0),0)</f>
        <v>2</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0.83</v>
      </c>
      <c r="DO36" s="140">
        <f t="shared" si="27"/>
        <v>0</v>
      </c>
      <c r="DP36" s="140">
        <f t="shared" si="13"/>
        <v>0</v>
      </c>
      <c r="DQ36" s="140">
        <f t="shared" si="13"/>
        <v>0.17</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21212</v>
      </c>
      <c r="AY37" s="20" t="str">
        <f>IF(IFERROR(比較地域マスタ!$Z22,"")=0,"",IFERROR(比較地域マスタ!$Z22,""))</f>
        <v>土岐市</v>
      </c>
      <c r="BB37" s="122" t="str">
        <f t="shared" si="0"/>
        <v>21212</v>
      </c>
      <c r="BC37" s="123" t="str">
        <f t="shared" si="0"/>
        <v>土岐市</v>
      </c>
      <c r="BD37" s="40">
        <f t="shared" si="14"/>
        <v>390.21610272036412</v>
      </c>
      <c r="BE37" s="40">
        <f t="shared" si="15"/>
        <v>147.69561846377391</v>
      </c>
      <c r="BF37" s="40">
        <f>VLOOKUP($AX37&amp;"_"&amp;$BC$14,データシート1!$A:$BS,MATCH($BC$12&amp;"_"&amp;BF$20,データシート1!$A$1:$BS$1,0),0)</f>
        <v>143.38254147473529</v>
      </c>
      <c r="BG37" s="40">
        <f>VLOOKUP($AX37&amp;"_"&amp;$BC$14,データシート1!$A:$BS,MATCH($BC$12&amp;"_"&amp;BG$20,データシート1!$A$1:$BS$1,0),0)</f>
        <v>3.2539300927464669</v>
      </c>
      <c r="BH37" s="40">
        <f>VLOOKUP($AX37&amp;"_"&amp;$BC$14,データシート1!$A:$BS,MATCH($BC$12&amp;"_"&amp;BH$20,データシート1!$A$1:$BS$1,0),0)</f>
        <v>1.0591468962921751</v>
      </c>
      <c r="BI37" s="40">
        <f>VLOOKUP($AX37&amp;"_"&amp;$BC$14,データシート1!$A:$BS,MATCH($BC$12&amp;"_"&amp;BI$20,データシート1!$A$1:$BS$1,0),0)</f>
        <v>61.334924567403135</v>
      </c>
      <c r="BJ37" s="40">
        <f>VLOOKUP($AX37&amp;"_"&amp;$BC$14,データシート1!$A:$BS,MATCH($BC$12&amp;"_"&amp;BJ$20,データシート1!$A$1:$BS$1,0),0)</f>
        <v>73.981418635171309</v>
      </c>
      <c r="BK37" s="40">
        <f t="shared" si="1"/>
        <v>98.769304913675725</v>
      </c>
      <c r="BL37" s="40">
        <f t="shared" si="2"/>
        <v>95.391068991411089</v>
      </c>
      <c r="BM37" s="40">
        <f>VLOOKUP($AX37&amp;"_"&amp;$BC$14,データシート1!$A:$BS,MATCH($BC$12&amp;"_"&amp;BM$20,データシート1!$A$1:$BS$1,0),0)</f>
        <v>53.609513098481287</v>
      </c>
      <c r="BN37" s="40">
        <f>VLOOKUP($AX37&amp;"_"&amp;$BC$14,データシート1!$A:$BS,MATCH($BC$12&amp;"_"&amp;BN$20,データシート1!$A$1:$BS$1,0),0)</f>
        <v>41.781555892929802</v>
      </c>
      <c r="BO37" s="40">
        <f>VLOOKUP($AX37&amp;"_"&amp;$BC$14,データシート1!$A:$BS,MATCH($BC$12&amp;"_"&amp;BO$20,データシート1!$A$1:$BS$1,0),0)</f>
        <v>3.378235922264635</v>
      </c>
      <c r="BP37" s="40">
        <f>VLOOKUP($AX37&amp;"_"&amp;$BC$14,データシート1!$A:$BS,MATCH($BC$12&amp;"_"&amp;BP$20,データシート1!$A$1:$BS$1,0),0)</f>
        <v>0</v>
      </c>
      <c r="BQ37" s="40">
        <f>VLOOKUP($AX37&amp;"_"&amp;$BC$14,データシート1!$A:$BS,MATCH($BC$12&amp;"_"&amp;BQ$20,データシート1!$A$1:$BS$1,0),0)</f>
        <v>8.4348361403399998</v>
      </c>
      <c r="BR37" s="41">
        <f t="shared" si="3"/>
        <v>390.21610272036412</v>
      </c>
      <c r="BT37" s="134" t="str">
        <f t="shared" si="4"/>
        <v>土岐市</v>
      </c>
      <c r="BU37" s="38">
        <f t="shared" si="25"/>
        <v>390.21610272036412</v>
      </c>
      <c r="BV37" s="69">
        <f t="shared" si="16"/>
        <v>0.37849698521953423</v>
      </c>
      <c r="BW37" s="69">
        <f t="shared" si="5"/>
        <v>0.36744393805164366</v>
      </c>
      <c r="BX37" s="69">
        <f t="shared" si="5"/>
        <v>8.338789891195986E-3</v>
      </c>
      <c r="BY37" s="69">
        <f t="shared" si="5"/>
        <v>2.7142572766946493E-3</v>
      </c>
      <c r="BZ37" s="69">
        <f t="shared" si="5"/>
        <v>0.15718194133919902</v>
      </c>
      <c r="CA37" s="69">
        <f t="shared" si="5"/>
        <v>0.18959089109704866</v>
      </c>
      <c r="CB37" s="69">
        <f t="shared" si="5"/>
        <v>0.25311437489409705</v>
      </c>
      <c r="CC37" s="69">
        <f t="shared" si="5"/>
        <v>0.24445702862183022</v>
      </c>
      <c r="CD37" s="69">
        <f t="shared" si="5"/>
        <v>0.13738416412020502</v>
      </c>
      <c r="CE37" s="69">
        <f t="shared" si="5"/>
        <v>0.10707286450162519</v>
      </c>
      <c r="CF37" s="69">
        <f t="shared" si="5"/>
        <v>8.6573462722668304E-3</v>
      </c>
      <c r="CG37" s="69">
        <f t="shared" si="5"/>
        <v>0</v>
      </c>
      <c r="CH37" s="69">
        <f t="shared" si="5"/>
        <v>2.1615807450120927E-2</v>
      </c>
      <c r="CI37" s="135">
        <f t="shared" si="6"/>
        <v>1</v>
      </c>
      <c r="CK37" s="136" t="str">
        <f t="shared" si="7"/>
        <v>土岐市</v>
      </c>
      <c r="CL37" s="137">
        <f t="shared" si="17"/>
        <v>147.69561846377391</v>
      </c>
      <c r="CM37" s="75">
        <f t="shared" si="18"/>
        <v>0.88248386347336993</v>
      </c>
      <c r="CN37" s="76">
        <f t="shared" si="19"/>
        <v>143.38254147473529</v>
      </c>
      <c r="CO37" s="75">
        <f t="shared" si="20"/>
        <v>0.90902977907506521</v>
      </c>
      <c r="CP37" s="76">
        <f t="shared" si="8"/>
        <v>3.2539300927464669</v>
      </c>
      <c r="CQ37" s="75">
        <f t="shared" si="21"/>
        <v>0</v>
      </c>
      <c r="CR37" s="76">
        <f t="shared" si="9"/>
        <v>1.0591468962921751</v>
      </c>
      <c r="CS37" s="75">
        <f t="shared" si="22"/>
        <v>0</v>
      </c>
      <c r="CT37" s="76">
        <f t="shared" si="10"/>
        <v>61.334924567403135</v>
      </c>
      <c r="CU37" s="77">
        <f t="shared" si="23"/>
        <v>0.72510075317898104</v>
      </c>
      <c r="CV37" s="18"/>
      <c r="CW37" s="1078">
        <f t="shared" si="24"/>
        <v>130.339</v>
      </c>
      <c r="CX37" s="1081">
        <f>VLOOKUP($AX37&amp;"_"&amp;$CW$14,データシート1!$A:$BS,MATCH($CW$12&amp;"_"&amp;CX$20,データシート1!$A$1:$BS$1,0),0)</f>
        <v>130.339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44.474000000000004</v>
      </c>
      <c r="DB37" s="1081">
        <f>VLOOKUP($AX37&amp;"_"&amp;$CW$14,データシート1!$A:$BS,MATCH($CW$12&amp;"_"&amp;DB$20,データシート1!$A$1:$BS$1,0),0)</f>
        <v>0</v>
      </c>
      <c r="DC37" s="1081">
        <f>VLOOKUP($AX37&amp;"_"&amp;$CW$14,データシート1!$A:$BS,MATCH($CW$12&amp;"_"&amp;DC$20,データシート1!$A$1:$BS$1,0),0)</f>
        <v>0</v>
      </c>
      <c r="DD37" s="1080">
        <f t="shared" si="11"/>
        <v>174.81299999999999</v>
      </c>
      <c r="DE37" s="18"/>
      <c r="DF37" s="138">
        <f>VLOOKUP($AX37&amp;"_"&amp;$DF$14,データシート1!$A:$BS,MATCH($DF$12&amp;"_"&amp;DF$20,データシート1!$A$1:$BS$1,0),0)</f>
        <v>20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4</v>
      </c>
      <c r="DJ37" s="74">
        <f>VLOOKUP($AX37&amp;"_"&amp;$DF$14,データシート1!$A:$BS,MATCH($DF$12&amp;"_"&amp;DJ$20,データシート1!$A$1:$BS$1,0),0)</f>
        <v>0</v>
      </c>
      <c r="DK37" s="74">
        <f>VLOOKUP($AX37&amp;"_"&amp;$DF$14,データシート1!$A:$BS,MATCH($DF$12&amp;"_"&amp;DK$20,データシート1!$A$1:$BS$1,0),0)</f>
        <v>0</v>
      </c>
      <c r="DL37" s="78">
        <f t="shared" si="12"/>
        <v>24</v>
      </c>
      <c r="DM37" s="18"/>
      <c r="DN37" s="139">
        <f t="shared" si="26"/>
        <v>0.75</v>
      </c>
      <c r="DO37" s="140">
        <f t="shared" si="27"/>
        <v>0</v>
      </c>
      <c r="DP37" s="140">
        <f t="shared" ref="DP37:DP68" si="29">IF($DD37=0,0,ROUND(CZ37/$DD37,2))</f>
        <v>0</v>
      </c>
      <c r="DQ37" s="140">
        <f t="shared" ref="DQ37:DQ68" si="30">IF($DD37=0,0,ROUND(DA37/$DD37,2))</f>
        <v>0.25</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33204</v>
      </c>
      <c r="AY38" s="20" t="str">
        <f>IF(IFERROR(比較地域マスタ!$Z23,"")=0,"",IFERROR(比較地域マスタ!$Z23,""))</f>
        <v>玉野市</v>
      </c>
      <c r="BB38" s="122" t="str">
        <f t="shared" si="0"/>
        <v>33204</v>
      </c>
      <c r="BC38" s="123" t="str">
        <f t="shared" si="0"/>
        <v>玉野市</v>
      </c>
      <c r="BD38" s="40">
        <f t="shared" si="14"/>
        <v>1407.0853282591315</v>
      </c>
      <c r="BE38" s="40">
        <f t="shared" si="15"/>
        <v>1090.6260132751138</v>
      </c>
      <c r="BF38" s="40">
        <f>VLOOKUP($AX38&amp;"_"&amp;$BC$14,データシート1!$A:$BS,MATCH($BC$12&amp;"_"&amp;BF$20,データシート1!$A$1:$BS$1,0),0)</f>
        <v>1085.811355340687</v>
      </c>
      <c r="BG38" s="40">
        <f>VLOOKUP($AX38&amp;"_"&amp;$BC$14,データシート1!$A:$BS,MATCH($BC$12&amp;"_"&amp;BG$20,データシート1!$A$1:$BS$1,0),0)</f>
        <v>2.9306200280731121</v>
      </c>
      <c r="BH38" s="40">
        <f>VLOOKUP($AX38&amp;"_"&amp;$BC$14,データシート1!$A:$BS,MATCH($BC$12&amp;"_"&amp;BH$20,データシート1!$A$1:$BS$1,0),0)</f>
        <v>1.8840379063537831</v>
      </c>
      <c r="BI38" s="40">
        <f>VLOOKUP($AX38&amp;"_"&amp;$BC$14,データシート1!$A:$BS,MATCH($BC$12&amp;"_"&amp;BI$20,データシート1!$A$1:$BS$1,0),0)</f>
        <v>53.56112311412253</v>
      </c>
      <c r="BJ38" s="40">
        <f>VLOOKUP($AX38&amp;"_"&amp;$BC$14,データシート1!$A:$BS,MATCH($BC$12&amp;"_"&amp;BJ$20,データシート1!$A$1:$BS$1,0),0)</f>
        <v>85.171972204220921</v>
      </c>
      <c r="BK38" s="40">
        <f t="shared" si="1"/>
        <v>169.71060393867427</v>
      </c>
      <c r="BL38" s="40">
        <f t="shared" si="2"/>
        <v>86.977999689976059</v>
      </c>
      <c r="BM38" s="40">
        <f>VLOOKUP($AX38&amp;"_"&amp;$BC$14,データシート1!$A:$BS,MATCH($BC$12&amp;"_"&amp;BM$20,データシート1!$A$1:$BS$1,0),0)</f>
        <v>52.709677113247828</v>
      </c>
      <c r="BN38" s="40">
        <f>VLOOKUP($AX38&amp;"_"&amp;$BC$14,データシート1!$A:$BS,MATCH($BC$12&amp;"_"&amp;BN$20,データシート1!$A$1:$BS$1,0),0)</f>
        <v>34.268322576728231</v>
      </c>
      <c r="BO38" s="40">
        <f>VLOOKUP($AX38&amp;"_"&amp;$BC$14,データシート1!$A:$BS,MATCH($BC$12&amp;"_"&amp;BO$20,データシート1!$A$1:$BS$1,0),0)</f>
        <v>3.4152058305143633</v>
      </c>
      <c r="BP38" s="40">
        <f>VLOOKUP($AX38&amp;"_"&amp;$BC$14,データシート1!$A:$BS,MATCH($BC$12&amp;"_"&amp;BP$20,データシート1!$A$1:$BS$1,0),0)</f>
        <v>79.317398418183842</v>
      </c>
      <c r="BQ38" s="40">
        <f>VLOOKUP($AX38&amp;"_"&amp;$BC$14,データシート1!$A:$BS,MATCH($BC$12&amp;"_"&amp;BQ$20,データシート1!$A$1:$BS$1,0),0)</f>
        <v>8.0156157270000001</v>
      </c>
      <c r="BR38" s="41">
        <f t="shared" si="3"/>
        <v>1407.0853282591315</v>
      </c>
      <c r="BT38" s="134" t="str">
        <f t="shared" si="4"/>
        <v>玉野市</v>
      </c>
      <c r="BU38" s="38">
        <f t="shared" si="25"/>
        <v>1407.0853282591315</v>
      </c>
      <c r="BV38" s="69">
        <f t="shared" si="16"/>
        <v>0.77509586047951595</v>
      </c>
      <c r="BW38" s="69">
        <f t="shared" si="5"/>
        <v>0.77167413626867265</v>
      </c>
      <c r="BX38" s="69">
        <f t="shared" si="5"/>
        <v>2.082759282053578E-3</v>
      </c>
      <c r="BY38" s="69">
        <f t="shared" si="5"/>
        <v>1.3389649287898872E-3</v>
      </c>
      <c r="BZ38" s="69">
        <f t="shared" si="5"/>
        <v>3.8065298556121827E-2</v>
      </c>
      <c r="CA38" s="69">
        <f t="shared" si="5"/>
        <v>6.0530779828112516E-2</v>
      </c>
      <c r="CB38" s="69">
        <f t="shared" si="5"/>
        <v>0.12061145158029822</v>
      </c>
      <c r="CC38" s="69">
        <f t="shared" si="5"/>
        <v>6.1814303612693217E-2</v>
      </c>
      <c r="CD38" s="69">
        <f t="shared" si="5"/>
        <v>3.7460185288450902E-2</v>
      </c>
      <c r="CE38" s="69">
        <f t="shared" si="5"/>
        <v>2.4354118324242318E-2</v>
      </c>
      <c r="CF38" s="69">
        <f t="shared" si="5"/>
        <v>2.4271490590692967E-3</v>
      </c>
      <c r="CG38" s="69">
        <f t="shared" si="5"/>
        <v>5.6369998908535703E-2</v>
      </c>
      <c r="CH38" s="69">
        <f t="shared" si="5"/>
        <v>5.6966095559514134E-3</v>
      </c>
      <c r="CI38" s="135">
        <f t="shared" si="6"/>
        <v>1</v>
      </c>
      <c r="CK38" s="136" t="str">
        <f t="shared" si="7"/>
        <v>玉野市</v>
      </c>
      <c r="CL38" s="137">
        <f t="shared" si="17"/>
        <v>1090.6260132751138</v>
      </c>
      <c r="CM38" s="75">
        <f t="shared" si="18"/>
        <v>0.40124478480563441</v>
      </c>
      <c r="CN38" s="76">
        <f t="shared" si="19"/>
        <v>1085.811355340687</v>
      </c>
      <c r="CO38" s="75">
        <f t="shared" si="20"/>
        <v>0.40302396714454602</v>
      </c>
      <c r="CP38" s="76">
        <f t="shared" si="8"/>
        <v>2.9306200280731121</v>
      </c>
      <c r="CQ38" s="75">
        <f t="shared" si="21"/>
        <v>0</v>
      </c>
      <c r="CR38" s="76">
        <f t="shared" si="9"/>
        <v>1.8840379063537831</v>
      </c>
      <c r="CS38" s="75">
        <f t="shared" si="22"/>
        <v>0</v>
      </c>
      <c r="CT38" s="76">
        <f t="shared" si="10"/>
        <v>53.56112311412253</v>
      </c>
      <c r="CU38" s="77">
        <f t="shared" si="23"/>
        <v>0.31991487488958187</v>
      </c>
      <c r="CV38" s="18"/>
      <c r="CW38" s="1078">
        <f t="shared" si="24"/>
        <v>437.608</v>
      </c>
      <c r="CX38" s="1081">
        <f>VLOOKUP($AX38&amp;"_"&amp;$CW$14,データシート1!$A:$BS,MATCH($CW$12&amp;"_"&amp;CX$20,データシート1!$A$1:$BS$1,0),0)</f>
        <v>437.608</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17.135000000000002</v>
      </c>
      <c r="DB38" s="1081">
        <f>VLOOKUP($AX38&amp;"_"&amp;$CW$14,データシート1!$A:$BS,MATCH($CW$12&amp;"_"&amp;DB$20,データシート1!$A$1:$BS$1,0),0)</f>
        <v>0</v>
      </c>
      <c r="DC38" s="1081">
        <f>VLOOKUP($AX38&amp;"_"&amp;$CW$14,データシート1!$A:$BS,MATCH($CW$12&amp;"_"&amp;DC$20,データシート1!$A$1:$BS$1,0),0)</f>
        <v>0</v>
      </c>
      <c r="DD38" s="1080">
        <f t="shared" si="11"/>
        <v>454.74299999999999</v>
      </c>
      <c r="DE38" s="18"/>
      <c r="DF38" s="138">
        <f>VLOOKUP($AX38&amp;"_"&amp;$DF$14,データシート1!$A:$BS,MATCH($DF$12&amp;"_"&amp;DF$20,データシート1!$A$1:$BS$1,0),0)</f>
        <v>9</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10</v>
      </c>
      <c r="DM38" s="18"/>
      <c r="DN38" s="139">
        <f t="shared" si="26"/>
        <v>0.96</v>
      </c>
      <c r="DO38" s="140">
        <f t="shared" si="27"/>
        <v>0</v>
      </c>
      <c r="DP38" s="140">
        <f t="shared" si="29"/>
        <v>0</v>
      </c>
      <c r="DQ38" s="140">
        <f t="shared" si="30"/>
        <v>0.04</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40204</v>
      </c>
      <c r="AY39" s="20" t="str">
        <f>IF(IFERROR(比較地域マスタ!$Z24,"")=0,"",IFERROR(比較地域マスタ!$Z24,""))</f>
        <v>直方市</v>
      </c>
      <c r="BB39" s="122" t="str">
        <f t="shared" si="0"/>
        <v>40204</v>
      </c>
      <c r="BC39" s="123" t="str">
        <f t="shared" si="0"/>
        <v>直方市</v>
      </c>
      <c r="BD39" s="40">
        <f t="shared" si="14"/>
        <v>491.94466081751995</v>
      </c>
      <c r="BE39" s="40">
        <f t="shared" si="15"/>
        <v>284.53032827139253</v>
      </c>
      <c r="BF39" s="40">
        <f>VLOOKUP($AX39&amp;"_"&amp;$BC$14,データシート1!$A:$BS,MATCH($BC$12&amp;"_"&amp;BF$20,データシート1!$A$1:$BS$1,0),0)</f>
        <v>279.65800517112262</v>
      </c>
      <c r="BG39" s="40">
        <f>VLOOKUP($AX39&amp;"_"&amp;$BC$14,データシート1!$A:$BS,MATCH($BC$12&amp;"_"&amp;BG$20,データシート1!$A$1:$BS$1,0),0)</f>
        <v>2.6893193874775769</v>
      </c>
      <c r="BH39" s="40">
        <f>VLOOKUP($AX39&amp;"_"&amp;$BC$14,データシート1!$A:$BS,MATCH($BC$12&amp;"_"&amp;BH$20,データシート1!$A$1:$BS$1,0),0)</f>
        <v>2.1830037127923565</v>
      </c>
      <c r="BI39" s="40">
        <f>VLOOKUP($AX39&amp;"_"&amp;$BC$14,データシート1!$A:$BS,MATCH($BC$12&amp;"_"&amp;BI$20,データシート1!$A$1:$BS$1,0),0)</f>
        <v>64.675090215427431</v>
      </c>
      <c r="BJ39" s="40">
        <f>VLOOKUP($AX39&amp;"_"&amp;$BC$14,データシート1!$A:$BS,MATCH($BC$12&amp;"_"&amp;BJ$20,データシート1!$A$1:$BS$1,0),0)</f>
        <v>51.602870673495005</v>
      </c>
      <c r="BK39" s="40">
        <f t="shared" si="1"/>
        <v>91.136371657204961</v>
      </c>
      <c r="BL39" s="40">
        <f t="shared" si="2"/>
        <v>87.820282917229349</v>
      </c>
      <c r="BM39" s="40">
        <f>VLOOKUP($AX39&amp;"_"&amp;$BC$14,データシート1!$A:$BS,MATCH($BC$12&amp;"_"&amp;BM$20,データシート1!$A$1:$BS$1,0),0)</f>
        <v>51.331234740845083</v>
      </c>
      <c r="BN39" s="40">
        <f>VLOOKUP($AX39&amp;"_"&amp;$BC$14,データシート1!$A:$BS,MATCH($BC$12&amp;"_"&amp;BN$20,データシート1!$A$1:$BS$1,0),0)</f>
        <v>36.489048176384266</v>
      </c>
      <c r="BO39" s="40">
        <f>VLOOKUP($AX39&amp;"_"&amp;$BC$14,データシート1!$A:$BS,MATCH($BC$12&amp;"_"&amp;BO$20,データシート1!$A$1:$BS$1,0),0)</f>
        <v>3.3160887399756183</v>
      </c>
      <c r="BP39" s="40">
        <f>VLOOKUP($AX39&amp;"_"&amp;$BC$14,データシート1!$A:$BS,MATCH($BC$12&amp;"_"&amp;BP$20,データシート1!$A$1:$BS$1,0),0)</f>
        <v>0</v>
      </c>
      <c r="BQ39" s="40">
        <f>VLOOKUP($AX39&amp;"_"&amp;$BC$14,データシート1!$A:$BS,MATCH($BC$12&amp;"_"&amp;BQ$20,データシート1!$A$1:$BS$1,0),0)</f>
        <v>0</v>
      </c>
      <c r="BR39" s="41">
        <f t="shared" si="3"/>
        <v>491.94466081751995</v>
      </c>
      <c r="BT39" s="134" t="str">
        <f t="shared" si="4"/>
        <v>直方市</v>
      </c>
      <c r="BU39" s="38">
        <f t="shared" si="25"/>
        <v>491.94466081751995</v>
      </c>
      <c r="BV39" s="69">
        <f t="shared" si="16"/>
        <v>0.57837873023879638</v>
      </c>
      <c r="BW39" s="69">
        <f t="shared" si="5"/>
        <v>0.56847452050070701</v>
      </c>
      <c r="BX39" s="69">
        <f t="shared" si="5"/>
        <v>5.4667112008257831E-3</v>
      </c>
      <c r="BY39" s="69">
        <f t="shared" si="5"/>
        <v>4.4374985372635468E-3</v>
      </c>
      <c r="BZ39" s="69">
        <f t="shared" si="5"/>
        <v>0.13146822268169256</v>
      </c>
      <c r="CA39" s="69">
        <f t="shared" si="5"/>
        <v>0.1048956819406083</v>
      </c>
      <c r="CB39" s="69">
        <f t="shared" si="5"/>
        <v>0.18525736513890276</v>
      </c>
      <c r="CC39" s="69">
        <f t="shared" si="5"/>
        <v>0.17851658918563823</v>
      </c>
      <c r="CD39" s="69">
        <f t="shared" si="5"/>
        <v>0.10434351427972037</v>
      </c>
      <c r="CE39" s="69">
        <f t="shared" si="5"/>
        <v>7.4173074905917874E-2</v>
      </c>
      <c r="CF39" s="69">
        <f t="shared" si="5"/>
        <v>6.7407759532645386E-3</v>
      </c>
      <c r="CG39" s="69">
        <f t="shared" si="5"/>
        <v>0</v>
      </c>
      <c r="CH39" s="69">
        <f t="shared" si="5"/>
        <v>0</v>
      </c>
      <c r="CI39" s="135">
        <f t="shared" si="6"/>
        <v>1</v>
      </c>
      <c r="CK39" s="136" t="str">
        <f t="shared" si="7"/>
        <v>直方市</v>
      </c>
      <c r="CL39" s="137">
        <f t="shared" si="17"/>
        <v>284.53032827139253</v>
      </c>
      <c r="CM39" s="75">
        <f t="shared" si="18"/>
        <v>0.13605228038494521</v>
      </c>
      <c r="CN39" s="76">
        <f t="shared" si="19"/>
        <v>279.65800517112262</v>
      </c>
      <c r="CO39" s="75">
        <f t="shared" si="20"/>
        <v>0.1384226422423086</v>
      </c>
      <c r="CP39" s="76">
        <f t="shared" si="8"/>
        <v>2.6893193874775769</v>
      </c>
      <c r="CQ39" s="75">
        <f t="shared" si="21"/>
        <v>0</v>
      </c>
      <c r="CR39" s="76">
        <f t="shared" si="9"/>
        <v>2.1830037127923565</v>
      </c>
      <c r="CS39" s="75">
        <f t="shared" si="22"/>
        <v>0</v>
      </c>
      <c r="CT39" s="76">
        <f t="shared" si="10"/>
        <v>64.675090215427431</v>
      </c>
      <c r="CU39" s="77">
        <f t="shared" si="23"/>
        <v>7.4047055582732585E-2</v>
      </c>
      <c r="CV39" s="18"/>
      <c r="CW39" s="1078">
        <f t="shared" si="24"/>
        <v>38.710999999999999</v>
      </c>
      <c r="CX39" s="1081">
        <f>VLOOKUP($AX39&amp;"_"&amp;$CW$14,データシート1!$A:$BS,MATCH($CW$12&amp;"_"&amp;CX$20,データシート1!$A$1:$BS$1,0),0)</f>
        <v>38.710999999999999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4.7889999999999997</v>
      </c>
      <c r="DB39" s="1081">
        <f>VLOOKUP($AX39&amp;"_"&amp;$CW$14,データシート1!$A:$BS,MATCH($CW$12&amp;"_"&amp;DB$20,データシート1!$A$1:$BS$1,0),0)</f>
        <v>0</v>
      </c>
      <c r="DC39" s="1081">
        <f>VLOOKUP($AX39&amp;"_"&amp;$CW$14,データシート1!$A:$BS,MATCH($CW$12&amp;"_"&amp;DC$20,データシート1!$A$1:$BS$1,0),0)</f>
        <v>0</v>
      </c>
      <c r="DD39" s="1080">
        <f t="shared" si="11"/>
        <v>43.5</v>
      </c>
      <c r="DE39" s="18"/>
      <c r="DF39" s="138">
        <f>VLOOKUP($AX39&amp;"_"&amp;$DF$14,データシート1!$A:$BS,MATCH($DF$12&amp;"_"&amp;DF$20,データシート1!$A$1:$BS$1,0),0)</f>
        <v>7</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9</v>
      </c>
      <c r="DM39" s="18"/>
      <c r="DN39" s="139">
        <f t="shared" si="26"/>
        <v>0.89</v>
      </c>
      <c r="DO39" s="140">
        <f t="shared" si="27"/>
        <v>0</v>
      </c>
      <c r="DP39" s="140">
        <f t="shared" si="29"/>
        <v>0</v>
      </c>
      <c r="DQ39" s="140">
        <f t="shared" si="30"/>
        <v>0.11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47214</v>
      </c>
      <c r="AY40" s="20" t="str">
        <f>IF(IFERROR(比較地域マスタ!$Z25,"")=0,"",IFERROR(比較地域マスタ!$Z25,""))</f>
        <v>宮古島市</v>
      </c>
      <c r="BB40" s="122" t="str">
        <f t="shared" si="0"/>
        <v>47214</v>
      </c>
      <c r="BC40" s="123" t="str">
        <f t="shared" si="0"/>
        <v>宮古島市</v>
      </c>
      <c r="BD40" s="40">
        <f t="shared" si="14"/>
        <v>395.91937658106883</v>
      </c>
      <c r="BE40" s="40">
        <f t="shared" si="15"/>
        <v>51.579100395381808</v>
      </c>
      <c r="BF40" s="40">
        <f>VLOOKUP($AX40&amp;"_"&amp;$BC$14,データシート1!$A:$BS,MATCH($BC$12&amp;"_"&amp;BF$20,データシート1!$A$1:$BS$1,0),0)</f>
        <v>20.949479374567112</v>
      </c>
      <c r="BG40" s="40">
        <f>VLOOKUP($AX40&amp;"_"&amp;$BC$14,データシート1!$A:$BS,MATCH($BC$12&amp;"_"&amp;BG$20,データシート1!$A$1:$BS$1,0),0)</f>
        <v>4.989043728544222</v>
      </c>
      <c r="BH40" s="40">
        <f>VLOOKUP($AX40&amp;"_"&amp;$BC$14,データシート1!$A:$BS,MATCH($BC$12&amp;"_"&amp;BH$20,データシート1!$A$1:$BS$1,0),0)</f>
        <v>25.640577292270475</v>
      </c>
      <c r="BI40" s="40">
        <f>VLOOKUP($AX40&amp;"_"&amp;$BC$14,データシート1!$A:$BS,MATCH($BC$12&amp;"_"&amp;BI$20,データシート1!$A$1:$BS$1,0),0)</f>
        <v>104.91921516017777</v>
      </c>
      <c r="BJ40" s="40">
        <f>VLOOKUP($AX40&amp;"_"&amp;$BC$14,データシート1!$A:$BS,MATCH($BC$12&amp;"_"&amp;BJ$20,データシート1!$A$1:$BS$1,0),0)</f>
        <v>89.107307456724286</v>
      </c>
      <c r="BK40" s="40">
        <f t="shared" si="1"/>
        <v>137.91505986893495</v>
      </c>
      <c r="BL40" s="40">
        <f t="shared" si="2"/>
        <v>122.0598361488203</v>
      </c>
      <c r="BM40" s="40">
        <f>VLOOKUP($AX40&amp;"_"&amp;$BC$14,データシート1!$A:$BS,MATCH($BC$12&amp;"_"&amp;BM$20,データシート1!$A$1:$BS$1,0),0)</f>
        <v>47.689907783492878</v>
      </c>
      <c r="BN40" s="40">
        <f>VLOOKUP($AX40&amp;"_"&amp;$BC$14,データシート1!$A:$BS,MATCH($BC$12&amp;"_"&amp;BN$20,データシート1!$A$1:$BS$1,0),0)</f>
        <v>74.369928365327411</v>
      </c>
      <c r="BO40" s="40">
        <f>VLOOKUP($AX40&amp;"_"&amp;$BC$14,データシート1!$A:$BS,MATCH($BC$12&amp;"_"&amp;BO$20,データシート1!$A$1:$BS$1,0),0)</f>
        <v>3.2769961575680107</v>
      </c>
      <c r="BP40" s="40">
        <f>VLOOKUP($AX40&amp;"_"&amp;$BC$14,データシート1!$A:$BS,MATCH($BC$12&amp;"_"&amp;BP$20,データシート1!$A$1:$BS$1,0),0)</f>
        <v>12.578227562546633</v>
      </c>
      <c r="BQ40" s="40">
        <f>VLOOKUP($AX40&amp;"_"&amp;$BC$14,データシート1!$A:$BS,MATCH($BC$12&amp;"_"&amp;BQ$20,データシート1!$A$1:$BS$1,0),0)</f>
        <v>12.39869369985</v>
      </c>
      <c r="BR40" s="41">
        <f t="shared" si="3"/>
        <v>395.91937658106883</v>
      </c>
      <c r="BT40" s="134" t="str">
        <f t="shared" si="4"/>
        <v>宮古島市</v>
      </c>
      <c r="BU40" s="38">
        <f t="shared" si="25"/>
        <v>395.91937658106883</v>
      </c>
      <c r="BV40" s="69">
        <f t="shared" si="16"/>
        <v>0.13027677715798894</v>
      </c>
      <c r="BW40" s="69">
        <f t="shared" si="5"/>
        <v>5.2913498590229965E-2</v>
      </c>
      <c r="BX40" s="69">
        <f t="shared" si="5"/>
        <v>1.2601160801036624E-2</v>
      </c>
      <c r="BY40" s="69">
        <f t="shared" si="5"/>
        <v>6.4762117766722346E-2</v>
      </c>
      <c r="BZ40" s="69">
        <f t="shared" si="5"/>
        <v>0.2650014658696413</v>
      </c>
      <c r="CA40" s="69">
        <f t="shared" si="5"/>
        <v>0.22506427502034265</v>
      </c>
      <c r="CB40" s="69">
        <f t="shared" si="5"/>
        <v>0.34834127356910333</v>
      </c>
      <c r="CC40" s="69">
        <f t="shared" si="5"/>
        <v>0.30829467656485665</v>
      </c>
      <c r="CD40" s="69">
        <f t="shared" si="5"/>
        <v>0.12045358374554786</v>
      </c>
      <c r="CE40" s="69">
        <f t="shared" si="5"/>
        <v>0.18784109281930877</v>
      </c>
      <c r="CF40" s="69">
        <f t="shared" si="5"/>
        <v>8.2769279590866641E-3</v>
      </c>
      <c r="CG40" s="69">
        <f t="shared" si="5"/>
        <v>3.1769669045160015E-2</v>
      </c>
      <c r="CH40" s="69">
        <f t="shared" si="5"/>
        <v>3.1316208382923719E-2</v>
      </c>
      <c r="CI40" s="135">
        <f t="shared" si="6"/>
        <v>1</v>
      </c>
      <c r="CK40" s="136" t="str">
        <f t="shared" si="7"/>
        <v>宮古島市</v>
      </c>
      <c r="CL40" s="137">
        <f t="shared" si="17"/>
        <v>51.579100395381808</v>
      </c>
      <c r="CM40" s="75">
        <f t="shared" si="18"/>
        <v>0</v>
      </c>
      <c r="CN40" s="76">
        <f t="shared" si="19"/>
        <v>20.949479374567112</v>
      </c>
      <c r="CO40" s="75">
        <f t="shared" si="20"/>
        <v>0</v>
      </c>
      <c r="CP40" s="76">
        <f t="shared" si="8"/>
        <v>4.989043728544222</v>
      </c>
      <c r="CQ40" s="75">
        <f t="shared" si="21"/>
        <v>0</v>
      </c>
      <c r="CR40" s="76">
        <f t="shared" si="9"/>
        <v>25.640577292270475</v>
      </c>
      <c r="CS40" s="75">
        <f t="shared" si="22"/>
        <v>0</v>
      </c>
      <c r="CT40" s="76">
        <f t="shared" si="10"/>
        <v>104.91921516017777</v>
      </c>
      <c r="CU40" s="77">
        <f t="shared" si="23"/>
        <v>4.8561171490099114E-2</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5.0949999999999998</v>
      </c>
      <c r="DB40" s="1081">
        <f>VLOOKUP($AX40&amp;"_"&amp;$CW$14,データシート1!$A:$BS,MATCH($CW$12&amp;"_"&amp;DB$20,データシート1!$A$1:$BS$1,0),0)</f>
        <v>7.6429999999999998</v>
      </c>
      <c r="DC40" s="1081">
        <f>VLOOKUP($AX40&amp;"_"&amp;$CW$14,データシート1!$A:$BS,MATCH($CW$12&amp;"_"&amp;DC$20,データシート1!$A$1:$BS$1,0),0)</f>
        <v>0</v>
      </c>
      <c r="DD40" s="1080">
        <f t="shared" si="11"/>
        <v>12.738</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1</v>
      </c>
      <c r="DK40" s="74">
        <f>VLOOKUP($AX40&amp;"_"&amp;$DF$14,データシート1!$A:$BS,MATCH($DF$12&amp;"_"&amp;DK$20,データシート1!$A$1:$BS$1,0),0)</f>
        <v>0</v>
      </c>
      <c r="DL40" s="78">
        <f t="shared" si="12"/>
        <v>2</v>
      </c>
      <c r="DM40" s="18"/>
      <c r="DN40" s="139">
        <f t="shared" si="26"/>
        <v>0</v>
      </c>
      <c r="DO40" s="140">
        <f t="shared" si="27"/>
        <v>0</v>
      </c>
      <c r="DP40" s="140">
        <f t="shared" si="29"/>
        <v>0</v>
      </c>
      <c r="DQ40" s="140">
        <f t="shared" si="30"/>
        <v>0.4</v>
      </c>
      <c r="DR40" s="140">
        <f t="shared" si="31"/>
        <v>0.6</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29206</v>
      </c>
      <c r="AY41" s="20" t="str">
        <f>IF(IFERROR(比較地域マスタ!$Z26,"")=0,"",IFERROR(比較地域マスタ!$Z26,""))</f>
        <v>桜井市</v>
      </c>
      <c r="BB41" s="122" t="str">
        <f t="shared" si="0"/>
        <v>29206</v>
      </c>
      <c r="BC41" s="123" t="str">
        <f t="shared" si="0"/>
        <v>桜井市</v>
      </c>
      <c r="BD41" s="40">
        <f t="shared" si="14"/>
        <v>216.23096235864341</v>
      </c>
      <c r="BE41" s="40">
        <f t="shared" si="15"/>
        <v>20.850465895202397</v>
      </c>
      <c r="BF41" s="40">
        <f>VLOOKUP($AX41&amp;"_"&amp;$BC$14,データシート1!$A:$BS,MATCH($BC$12&amp;"_"&amp;BF$20,データシート1!$A$1:$BS$1,0),0)</f>
        <v>17.106702824077551</v>
      </c>
      <c r="BG41" s="40">
        <f>VLOOKUP($AX41&amp;"_"&amp;$BC$14,データシート1!$A:$BS,MATCH($BC$12&amp;"_"&amp;BG$20,データシート1!$A$1:$BS$1,0),0)</f>
        <v>2.1697483210648936</v>
      </c>
      <c r="BH41" s="40">
        <f>VLOOKUP($AX41&amp;"_"&amp;$BC$14,データシート1!$A:$BS,MATCH($BC$12&amp;"_"&amp;BH$20,データシート1!$A$1:$BS$1,0),0)</f>
        <v>1.5740147500599531</v>
      </c>
      <c r="BI41" s="40">
        <f>VLOOKUP($AX41&amp;"_"&amp;$BC$14,データシート1!$A:$BS,MATCH($BC$12&amp;"_"&amp;BI$20,データシート1!$A$1:$BS$1,0),0)</f>
        <v>43.899693835895853</v>
      </c>
      <c r="BJ41" s="40">
        <f>VLOOKUP($AX41&amp;"_"&amp;$BC$14,データシート1!$A:$BS,MATCH($BC$12&amp;"_"&amp;BJ$20,データシート1!$A$1:$BS$1,0),0)</f>
        <v>59.0562563668297</v>
      </c>
      <c r="BK41" s="40">
        <f t="shared" si="1"/>
        <v>83.278566739715473</v>
      </c>
      <c r="BL41" s="40">
        <f t="shared" si="2"/>
        <v>79.956581682634635</v>
      </c>
      <c r="BM41" s="40">
        <f>VLOOKUP($AX41&amp;"_"&amp;$BC$14,データシート1!$A:$BS,MATCH($BC$12&amp;"_"&amp;BM$20,データシート1!$A$1:$BS$1,0),0)</f>
        <v>44.664331733609913</v>
      </c>
      <c r="BN41" s="40">
        <f>VLOOKUP($AX41&amp;"_"&amp;$BC$14,データシート1!$A:$BS,MATCH($BC$12&amp;"_"&amp;BN$20,データシート1!$A$1:$BS$1,0),0)</f>
        <v>35.292249949024729</v>
      </c>
      <c r="BO41" s="40">
        <f>VLOOKUP($AX41&amp;"_"&amp;$BC$14,データシート1!$A:$BS,MATCH($BC$12&amp;"_"&amp;BO$20,データシート1!$A$1:$BS$1,0),0)</f>
        <v>3.321985057080838</v>
      </c>
      <c r="BP41" s="40">
        <f>VLOOKUP($AX41&amp;"_"&amp;$BC$14,データシート1!$A:$BS,MATCH($BC$12&amp;"_"&amp;BP$20,データシート1!$A$1:$BS$1,0),0)</f>
        <v>0</v>
      </c>
      <c r="BQ41" s="40">
        <f>VLOOKUP($AX41&amp;"_"&amp;$BC$14,データシート1!$A:$BS,MATCH($BC$12&amp;"_"&amp;BQ$20,データシート1!$A$1:$BS$1,0),0)</f>
        <v>9.1459795209999992</v>
      </c>
      <c r="BR41" s="41">
        <f t="shared" si="3"/>
        <v>216.23096235864341</v>
      </c>
      <c r="BT41" s="134" t="str">
        <f t="shared" si="4"/>
        <v>桜井市</v>
      </c>
      <c r="BU41" s="38">
        <f t="shared" si="25"/>
        <v>216.23096235864341</v>
      </c>
      <c r="BV41" s="69">
        <f t="shared" si="16"/>
        <v>9.6426828367990852E-2</v>
      </c>
      <c r="BW41" s="69">
        <f t="shared" si="5"/>
        <v>7.9113104975707213E-2</v>
      </c>
      <c r="BX41" s="69">
        <f t="shared" si="5"/>
        <v>1.0034401629615474E-2</v>
      </c>
      <c r="BY41" s="69">
        <f t="shared" si="5"/>
        <v>7.2793217626681613E-3</v>
      </c>
      <c r="BZ41" s="69">
        <f t="shared" si="5"/>
        <v>0.20302223768991634</v>
      </c>
      <c r="CA41" s="69">
        <f t="shared" si="5"/>
        <v>0.27311655889908237</v>
      </c>
      <c r="CB41" s="69">
        <f t="shared" si="5"/>
        <v>0.38513710447067517</v>
      </c>
      <c r="CC41" s="69">
        <f t="shared" si="5"/>
        <v>0.36977397136131523</v>
      </c>
      <c r="CD41" s="69">
        <f t="shared" si="5"/>
        <v>0.20655844679416951</v>
      </c>
      <c r="CE41" s="69">
        <f t="shared" si="5"/>
        <v>0.16321552456714575</v>
      </c>
      <c r="CF41" s="69">
        <f t="shared" si="5"/>
        <v>1.5363133109359942E-2</v>
      </c>
      <c r="CG41" s="69">
        <f t="shared" si="5"/>
        <v>0</v>
      </c>
      <c r="CH41" s="69">
        <f t="shared" si="5"/>
        <v>4.2297270572335344E-2</v>
      </c>
      <c r="CI41" s="135">
        <f t="shared" si="6"/>
        <v>1</v>
      </c>
      <c r="CK41" s="136" t="str">
        <f t="shared" si="7"/>
        <v>桜井市</v>
      </c>
      <c r="CL41" s="137">
        <f t="shared" si="17"/>
        <v>20.850465895202397</v>
      </c>
      <c r="CM41" s="75">
        <f t="shared" si="18"/>
        <v>0</v>
      </c>
      <c r="CN41" s="76">
        <f t="shared" si="19"/>
        <v>17.106702824077551</v>
      </c>
      <c r="CO41" s="75">
        <f t="shared" si="20"/>
        <v>0</v>
      </c>
      <c r="CP41" s="76">
        <f t="shared" si="8"/>
        <v>2.1697483210648936</v>
      </c>
      <c r="CQ41" s="75">
        <f t="shared" si="21"/>
        <v>0</v>
      </c>
      <c r="CR41" s="76">
        <f t="shared" si="9"/>
        <v>1.5740147500599531</v>
      </c>
      <c r="CS41" s="75">
        <f t="shared" si="22"/>
        <v>0</v>
      </c>
      <c r="CT41" s="76">
        <f t="shared" si="10"/>
        <v>43.899693835895853</v>
      </c>
      <c r="CU41" s="77">
        <f t="shared" si="23"/>
        <v>0.28309992426047142</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12.428000000000001</v>
      </c>
      <c r="DB41" s="1081">
        <f>VLOOKUP($AX41&amp;"_"&amp;$CW$14,データシート1!$A:$BS,MATCH($CW$12&amp;"_"&amp;DB$20,データシート1!$A$1:$BS$1,0),0)</f>
        <v>0</v>
      </c>
      <c r="DC41" s="1081">
        <f>VLOOKUP($AX41&amp;"_"&amp;$CW$14,データシート1!$A:$BS,MATCH($CW$12&amp;"_"&amp;DC$20,データシート1!$A$1:$BS$1,0),0)</f>
        <v>0</v>
      </c>
      <c r="DD41" s="1080">
        <f t="shared" si="11"/>
        <v>12.428000000000001</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03216</v>
      </c>
      <c r="AY42" s="20" t="str">
        <f>IF(IFERROR(比較地域マスタ!$Z27,"")=0,"",IFERROR(比較地域マスタ!$Z27,""))</f>
        <v>滝沢市</v>
      </c>
      <c r="BB42" s="122" t="str">
        <f t="shared" si="0"/>
        <v>03216</v>
      </c>
      <c r="BC42" s="123" t="str">
        <f t="shared" si="0"/>
        <v>滝沢市</v>
      </c>
      <c r="BD42" s="40">
        <f t="shared" si="14"/>
        <v>292.81700362295663</v>
      </c>
      <c r="BE42" s="40">
        <f t="shared" si="15"/>
        <v>55.644041784120759</v>
      </c>
      <c r="BF42" s="40">
        <f>VLOOKUP($AX42&amp;"_"&amp;$BC$14,データシート1!$A:$BS,MATCH($BC$12&amp;"_"&amp;BF$20,データシート1!$A$1:$BS$1,0),0)</f>
        <v>44.432626094972512</v>
      </c>
      <c r="BG42" s="40">
        <f>VLOOKUP($AX42&amp;"_"&amp;$BC$14,データシート1!$A:$BS,MATCH($BC$12&amp;"_"&amp;BG$20,データシート1!$A$1:$BS$1,0),0)</f>
        <v>5.9192453696880589</v>
      </c>
      <c r="BH42" s="40">
        <f>VLOOKUP($AX42&amp;"_"&amp;$BC$14,データシート1!$A:$BS,MATCH($BC$12&amp;"_"&amp;BH$20,データシート1!$A$1:$BS$1,0),0)</f>
        <v>5.2921703194601895</v>
      </c>
      <c r="BI42" s="40">
        <f>VLOOKUP($AX42&amp;"_"&amp;$BC$14,データシート1!$A:$BS,MATCH($BC$12&amp;"_"&amp;BI$20,データシート1!$A$1:$BS$1,0),0)</f>
        <v>48.520204565122647</v>
      </c>
      <c r="BJ42" s="40">
        <f>VLOOKUP($AX42&amp;"_"&amp;$BC$14,データシート1!$A:$BS,MATCH($BC$12&amp;"_"&amp;BJ$20,データシート1!$A$1:$BS$1,0),0)</f>
        <v>90.889222246006426</v>
      </c>
      <c r="BK42" s="40">
        <f t="shared" si="1"/>
        <v>85.321080008205143</v>
      </c>
      <c r="BL42" s="40">
        <f t="shared" si="2"/>
        <v>82.042432881847674</v>
      </c>
      <c r="BM42" s="40">
        <f>VLOOKUP($AX42&amp;"_"&amp;$BC$14,データシート1!$A:$BS,MATCH($BC$12&amp;"_"&amp;BM$20,データシート1!$A$1:$BS$1,0),0)</f>
        <v>48.749279231116105</v>
      </c>
      <c r="BN42" s="40">
        <f>VLOOKUP($AX42&amp;"_"&amp;$BC$14,データシート1!$A:$BS,MATCH($BC$12&amp;"_"&amp;BN$20,データシート1!$A$1:$BS$1,0),0)</f>
        <v>33.293153650731561</v>
      </c>
      <c r="BO42" s="40">
        <f>VLOOKUP($AX42&amp;"_"&amp;$BC$14,データシート1!$A:$BS,MATCH($BC$12&amp;"_"&amp;BO$20,データシート1!$A$1:$BS$1,0),0)</f>
        <v>3.2786471263574724</v>
      </c>
      <c r="BP42" s="40">
        <f>VLOOKUP($AX42&amp;"_"&amp;$BC$14,データシート1!$A:$BS,MATCH($BC$12&amp;"_"&amp;BP$20,データシート1!$A$1:$BS$1,0),0)</f>
        <v>0</v>
      </c>
      <c r="BQ42" s="40">
        <f>VLOOKUP($AX42&amp;"_"&amp;$BC$14,データシート1!$A:$BS,MATCH($BC$12&amp;"_"&amp;BQ$20,データシート1!$A$1:$BS$1,0),0)</f>
        <v>12.442455019501651</v>
      </c>
      <c r="BR42" s="41">
        <f t="shared" si="3"/>
        <v>292.81700362295663</v>
      </c>
      <c r="BT42" s="134" t="str">
        <f t="shared" si="4"/>
        <v>滝沢市</v>
      </c>
      <c r="BU42" s="38">
        <f t="shared" si="25"/>
        <v>292.81700362295663</v>
      </c>
      <c r="BV42" s="69">
        <f t="shared" si="16"/>
        <v>0.19003009079271346</v>
      </c>
      <c r="BW42" s="69">
        <f t="shared" si="5"/>
        <v>0.15174196014991606</v>
      </c>
      <c r="BX42" s="69">
        <f t="shared" si="5"/>
        <v>2.0214828020403915E-2</v>
      </c>
      <c r="BY42" s="69">
        <f t="shared" si="5"/>
        <v>1.8073302622393501E-2</v>
      </c>
      <c r="BZ42" s="69">
        <f t="shared" si="5"/>
        <v>0.1657014584699435</v>
      </c>
      <c r="CA42" s="69">
        <f t="shared" ref="CA42:CH68" si="32">BJ42/$BR42</f>
        <v>0.31039598493753856</v>
      </c>
      <c r="CB42" s="69">
        <f t="shared" si="32"/>
        <v>0.29138021000333753</v>
      </c>
      <c r="CC42" s="69">
        <f t="shared" si="32"/>
        <v>0.28018329491373706</v>
      </c>
      <c r="CD42" s="69">
        <f t="shared" si="32"/>
        <v>0.16648377187100688</v>
      </c>
      <c r="CE42" s="69">
        <f t="shared" si="32"/>
        <v>0.11369952304273016</v>
      </c>
      <c r="CF42" s="69">
        <f t="shared" si="32"/>
        <v>1.1196915089600449E-2</v>
      </c>
      <c r="CG42" s="69">
        <f t="shared" si="32"/>
        <v>0</v>
      </c>
      <c r="CH42" s="69">
        <f t="shared" si="32"/>
        <v>4.2492255796466906E-2</v>
      </c>
      <c r="CI42" s="135">
        <f t="shared" si="6"/>
        <v>1</v>
      </c>
      <c r="CK42" s="136" t="str">
        <f t="shared" si="7"/>
        <v>滝沢市</v>
      </c>
      <c r="CL42" s="137">
        <f t="shared" si="17"/>
        <v>55.644041784120759</v>
      </c>
      <c r="CM42" s="75">
        <f t="shared" si="18"/>
        <v>0.13604331671967554</v>
      </c>
      <c r="CN42" s="76">
        <f t="shared" si="19"/>
        <v>44.432626094972512</v>
      </c>
      <c r="CO42" s="75">
        <f t="shared" si="20"/>
        <v>0.17037030365523534</v>
      </c>
      <c r="CP42" s="76">
        <f t="shared" si="8"/>
        <v>5.9192453696880589</v>
      </c>
      <c r="CQ42" s="75">
        <f t="shared" si="21"/>
        <v>0</v>
      </c>
      <c r="CR42" s="76">
        <f t="shared" si="9"/>
        <v>5.2921703194601895</v>
      </c>
      <c r="CS42" s="75">
        <f t="shared" si="22"/>
        <v>0</v>
      </c>
      <c r="CT42" s="76">
        <f t="shared" si="10"/>
        <v>48.520204565122647</v>
      </c>
      <c r="CU42" s="77">
        <f t="shared" si="23"/>
        <v>0.34894741586003863</v>
      </c>
      <c r="CV42" s="18"/>
      <c r="CW42" s="1078">
        <f t="shared" si="24"/>
        <v>7.57</v>
      </c>
      <c r="CX42" s="1081">
        <f>VLOOKUP($AX42&amp;"_"&amp;$CW$14,データシート1!$A:$BS,MATCH($CW$12&amp;"_"&amp;CX$20,データシート1!$A$1:$BS$1,0),0)</f>
        <v>7.57</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16.930999999999997</v>
      </c>
      <c r="DB42" s="1081">
        <f>VLOOKUP($AX42&amp;"_"&amp;$CW$14,データシート1!$A:$BS,MATCH($CW$12&amp;"_"&amp;DB$20,データシート1!$A$1:$BS$1,0),0)</f>
        <v>0</v>
      </c>
      <c r="DC42" s="1081">
        <f>VLOOKUP($AX42&amp;"_"&amp;$CW$14,データシート1!$A:$BS,MATCH($CW$12&amp;"_"&amp;DC$20,データシート1!$A$1:$BS$1,0),0)</f>
        <v>0</v>
      </c>
      <c r="DD42" s="1080">
        <f t="shared" si="11"/>
        <v>24.500999999999998</v>
      </c>
      <c r="DE42" s="18"/>
      <c r="DF42" s="138">
        <f>VLOOKUP($AX42&amp;"_"&amp;$DF$14,データシート1!$A:$BS,MATCH($DF$12&amp;"_"&amp;DF$20,データシート1!$A$1:$BS$1,0),0)</f>
        <v>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3</v>
      </c>
      <c r="DJ42" s="74">
        <f>VLOOKUP($AX42&amp;"_"&amp;$DF$14,データシート1!$A:$BS,MATCH($DF$12&amp;"_"&amp;DJ$20,データシート1!$A$1:$BS$1,0),0)</f>
        <v>0</v>
      </c>
      <c r="DK42" s="74">
        <f>VLOOKUP($AX42&amp;"_"&amp;$DF$14,データシート1!$A:$BS,MATCH($DF$12&amp;"_"&amp;DK$20,データシート1!$A$1:$BS$1,0),0)</f>
        <v>0</v>
      </c>
      <c r="DL42" s="78">
        <f t="shared" si="12"/>
        <v>5</v>
      </c>
      <c r="DM42" s="18"/>
      <c r="DN42" s="139">
        <f t="shared" si="26"/>
        <v>0.31</v>
      </c>
      <c r="DO42" s="140">
        <f t="shared" si="27"/>
        <v>0</v>
      </c>
      <c r="DP42" s="140">
        <f t="shared" si="29"/>
        <v>0</v>
      </c>
      <c r="DQ42" s="140">
        <f t="shared" si="30"/>
        <v>0.69</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10211</v>
      </c>
      <c r="AY43" s="20" t="str">
        <f>IF(IFERROR(比較地域マスタ!$Z28,"")=0,"",IFERROR(比較地域マスタ!$Z28,""))</f>
        <v>安中市</v>
      </c>
      <c r="AZ43" s="26"/>
      <c r="BB43" s="122" t="str">
        <f t="shared" si="0"/>
        <v>10211</v>
      </c>
      <c r="BC43" s="123" t="str">
        <f t="shared" si="0"/>
        <v>安中市</v>
      </c>
      <c r="BD43" s="40">
        <f t="shared" si="14"/>
        <v>415.21003957468463</v>
      </c>
      <c r="BE43" s="40">
        <f t="shared" si="15"/>
        <v>177.85744725153242</v>
      </c>
      <c r="BF43" s="40">
        <f>VLOOKUP($AX43&amp;"_"&amp;$BC$14,データシート1!$A:$BS,MATCH($BC$12&amp;"_"&amp;BF$20,データシート1!$A$1:$BS$1,0),0)</f>
        <v>168.644417666788</v>
      </c>
      <c r="BG43" s="40">
        <f>VLOOKUP($AX43&amp;"_"&amp;$BC$14,データシート1!$A:$BS,MATCH($BC$12&amp;"_"&amp;BG$20,データシート1!$A$1:$BS$1,0),0)</f>
        <v>2.8709929497166762</v>
      </c>
      <c r="BH43" s="40">
        <f>VLOOKUP($AX43&amp;"_"&amp;$BC$14,データシート1!$A:$BS,MATCH($BC$12&amp;"_"&amp;BH$20,データシート1!$A$1:$BS$1,0),0)</f>
        <v>6.3420366350277373</v>
      </c>
      <c r="BI43" s="40">
        <f>VLOOKUP($AX43&amp;"_"&amp;$BC$14,データシート1!$A:$BS,MATCH($BC$12&amp;"_"&amp;BI$20,データシート1!$A$1:$BS$1,0),0)</f>
        <v>49.63221454930305</v>
      </c>
      <c r="BJ43" s="40">
        <f>VLOOKUP($AX43&amp;"_"&amp;$BC$14,データシート1!$A:$BS,MATCH($BC$12&amp;"_"&amp;BJ$20,データシート1!$A$1:$BS$1,0),0)</f>
        <v>64.635256895212564</v>
      </c>
      <c r="BK43" s="40">
        <f t="shared" si="1"/>
        <v>112.66128077837659</v>
      </c>
      <c r="BL43" s="40">
        <f t="shared" si="2"/>
        <v>109.31771520069066</v>
      </c>
      <c r="BM43" s="40">
        <f>VLOOKUP($AX43&amp;"_"&amp;$BC$14,データシート1!$A:$BS,MATCH($BC$12&amp;"_"&amp;BM$20,データシート1!$A$1:$BS$1,0),0)</f>
        <v>58.861588452417806</v>
      </c>
      <c r="BN43" s="40">
        <f>VLOOKUP($AX43&amp;"_"&amp;$BC$14,データシート1!$A:$BS,MATCH($BC$12&amp;"_"&amp;BN$20,データシート1!$A$1:$BS$1,0),0)</f>
        <v>50.456126748272851</v>
      </c>
      <c r="BO43" s="40">
        <f>VLOOKUP($AX43&amp;"_"&amp;$BC$14,データシート1!$A:$BS,MATCH($BC$12&amp;"_"&amp;BO$20,データシート1!$A$1:$BS$1,0),0)</f>
        <v>3.3435655776859425</v>
      </c>
      <c r="BP43" s="40">
        <f>VLOOKUP($AX43&amp;"_"&amp;$BC$14,データシート1!$A:$BS,MATCH($BC$12&amp;"_"&amp;BP$20,データシート1!$A$1:$BS$1,0),0)</f>
        <v>0</v>
      </c>
      <c r="BQ43" s="40">
        <f>VLOOKUP($AX43&amp;"_"&amp;$BC$14,データシート1!$A:$BS,MATCH($BC$12&amp;"_"&amp;BQ$20,データシート1!$A$1:$BS$1,0),0)</f>
        <v>10.42384010026</v>
      </c>
      <c r="BR43" s="41">
        <f t="shared" si="3"/>
        <v>415.21003957468463</v>
      </c>
      <c r="BT43" s="134" t="str">
        <f t="shared" si="4"/>
        <v>安中市</v>
      </c>
      <c r="BU43" s="38">
        <f t="shared" si="25"/>
        <v>415.21003957468463</v>
      </c>
      <c r="BV43" s="69">
        <f t="shared" si="16"/>
        <v>0.42835536306809568</v>
      </c>
      <c r="BW43" s="69">
        <f t="shared" si="16"/>
        <v>0.40616652198375758</v>
      </c>
      <c r="BX43" s="69">
        <f t="shared" si="16"/>
        <v>6.9145557093406099E-3</v>
      </c>
      <c r="BY43" s="69">
        <f t="shared" si="16"/>
        <v>1.5274285374997497E-2</v>
      </c>
      <c r="BZ43" s="69">
        <f t="shared" si="16"/>
        <v>0.11953519861933784</v>
      </c>
      <c r="CA43" s="69">
        <f t="shared" si="32"/>
        <v>0.15566881995777584</v>
      </c>
      <c r="CB43" s="69">
        <f t="shared" si="32"/>
        <v>0.27133563748549966</v>
      </c>
      <c r="CC43" s="69">
        <f t="shared" si="32"/>
        <v>0.26328292859360752</v>
      </c>
      <c r="CD43" s="69">
        <f t="shared" si="32"/>
        <v>0.14176340368048895</v>
      </c>
      <c r="CE43" s="69">
        <f t="shared" si="32"/>
        <v>0.12151952491311861</v>
      </c>
      <c r="CF43" s="69">
        <f t="shared" si="32"/>
        <v>8.0527088918921214E-3</v>
      </c>
      <c r="CG43" s="69">
        <f t="shared" si="32"/>
        <v>0</v>
      </c>
      <c r="CH43" s="69">
        <f t="shared" si="32"/>
        <v>2.5104980869290958E-2</v>
      </c>
      <c r="CI43" s="135">
        <f t="shared" si="6"/>
        <v>1</v>
      </c>
      <c r="CJ43" s="26"/>
      <c r="CK43" s="136" t="str">
        <f t="shared" si="7"/>
        <v>安中市</v>
      </c>
      <c r="CL43" s="137">
        <f t="shared" si="17"/>
        <v>177.85744725153242</v>
      </c>
      <c r="CM43" s="75">
        <f t="shared" si="18"/>
        <v>1</v>
      </c>
      <c r="CN43" s="76">
        <f t="shared" si="19"/>
        <v>168.644417666788</v>
      </c>
      <c r="CO43" s="75">
        <f t="shared" si="20"/>
        <v>1</v>
      </c>
      <c r="CP43" s="76">
        <f t="shared" si="8"/>
        <v>2.8709929497166762</v>
      </c>
      <c r="CQ43" s="75">
        <f t="shared" si="21"/>
        <v>0</v>
      </c>
      <c r="CR43" s="76">
        <f t="shared" si="9"/>
        <v>6.3420366350277373</v>
      </c>
      <c r="CS43" s="75">
        <f t="shared" si="22"/>
        <v>0</v>
      </c>
      <c r="CT43" s="76">
        <f t="shared" si="10"/>
        <v>49.63221454930305</v>
      </c>
      <c r="CU43" s="77">
        <f t="shared" si="23"/>
        <v>0.16223334125059846</v>
      </c>
      <c r="CV43" s="18"/>
      <c r="CW43" s="1078">
        <f t="shared" si="24"/>
        <v>264.92399999999998</v>
      </c>
      <c r="CX43" s="1081">
        <f>VLOOKUP($AX43&amp;"_"&amp;$CW$14,データシート1!$A:$BS,MATCH($CW$12&amp;"_"&amp;CX$20,データシート1!$A$1:$BS$1,0),0)</f>
        <v>264.92399999999998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8.0519999999999996</v>
      </c>
      <c r="DB43" s="1081">
        <f>VLOOKUP($AX43&amp;"_"&amp;$CW$14,データシート1!$A:$BS,MATCH($CW$12&amp;"_"&amp;DB$20,データシート1!$A$1:$BS$1,0),0)</f>
        <v>0</v>
      </c>
      <c r="DC43" s="1081">
        <f>VLOOKUP($AX43&amp;"_"&amp;$CW$14,データシート1!$A:$BS,MATCH($CW$12&amp;"_"&amp;DC$20,データシート1!$A$1:$BS$1,0),0)</f>
        <v>0</v>
      </c>
      <c r="DD43" s="1080">
        <f t="shared" si="11"/>
        <v>272.976</v>
      </c>
      <c r="DE43" s="18"/>
      <c r="DF43" s="138">
        <f>VLOOKUP($AX43&amp;"_"&amp;$DF$14,データシート1!$A:$BS,MATCH($DF$12&amp;"_"&amp;DF$20,データシート1!$A$1:$BS$1,0),0)</f>
        <v>9</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10</v>
      </c>
      <c r="DM43" s="18"/>
      <c r="DN43" s="139">
        <f t="shared" si="26"/>
        <v>0.97</v>
      </c>
      <c r="DO43" s="140">
        <f t="shared" si="27"/>
        <v>0</v>
      </c>
      <c r="DP43" s="140">
        <f t="shared" si="29"/>
        <v>0</v>
      </c>
      <c r="DQ43" s="140">
        <f t="shared" si="30"/>
        <v>0.03</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27229</v>
      </c>
      <c r="AY44" s="20" t="str">
        <f>IF(IFERROR(比較地域マスタ!$Z29,"")=0,"",IFERROR(比較地域マスタ!$Z29,""))</f>
        <v>四條畷市</v>
      </c>
      <c r="BB44" s="122" t="str">
        <f t="shared" si="0"/>
        <v>27229</v>
      </c>
      <c r="BC44" s="123" t="str">
        <f t="shared" si="0"/>
        <v>四條畷市</v>
      </c>
      <c r="BD44" s="40">
        <f t="shared" si="14"/>
        <v>178.65300050402359</v>
      </c>
      <c r="BE44" s="40">
        <f t="shared" si="15"/>
        <v>17.070729563990167</v>
      </c>
      <c r="BF44" s="40">
        <f>VLOOKUP($AX44&amp;"_"&amp;$BC$14,データシート1!$A:$BS,MATCH($BC$12&amp;"_"&amp;BF$20,データシート1!$A$1:$BS$1,0),0)</f>
        <v>15.06547494944971</v>
      </c>
      <c r="BG44" s="40">
        <f>VLOOKUP($AX44&amp;"_"&amp;$BC$14,データシート1!$A:$BS,MATCH($BC$12&amp;"_"&amp;BG$20,データシート1!$A$1:$BS$1,0),0)</f>
        <v>1.4524264262987434</v>
      </c>
      <c r="BH44" s="40">
        <f>VLOOKUP($AX44&amp;"_"&amp;$BC$14,データシート1!$A:$BS,MATCH($BC$12&amp;"_"&amp;BH$20,データシート1!$A$1:$BS$1,0),0)</f>
        <v>0.55282818824171198</v>
      </c>
      <c r="BI44" s="40">
        <f>VLOOKUP($AX44&amp;"_"&amp;$BC$14,データシート1!$A:$BS,MATCH($BC$12&amp;"_"&amp;BI$20,データシート1!$A$1:$BS$1,0),0)</f>
        <v>42.127034705006473</v>
      </c>
      <c r="BJ44" s="40">
        <f>VLOOKUP($AX44&amp;"_"&amp;$BC$14,データシート1!$A:$BS,MATCH($BC$12&amp;"_"&amp;BJ$20,データシート1!$A$1:$BS$1,0),0)</f>
        <v>58.134977686936963</v>
      </c>
      <c r="BK44" s="40">
        <f t="shared" si="1"/>
        <v>53.072627080937167</v>
      </c>
      <c r="BL44" s="40">
        <f t="shared" si="2"/>
        <v>49.805065030737509</v>
      </c>
      <c r="BM44" s="40">
        <f>VLOOKUP($AX44&amp;"_"&amp;$BC$14,データシート1!$A:$BS,MATCH($BC$12&amp;"_"&amp;BM$20,データシート1!$A$1:$BS$1,0),0)</f>
        <v>29.406304133298196</v>
      </c>
      <c r="BN44" s="40">
        <f>VLOOKUP($AX44&amp;"_"&amp;$BC$14,データシート1!$A:$BS,MATCH($BC$12&amp;"_"&amp;BN$20,データシート1!$A$1:$BS$1,0),0)</f>
        <v>20.39876089743931</v>
      </c>
      <c r="BO44" s="40">
        <f>VLOOKUP($AX44&amp;"_"&amp;$BC$14,データシート1!$A:$BS,MATCH($BC$12&amp;"_"&amp;BO$20,データシート1!$A$1:$BS$1,0),0)</f>
        <v>3.267562050199659</v>
      </c>
      <c r="BP44" s="40">
        <f>VLOOKUP($AX44&amp;"_"&amp;$BC$14,データシート1!$A:$BS,MATCH($BC$12&amp;"_"&amp;BP$20,データシート1!$A$1:$BS$1,0),0)</f>
        <v>0</v>
      </c>
      <c r="BQ44" s="40">
        <f>VLOOKUP($AX44&amp;"_"&amp;$BC$14,データシート1!$A:$BS,MATCH($BC$12&amp;"_"&amp;BQ$20,データシート1!$A$1:$BS$1,0),0)</f>
        <v>8.2476314671528534</v>
      </c>
      <c r="BR44" s="41">
        <f t="shared" si="3"/>
        <v>178.65300050402359</v>
      </c>
      <c r="BT44" s="134" t="str">
        <f t="shared" si="4"/>
        <v>四條畷市</v>
      </c>
      <c r="BU44" s="38">
        <f t="shared" si="25"/>
        <v>178.65300050402359</v>
      </c>
      <c r="BV44" s="69">
        <f t="shared" si="16"/>
        <v>9.5552436935452997E-2</v>
      </c>
      <c r="BW44" s="69">
        <f t="shared" si="16"/>
        <v>8.4328138385285092E-2</v>
      </c>
      <c r="BX44" s="69">
        <f t="shared" si="16"/>
        <v>8.1298742377743163E-3</v>
      </c>
      <c r="BY44" s="69">
        <f t="shared" si="16"/>
        <v>3.0944243123935738E-3</v>
      </c>
      <c r="BZ44" s="69">
        <f t="shared" si="16"/>
        <v>0.23580367856210563</v>
      </c>
      <c r="CA44" s="69">
        <f t="shared" si="32"/>
        <v>0.32540722810657557</v>
      </c>
      <c r="CB44" s="69">
        <f t="shared" si="32"/>
        <v>0.2970710087779459</v>
      </c>
      <c r="CC44" s="69">
        <f t="shared" si="32"/>
        <v>0.2787810162170537</v>
      </c>
      <c r="CD44" s="69">
        <f t="shared" si="32"/>
        <v>0.16460011335010247</v>
      </c>
      <c r="CE44" s="69">
        <f t="shared" si="32"/>
        <v>0.11418090286695125</v>
      </c>
      <c r="CF44" s="69">
        <f t="shared" si="32"/>
        <v>1.8289992560892181E-2</v>
      </c>
      <c r="CG44" s="69">
        <f t="shared" si="32"/>
        <v>0</v>
      </c>
      <c r="CH44" s="69">
        <f t="shared" si="32"/>
        <v>4.6165647617920087E-2</v>
      </c>
      <c r="CI44" s="135">
        <f t="shared" si="6"/>
        <v>1</v>
      </c>
      <c r="CK44" s="136" t="str">
        <f t="shared" si="7"/>
        <v>四條畷市</v>
      </c>
      <c r="CL44" s="137">
        <f t="shared" si="17"/>
        <v>17.070729563990167</v>
      </c>
      <c r="CM44" s="75">
        <f t="shared" si="18"/>
        <v>0</v>
      </c>
      <c r="CN44" s="76">
        <f t="shared" si="19"/>
        <v>15.06547494944971</v>
      </c>
      <c r="CO44" s="75">
        <f t="shared" si="20"/>
        <v>0</v>
      </c>
      <c r="CP44" s="76">
        <f t="shared" si="8"/>
        <v>1.4524264262987434</v>
      </c>
      <c r="CQ44" s="75">
        <f t="shared" si="21"/>
        <v>0</v>
      </c>
      <c r="CR44" s="76">
        <f t="shared" si="9"/>
        <v>0.55282818824171198</v>
      </c>
      <c r="CS44" s="75">
        <f t="shared" si="22"/>
        <v>0</v>
      </c>
      <c r="CT44" s="76">
        <f t="shared" si="10"/>
        <v>42.127034705006473</v>
      </c>
      <c r="CU44" s="77">
        <f t="shared" si="23"/>
        <v>8.8209389196775873E-2</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3.7160000000000002</v>
      </c>
      <c r="DB44" s="1081">
        <f>VLOOKUP($AX44&amp;"_"&amp;$CW$14,データシート1!$A:$BS,MATCH($CW$12&amp;"_"&amp;DB$20,データシート1!$A$1:$BS$1,0),0)</f>
        <v>0</v>
      </c>
      <c r="DC44" s="1081">
        <f>VLOOKUP($AX44&amp;"_"&amp;$CW$14,データシート1!$A:$BS,MATCH($CW$12&amp;"_"&amp;DC$20,データシート1!$A$1:$BS$1,0),0)</f>
        <v>0</v>
      </c>
      <c r="DD44" s="1080">
        <f t="shared" si="11"/>
        <v>3.7160000000000002</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2</v>
      </c>
      <c r="DJ44" s="74">
        <f>VLOOKUP($AX44&amp;"_"&amp;$DF$14,データシート1!$A:$BS,MATCH($DF$12&amp;"_"&amp;DJ$20,データシート1!$A$1:$BS$1,0),0)</f>
        <v>0</v>
      </c>
      <c r="DK44" s="74">
        <f>VLOOKUP($AX44&amp;"_"&amp;$DF$14,データシート1!$A:$BS,MATCH($DF$12&amp;"_"&amp;DK$20,データシート1!$A$1:$BS$1,0),0)</f>
        <v>0</v>
      </c>
      <c r="DL44" s="78">
        <f t="shared" si="12"/>
        <v>2</v>
      </c>
      <c r="DM44" s="18"/>
      <c r="DN44" s="139">
        <f t="shared" si="26"/>
        <v>0</v>
      </c>
      <c r="DO44" s="140">
        <f t="shared" si="27"/>
        <v>0</v>
      </c>
      <c r="DP44" s="140">
        <f t="shared" si="29"/>
        <v>0</v>
      </c>
      <c r="DQ44" s="140">
        <f t="shared" si="30"/>
        <v>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36202</v>
      </c>
      <c r="AY45" s="20" t="str">
        <f>IF(IFERROR(比較地域マスタ!$Z30,"")=0,"",IFERROR(比較地域マスタ!$Z30,""))</f>
        <v>鳴門市</v>
      </c>
      <c r="BB45" s="122" t="str">
        <f t="shared" si="0"/>
        <v>36202</v>
      </c>
      <c r="BC45" s="123" t="str">
        <f t="shared" si="0"/>
        <v>鳴門市</v>
      </c>
      <c r="BD45" s="40">
        <f t="shared" si="14"/>
        <v>489.85523969019175</v>
      </c>
      <c r="BE45" s="40">
        <f t="shared" si="15"/>
        <v>216.68821162751826</v>
      </c>
      <c r="BF45" s="40">
        <f>VLOOKUP($AX45&amp;"_"&amp;$BC$14,データシート1!$A:$BS,MATCH($BC$12&amp;"_"&amp;BF$20,データシート1!$A$1:$BS$1,0),0)</f>
        <v>204.15046891514459</v>
      </c>
      <c r="BG45" s="40">
        <f>VLOOKUP($AX45&amp;"_"&amp;$BC$14,データシート1!$A:$BS,MATCH($BC$12&amp;"_"&amp;BG$20,データシート1!$A$1:$BS$1,0),0)</f>
        <v>2.9446194701909141</v>
      </c>
      <c r="BH45" s="40">
        <f>VLOOKUP($AX45&amp;"_"&amp;$BC$14,データシート1!$A:$BS,MATCH($BC$12&amp;"_"&amp;BH$20,データシート1!$A$1:$BS$1,0),0)</f>
        <v>9.5931232421827719</v>
      </c>
      <c r="BI45" s="40">
        <f>VLOOKUP($AX45&amp;"_"&amp;$BC$14,データシート1!$A:$BS,MATCH($BC$12&amp;"_"&amp;BI$20,データシート1!$A$1:$BS$1,0),0)</f>
        <v>69.172254263138612</v>
      </c>
      <c r="BJ45" s="40">
        <f>VLOOKUP($AX45&amp;"_"&amp;$BC$14,データシート1!$A:$BS,MATCH($BC$12&amp;"_"&amp;BJ$20,データシート1!$A$1:$BS$1,0),0)</f>
        <v>99.258448611796041</v>
      </c>
      <c r="BK45" s="40">
        <f t="shared" si="1"/>
        <v>98.19016033301881</v>
      </c>
      <c r="BL45" s="40">
        <f t="shared" si="2"/>
        <v>91.80158822076956</v>
      </c>
      <c r="BM45" s="40">
        <f>VLOOKUP($AX45&amp;"_"&amp;$BC$14,データシート1!$A:$BS,MATCH($BC$12&amp;"_"&amp;BM$20,データシート1!$A$1:$BS$1,0),0)</f>
        <v>51.713280190252142</v>
      </c>
      <c r="BN45" s="40">
        <f>VLOOKUP($AX45&amp;"_"&amp;$BC$14,データシート1!$A:$BS,MATCH($BC$12&amp;"_"&amp;BN$20,データシート1!$A$1:$BS$1,0),0)</f>
        <v>40.08830803051741</v>
      </c>
      <c r="BO45" s="40">
        <f>VLOOKUP($AX45&amp;"_"&amp;$BC$14,データシート1!$A:$BS,MATCH($BC$12&amp;"_"&amp;BO$20,データシート1!$A$1:$BS$1,0),0)</f>
        <v>3.3159118504624616</v>
      </c>
      <c r="BP45" s="40">
        <f>VLOOKUP($AX45&amp;"_"&amp;$BC$14,データシート1!$A:$BS,MATCH($BC$12&amp;"_"&amp;BP$20,データシート1!$A$1:$BS$1,0),0)</f>
        <v>3.0726602617867997</v>
      </c>
      <c r="BQ45" s="40">
        <f>VLOOKUP($AX45&amp;"_"&amp;$BC$14,データシート1!$A:$BS,MATCH($BC$12&amp;"_"&amp;BQ$20,データシート1!$A$1:$BS$1,0),0)</f>
        <v>6.5461648547200024</v>
      </c>
      <c r="BR45" s="41">
        <f t="shared" si="3"/>
        <v>489.85523969019175</v>
      </c>
      <c r="BT45" s="134" t="str">
        <f t="shared" si="4"/>
        <v>鳴門市</v>
      </c>
      <c r="BU45" s="38">
        <f t="shared" si="25"/>
        <v>489.85523969019175</v>
      </c>
      <c r="BV45" s="69">
        <f t="shared" si="16"/>
        <v>0.44235152361453234</v>
      </c>
      <c r="BW45" s="69">
        <f t="shared" si="16"/>
        <v>0.41675673214041614</v>
      </c>
      <c r="BX45" s="69">
        <f t="shared" si="16"/>
        <v>6.0112033752118986E-3</v>
      </c>
      <c r="BY45" s="69">
        <f t="shared" si="16"/>
        <v>1.9583588098904339E-2</v>
      </c>
      <c r="BZ45" s="69">
        <f t="shared" si="16"/>
        <v>0.14120958327788125</v>
      </c>
      <c r="CA45" s="69">
        <f t="shared" si="32"/>
        <v>0.20262812473858993</v>
      </c>
      <c r="CB45" s="69">
        <f t="shared" si="32"/>
        <v>0.20044730029859237</v>
      </c>
      <c r="CC45" s="69">
        <f t="shared" si="32"/>
        <v>0.18740554511334684</v>
      </c>
      <c r="CD45" s="69">
        <f t="shared" si="32"/>
        <v>0.10556849452699155</v>
      </c>
      <c r="CE45" s="69">
        <f t="shared" si="32"/>
        <v>8.1837050586355278E-2</v>
      </c>
      <c r="CF45" s="69">
        <f t="shared" si="32"/>
        <v>6.7691668513326616E-3</v>
      </c>
      <c r="CG45" s="69">
        <f t="shared" si="32"/>
        <v>6.2725883339128912E-3</v>
      </c>
      <c r="CH45" s="69">
        <f t="shared" si="32"/>
        <v>1.3363468070404054E-2</v>
      </c>
      <c r="CI45" s="135">
        <f t="shared" si="6"/>
        <v>1</v>
      </c>
      <c r="CK45" s="136" t="str">
        <f t="shared" si="7"/>
        <v>鳴門市</v>
      </c>
      <c r="CL45" s="137">
        <f t="shared" si="17"/>
        <v>216.68821162751826</v>
      </c>
      <c r="CM45" s="75">
        <f t="shared" si="18"/>
        <v>0.93747600976647816</v>
      </c>
      <c r="CN45" s="76">
        <f t="shared" si="19"/>
        <v>204.15046891514459</v>
      </c>
      <c r="CO45" s="75">
        <f t="shared" si="20"/>
        <v>0.99505037181391631</v>
      </c>
      <c r="CP45" s="76">
        <f t="shared" si="8"/>
        <v>2.9446194701909141</v>
      </c>
      <c r="CQ45" s="75">
        <f t="shared" si="21"/>
        <v>0</v>
      </c>
      <c r="CR45" s="76">
        <f t="shared" si="9"/>
        <v>9.5931232421827719</v>
      </c>
      <c r="CS45" s="75">
        <f t="shared" si="22"/>
        <v>0</v>
      </c>
      <c r="CT45" s="76">
        <f t="shared" si="10"/>
        <v>69.172254263138612</v>
      </c>
      <c r="CU45" s="77">
        <f t="shared" si="23"/>
        <v>0.21709571503732891</v>
      </c>
      <c r="CV45" s="18"/>
      <c r="CW45" s="1078">
        <f t="shared" si="24"/>
        <v>203.14</v>
      </c>
      <c r="CX45" s="1081">
        <f>VLOOKUP($AX45&amp;"_"&amp;$CW$14,データシート1!$A:$BS,MATCH($CW$12&amp;"_"&amp;CX$20,データシート1!$A$1:$BS$1,0),0)</f>
        <v>203.14</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15.016999999999999</v>
      </c>
      <c r="DB45" s="1081">
        <f>VLOOKUP($AX45&amp;"_"&amp;$CW$14,データシート1!$A:$BS,MATCH($CW$12&amp;"_"&amp;DB$20,データシート1!$A$1:$BS$1,0),0)</f>
        <v>0</v>
      </c>
      <c r="DC45" s="1081">
        <f>VLOOKUP($AX45&amp;"_"&amp;$CW$14,データシート1!$A:$BS,MATCH($CW$12&amp;"_"&amp;DC$20,データシート1!$A$1:$BS$1,0),0)</f>
        <v>0</v>
      </c>
      <c r="DD45" s="1080">
        <f t="shared" si="11"/>
        <v>218.15699999999998</v>
      </c>
      <c r="DE45" s="18"/>
      <c r="DF45" s="138">
        <f>VLOOKUP($AX45&amp;"_"&amp;$DF$14,データシート1!$A:$BS,MATCH($DF$12&amp;"_"&amp;DF$20,データシート1!$A$1:$BS$1,0),0)</f>
        <v>9</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4</v>
      </c>
      <c r="DJ45" s="74">
        <f>VLOOKUP($AX45&amp;"_"&amp;$DF$14,データシート1!$A:$BS,MATCH($DF$12&amp;"_"&amp;DJ$20,データシート1!$A$1:$BS$1,0),0)</f>
        <v>0</v>
      </c>
      <c r="DK45" s="74">
        <f>VLOOKUP($AX45&amp;"_"&amp;$DF$14,データシート1!$A:$BS,MATCH($DF$12&amp;"_"&amp;DK$20,データシート1!$A$1:$BS$1,0),0)</f>
        <v>0</v>
      </c>
      <c r="DL45" s="78">
        <f t="shared" si="12"/>
        <v>13</v>
      </c>
      <c r="DM45" s="18"/>
      <c r="DN45" s="139">
        <f t="shared" si="26"/>
        <v>0.93</v>
      </c>
      <c r="DO45" s="140">
        <f t="shared" si="27"/>
        <v>0</v>
      </c>
      <c r="DP45" s="140">
        <f t="shared" si="29"/>
        <v>0</v>
      </c>
      <c r="DQ45" s="140">
        <f t="shared" si="30"/>
        <v>7.0000000000000007E-2</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20214</v>
      </c>
      <c r="AY46" s="20" t="str">
        <f>IF(IFERROR(比較地域マスタ!$Z31,"")=0,"",IFERROR(比較地域マスタ!$Z31,""))</f>
        <v>茅野市</v>
      </c>
      <c r="BB46" s="122" t="str">
        <f t="shared" si="0"/>
        <v>20214</v>
      </c>
      <c r="BC46" s="123" t="str">
        <f t="shared" si="0"/>
        <v>茅野市</v>
      </c>
      <c r="BD46" s="40">
        <f t="shared" si="14"/>
        <v>353.21616276712302</v>
      </c>
      <c r="BE46" s="40">
        <f t="shared" si="15"/>
        <v>98.199354687919239</v>
      </c>
      <c r="BF46" s="40">
        <f>VLOOKUP($AX46&amp;"_"&amp;$BC$14,データシート1!$A:$BS,MATCH($BC$12&amp;"_"&amp;BF$20,データシート1!$A$1:$BS$1,0),0)</f>
        <v>92.104134810324425</v>
      </c>
      <c r="BG46" s="40">
        <f>VLOOKUP($AX46&amp;"_"&amp;$BC$14,データシート1!$A:$BS,MATCH($BC$12&amp;"_"&amp;BG$20,データシート1!$A$1:$BS$1,0),0)</f>
        <v>3.0038344422950769</v>
      </c>
      <c r="BH46" s="40">
        <f>VLOOKUP($AX46&amp;"_"&amp;$BC$14,データシート1!$A:$BS,MATCH($BC$12&amp;"_"&amp;BH$20,データシート1!$A$1:$BS$1,0),0)</f>
        <v>3.0913854352997419</v>
      </c>
      <c r="BI46" s="40">
        <f>VLOOKUP($AX46&amp;"_"&amp;$BC$14,データシート1!$A:$BS,MATCH($BC$12&amp;"_"&amp;BI$20,データシート1!$A$1:$BS$1,0),0)</f>
        <v>53.320595303775278</v>
      </c>
      <c r="BJ46" s="40">
        <f>VLOOKUP($AX46&amp;"_"&amp;$BC$14,データシート1!$A:$BS,MATCH($BC$12&amp;"_"&amp;BJ$20,データシート1!$A$1:$BS$1,0),0)</f>
        <v>84.825061658759495</v>
      </c>
      <c r="BK46" s="40">
        <f t="shared" si="1"/>
        <v>111.66976487738121</v>
      </c>
      <c r="BL46" s="40">
        <f t="shared" si="2"/>
        <v>108.40721469672098</v>
      </c>
      <c r="BM46" s="40">
        <f>VLOOKUP($AX46&amp;"_"&amp;$BC$14,データシート1!$A:$BS,MATCH($BC$12&amp;"_"&amp;BM$20,データシート1!$A$1:$BS$1,0),0)</f>
        <v>54.710867562522864</v>
      </c>
      <c r="BN46" s="40">
        <f>VLOOKUP($AX46&amp;"_"&amp;$BC$14,データシート1!$A:$BS,MATCH($BC$12&amp;"_"&amp;BN$20,データシート1!$A$1:$BS$1,0),0)</f>
        <v>53.696347134198128</v>
      </c>
      <c r="BO46" s="40">
        <f>VLOOKUP($AX46&amp;"_"&amp;$BC$14,データシート1!$A:$BS,MATCH($BC$12&amp;"_"&amp;BO$20,データシート1!$A$1:$BS$1,0),0)</f>
        <v>3.2625501806602224</v>
      </c>
      <c r="BP46" s="40">
        <f>VLOOKUP($AX46&amp;"_"&amp;$BC$14,データシート1!$A:$BS,MATCH($BC$12&amp;"_"&amp;BP$20,データシート1!$A$1:$BS$1,0),0)</f>
        <v>0</v>
      </c>
      <c r="BQ46" s="40">
        <f>VLOOKUP($AX46&amp;"_"&amp;$BC$14,データシート1!$A:$BS,MATCH($BC$12&amp;"_"&amp;BQ$20,データシート1!$A$1:$BS$1,0),0)</f>
        <v>5.2013862392877659</v>
      </c>
      <c r="BR46" s="41">
        <f t="shared" si="3"/>
        <v>353.21616276712302</v>
      </c>
      <c r="BT46" s="134" t="str">
        <f t="shared" si="4"/>
        <v>茅野市</v>
      </c>
      <c r="BU46" s="38">
        <f t="shared" si="25"/>
        <v>353.21616276712302</v>
      </c>
      <c r="BV46" s="69">
        <f t="shared" si="16"/>
        <v>0.27801489580379851</v>
      </c>
      <c r="BW46" s="69">
        <f t="shared" si="16"/>
        <v>0.26075855104923124</v>
      </c>
      <c r="BX46" s="69">
        <f t="shared" si="16"/>
        <v>8.5042383643002158E-3</v>
      </c>
      <c r="BY46" s="69">
        <f t="shared" si="16"/>
        <v>8.7521063902670435E-3</v>
      </c>
      <c r="BZ46" s="69">
        <f t="shared" si="16"/>
        <v>0.1509574049105159</v>
      </c>
      <c r="CA46" s="69">
        <f t="shared" si="32"/>
        <v>0.24015056670746132</v>
      </c>
      <c r="CB46" s="69">
        <f t="shared" si="32"/>
        <v>0.31615134483810581</v>
      </c>
      <c r="CC46" s="69">
        <f t="shared" si="32"/>
        <v>0.30691464922627093</v>
      </c>
      <c r="CD46" s="69">
        <f t="shared" si="32"/>
        <v>0.15489344296680438</v>
      </c>
      <c r="CE46" s="69">
        <f t="shared" si="32"/>
        <v>0.15202120625946658</v>
      </c>
      <c r="CF46" s="69">
        <f t="shared" si="32"/>
        <v>9.2366956118348307E-3</v>
      </c>
      <c r="CG46" s="69">
        <f t="shared" si="32"/>
        <v>0</v>
      </c>
      <c r="CH46" s="69">
        <f t="shared" si="32"/>
        <v>1.4725787740118401E-2</v>
      </c>
      <c r="CI46" s="135">
        <f t="shared" si="6"/>
        <v>1</v>
      </c>
      <c r="CK46" s="136" t="str">
        <f t="shared" si="7"/>
        <v>茅野市</v>
      </c>
      <c r="CL46" s="137">
        <f t="shared" si="17"/>
        <v>98.199354687919239</v>
      </c>
      <c r="CM46" s="75">
        <f t="shared" si="18"/>
        <v>0.61275351748724405</v>
      </c>
      <c r="CN46" s="76">
        <f t="shared" si="19"/>
        <v>92.104134810324425</v>
      </c>
      <c r="CO46" s="75">
        <f t="shared" si="20"/>
        <v>0.65330400338612171</v>
      </c>
      <c r="CP46" s="76">
        <f t="shared" si="8"/>
        <v>3.0038344422950769</v>
      </c>
      <c r="CQ46" s="75">
        <f t="shared" si="21"/>
        <v>0</v>
      </c>
      <c r="CR46" s="76">
        <f t="shared" si="9"/>
        <v>3.0913854352997419</v>
      </c>
      <c r="CS46" s="75">
        <f t="shared" si="22"/>
        <v>0</v>
      </c>
      <c r="CT46" s="76">
        <f t="shared" si="10"/>
        <v>53.320595303775278</v>
      </c>
      <c r="CU46" s="77">
        <f t="shared" si="23"/>
        <v>0.22177171752549338</v>
      </c>
      <c r="CV46" s="18"/>
      <c r="CW46" s="1078">
        <f t="shared" si="24"/>
        <v>60.171999999999997</v>
      </c>
      <c r="CX46" s="1081">
        <f>VLOOKUP($AX46&amp;"_"&amp;$CW$14,データシート1!$A:$BS,MATCH($CW$12&amp;"_"&amp;CX$20,データシート1!$A$1:$BS$1,0),0)</f>
        <v>60.171999999999997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11.824999999999999</v>
      </c>
      <c r="DB46" s="1081">
        <f>VLOOKUP($AX46&amp;"_"&amp;$CW$14,データシート1!$A:$BS,MATCH($CW$12&amp;"_"&amp;DB$20,データシート1!$A$1:$BS$1,0),0)</f>
        <v>0</v>
      </c>
      <c r="DC46" s="1081">
        <f>VLOOKUP($AX46&amp;"_"&amp;$CW$14,データシート1!$A:$BS,MATCH($CW$12&amp;"_"&amp;DC$20,データシート1!$A$1:$BS$1,0),0)</f>
        <v>0</v>
      </c>
      <c r="DD46" s="1080">
        <f t="shared" si="11"/>
        <v>71.997</v>
      </c>
      <c r="DE46" s="18"/>
      <c r="DF46" s="138">
        <f>VLOOKUP($AX46&amp;"_"&amp;$DF$14,データシート1!$A:$BS,MATCH($DF$12&amp;"_"&amp;DF$20,データシート1!$A$1:$BS$1,0),0)</f>
        <v>10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3</v>
      </c>
      <c r="DJ46" s="74">
        <f>VLOOKUP($AX46&amp;"_"&amp;$DF$14,データシート1!$A:$BS,MATCH($DF$12&amp;"_"&amp;DJ$20,データシート1!$A$1:$BS$1,0),0)</f>
        <v>0</v>
      </c>
      <c r="DK46" s="74">
        <f>VLOOKUP($AX46&amp;"_"&amp;$DF$14,データシート1!$A:$BS,MATCH($DF$12&amp;"_"&amp;DK$20,データシート1!$A$1:$BS$1,0),0)</f>
        <v>0</v>
      </c>
      <c r="DL46" s="78">
        <f t="shared" si="12"/>
        <v>13</v>
      </c>
      <c r="DM46" s="18"/>
      <c r="DN46" s="139">
        <f t="shared" si="26"/>
        <v>0.84</v>
      </c>
      <c r="DO46" s="140">
        <f t="shared" si="27"/>
        <v>0</v>
      </c>
      <c r="DP46" s="140">
        <f t="shared" si="29"/>
        <v>0</v>
      </c>
      <c r="DQ46" s="140">
        <f t="shared" si="30"/>
        <v>0.16</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11242</v>
      </c>
      <c r="AY47" s="20" t="str">
        <f>IF(IFERROR(比較地域マスタ!$Z32,"")=0,"",IFERROR(比較地域マスタ!$Z32,""))</f>
        <v>日高市</v>
      </c>
      <c r="BB47" s="122" t="str">
        <f t="shared" si="0"/>
        <v>11242</v>
      </c>
      <c r="BC47" s="123" t="str">
        <f t="shared" si="0"/>
        <v>日高市</v>
      </c>
      <c r="BD47" s="40">
        <f t="shared" si="14"/>
        <v>319.45799777929471</v>
      </c>
      <c r="BE47" s="40">
        <f t="shared" si="15"/>
        <v>113.54698513501465</v>
      </c>
      <c r="BF47" s="40">
        <f>VLOOKUP($AX47&amp;"_"&amp;$BC$14,データシート1!$A:$BS,MATCH($BC$12&amp;"_"&amp;BF$20,データシート1!$A$1:$BS$1,0),0)</f>
        <v>106.3904997233152</v>
      </c>
      <c r="BG47" s="40">
        <f>VLOOKUP($AX47&amp;"_"&amp;$BC$14,データシート1!$A:$BS,MATCH($BC$12&amp;"_"&amp;BG$20,データシート1!$A$1:$BS$1,0),0)</f>
        <v>2.3588303746717521</v>
      </c>
      <c r="BH47" s="40">
        <f>VLOOKUP($AX47&amp;"_"&amp;$BC$14,データシート1!$A:$BS,MATCH($BC$12&amp;"_"&amp;BH$20,データシート1!$A$1:$BS$1,0),0)</f>
        <v>4.7976550370276945</v>
      </c>
      <c r="BI47" s="40">
        <f>VLOOKUP($AX47&amp;"_"&amp;$BC$14,データシート1!$A:$BS,MATCH($BC$12&amp;"_"&amp;BI$20,データシート1!$A$1:$BS$1,0),0)</f>
        <v>58.077427756634201</v>
      </c>
      <c r="BJ47" s="40">
        <f>VLOOKUP($AX47&amp;"_"&amp;$BC$14,データシート1!$A:$BS,MATCH($BC$12&amp;"_"&amp;BJ$20,データシート1!$A$1:$BS$1,0),0)</f>
        <v>61.466155842709945</v>
      </c>
      <c r="BK47" s="40">
        <f t="shared" si="1"/>
        <v>86.367429044935889</v>
      </c>
      <c r="BL47" s="40">
        <f t="shared" si="2"/>
        <v>83.10711946477565</v>
      </c>
      <c r="BM47" s="40">
        <f>VLOOKUP($AX47&amp;"_"&amp;$BC$14,データシート1!$A:$BS,MATCH($BC$12&amp;"_"&amp;BM$20,データシート1!$A$1:$BS$1,0),0)</f>
        <v>48.045363989168308</v>
      </c>
      <c r="BN47" s="40">
        <f>VLOOKUP($AX47&amp;"_"&amp;$BC$14,データシート1!$A:$BS,MATCH($BC$12&amp;"_"&amp;BN$20,データシート1!$A$1:$BS$1,0),0)</f>
        <v>35.061755475607335</v>
      </c>
      <c r="BO47" s="40">
        <f>VLOOKUP($AX47&amp;"_"&amp;$BC$14,データシート1!$A:$BS,MATCH($BC$12&amp;"_"&amp;BO$20,データシート1!$A$1:$BS$1,0),0)</f>
        <v>3.2603095801602389</v>
      </c>
      <c r="BP47" s="40">
        <f>VLOOKUP($AX47&amp;"_"&amp;$BC$14,データシート1!$A:$BS,MATCH($BC$12&amp;"_"&amp;BP$20,データシート1!$A$1:$BS$1,0),0)</f>
        <v>0</v>
      </c>
      <c r="BQ47" s="40">
        <f>VLOOKUP($AX47&amp;"_"&amp;$BC$14,データシート1!$A:$BS,MATCH($BC$12&amp;"_"&amp;BQ$20,データシート1!$A$1:$BS$1,0),0)</f>
        <v>0</v>
      </c>
      <c r="BR47" s="41">
        <f t="shared" si="3"/>
        <v>319.45799777929471</v>
      </c>
      <c r="BT47" s="134" t="str">
        <f t="shared" si="4"/>
        <v>日高市</v>
      </c>
      <c r="BU47" s="38">
        <f t="shared" si="25"/>
        <v>319.45799777929471</v>
      </c>
      <c r="BV47" s="69">
        <f t="shared" si="16"/>
        <v>0.35543635133361517</v>
      </c>
      <c r="BW47" s="69">
        <f t="shared" si="16"/>
        <v>0.3330343909461852</v>
      </c>
      <c r="BX47" s="69">
        <f t="shared" si="16"/>
        <v>7.3838513703494979E-3</v>
      </c>
      <c r="BY47" s="69">
        <f t="shared" si="16"/>
        <v>1.5018109017080457E-2</v>
      </c>
      <c r="BZ47" s="69">
        <f t="shared" si="16"/>
        <v>0.18179988655897855</v>
      </c>
      <c r="CA47" s="69">
        <f t="shared" si="32"/>
        <v>0.19240762876494119</v>
      </c>
      <c r="CB47" s="69">
        <f t="shared" si="32"/>
        <v>0.270356133342465</v>
      </c>
      <c r="CC47" s="69">
        <f t="shared" si="32"/>
        <v>0.26015037983864225</v>
      </c>
      <c r="CD47" s="69">
        <f t="shared" si="32"/>
        <v>0.15039649757763024</v>
      </c>
      <c r="CE47" s="69">
        <f t="shared" si="32"/>
        <v>0.10975388226101197</v>
      </c>
      <c r="CF47" s="69">
        <f t="shared" si="32"/>
        <v>1.0205753503822754E-2</v>
      </c>
      <c r="CG47" s="69">
        <f t="shared" si="32"/>
        <v>0</v>
      </c>
      <c r="CH47" s="69">
        <f t="shared" si="32"/>
        <v>0</v>
      </c>
      <c r="CI47" s="135">
        <f t="shared" si="6"/>
        <v>1</v>
      </c>
      <c r="CK47" s="136" t="str">
        <f t="shared" si="7"/>
        <v>日高市</v>
      </c>
      <c r="CL47" s="137">
        <f t="shared" si="17"/>
        <v>113.54698513501465</v>
      </c>
      <c r="CM47" s="75">
        <f t="shared" si="18"/>
        <v>1</v>
      </c>
      <c r="CN47" s="76">
        <f t="shared" si="19"/>
        <v>106.3904997233152</v>
      </c>
      <c r="CO47" s="75">
        <f t="shared" si="20"/>
        <v>1</v>
      </c>
      <c r="CP47" s="76">
        <f t="shared" si="8"/>
        <v>2.3588303746717521</v>
      </c>
      <c r="CQ47" s="75">
        <f t="shared" si="21"/>
        <v>0</v>
      </c>
      <c r="CR47" s="76">
        <f t="shared" si="9"/>
        <v>4.7976550370276945</v>
      </c>
      <c r="CS47" s="75">
        <f t="shared" si="22"/>
        <v>0</v>
      </c>
      <c r="CT47" s="76">
        <f t="shared" si="10"/>
        <v>58.077427756634201</v>
      </c>
      <c r="CU47" s="77">
        <f t="shared" si="23"/>
        <v>0.36709614773813071</v>
      </c>
      <c r="CV47" s="18"/>
      <c r="CW47" s="1078">
        <f t="shared" si="24"/>
        <v>1228.2570000000001</v>
      </c>
      <c r="CX47" s="1081">
        <f>VLOOKUP($AX47&amp;"_"&amp;$CW$14,データシート1!$A:$BS,MATCH($CW$12&amp;"_"&amp;CX$20,データシート1!$A$1:$BS$1,0),0)</f>
        <v>1228.2570000000001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21.32</v>
      </c>
      <c r="DB47" s="1081">
        <f>VLOOKUP($AX47&amp;"_"&amp;$CW$14,データシート1!$A:$BS,MATCH($CW$12&amp;"_"&amp;DB$20,データシート1!$A$1:$BS$1,0),0)</f>
        <v>0</v>
      </c>
      <c r="DC47" s="1081">
        <f>VLOOKUP($AX47&amp;"_"&amp;$CW$14,データシート1!$A:$BS,MATCH($CW$12&amp;"_"&amp;DC$20,データシート1!$A$1:$BS$1,0),0)</f>
        <v>0</v>
      </c>
      <c r="DD47" s="1080">
        <f t="shared" si="11"/>
        <v>1249.577</v>
      </c>
      <c r="DE47" s="18"/>
      <c r="DF47" s="138">
        <f>VLOOKUP($AX47&amp;"_"&amp;$DF$14,データシート1!$A:$BS,MATCH($DF$12&amp;"_"&amp;DF$20,データシート1!$A$1:$BS$1,0),0)</f>
        <v>8</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3</v>
      </c>
      <c r="DJ47" s="74">
        <f>VLOOKUP($AX47&amp;"_"&amp;$DF$14,データシート1!$A:$BS,MATCH($DF$12&amp;"_"&amp;DJ$20,データシート1!$A$1:$BS$1,0),0)</f>
        <v>0</v>
      </c>
      <c r="DK47" s="74">
        <f>VLOOKUP($AX47&amp;"_"&amp;$DF$14,データシート1!$A:$BS,MATCH($DF$12&amp;"_"&amp;DK$20,データシート1!$A$1:$BS$1,0),0)</f>
        <v>0</v>
      </c>
      <c r="DL47" s="78">
        <f t="shared" si="12"/>
        <v>11</v>
      </c>
      <c r="DM47" s="18"/>
      <c r="DN47" s="139">
        <f t="shared" si="26"/>
        <v>0.98</v>
      </c>
      <c r="DO47" s="140">
        <f t="shared" si="27"/>
        <v>0</v>
      </c>
      <c r="DP47" s="140">
        <f t="shared" si="29"/>
        <v>0</v>
      </c>
      <c r="DQ47" s="140">
        <f t="shared" si="30"/>
        <v>0.02</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25211</v>
      </c>
      <c r="AY48" s="20" t="str">
        <f>IF(IFERROR(比較地域マスタ!$Z33,"")=0,"",IFERROR(比較地域マスタ!$Z33,""))</f>
        <v>湖南市</v>
      </c>
      <c r="BB48" s="122" t="str">
        <f t="shared" si="0"/>
        <v>25211</v>
      </c>
      <c r="BC48" s="123" t="str">
        <f t="shared" si="0"/>
        <v>湖南市</v>
      </c>
      <c r="BD48" s="40">
        <f t="shared" si="14"/>
        <v>436.00451667760035</v>
      </c>
      <c r="BE48" s="40">
        <f t="shared" si="15"/>
        <v>230.7925301944291</v>
      </c>
      <c r="BF48" s="40">
        <f>VLOOKUP($AX48&amp;"_"&amp;$BC$14,データシート1!$A:$BS,MATCH($BC$12&amp;"_"&amp;BF$20,データシート1!$A$1:$BS$1,0),0)</f>
        <v>214.53918733446619</v>
      </c>
      <c r="BG48" s="40">
        <f>VLOOKUP($AX48&amp;"_"&amp;$BC$14,データシート1!$A:$BS,MATCH($BC$12&amp;"_"&amp;BG$20,データシート1!$A$1:$BS$1,0),0)</f>
        <v>1.8971930504619583</v>
      </c>
      <c r="BH48" s="40">
        <f>VLOOKUP($AX48&amp;"_"&amp;$BC$14,データシート1!$A:$BS,MATCH($BC$12&amp;"_"&amp;BH$20,データシート1!$A$1:$BS$1,0),0)</f>
        <v>14.356149809500947</v>
      </c>
      <c r="BI48" s="40">
        <f>VLOOKUP($AX48&amp;"_"&amp;$BC$14,データシート1!$A:$BS,MATCH($BC$12&amp;"_"&amp;BI$20,データシート1!$A$1:$BS$1,0),0)</f>
        <v>51.138914683531759</v>
      </c>
      <c r="BJ48" s="40">
        <f>VLOOKUP($AX48&amp;"_"&amp;$BC$14,データシート1!$A:$BS,MATCH($BC$12&amp;"_"&amp;BJ$20,データシート1!$A$1:$BS$1,0),0)</f>
        <v>56.125310265393722</v>
      </c>
      <c r="BK48" s="40">
        <f t="shared" si="1"/>
        <v>91.68778810338739</v>
      </c>
      <c r="BL48" s="40">
        <f t="shared" si="2"/>
        <v>88.442867910871769</v>
      </c>
      <c r="BM48" s="40">
        <f>VLOOKUP($AX48&amp;"_"&amp;$BC$14,データシート1!$A:$BS,MATCH($BC$12&amp;"_"&amp;BM$20,データシート1!$A$1:$BS$1,0),0)</f>
        <v>52.645303154739672</v>
      </c>
      <c r="BN48" s="40">
        <f>VLOOKUP($AX48&amp;"_"&amp;$BC$14,データシート1!$A:$BS,MATCH($BC$12&amp;"_"&amp;BN$20,データシート1!$A$1:$BS$1,0),0)</f>
        <v>35.79756475613209</v>
      </c>
      <c r="BO48" s="40">
        <f>VLOOKUP($AX48&amp;"_"&amp;$BC$14,データシート1!$A:$BS,MATCH($BC$12&amp;"_"&amp;BO$20,データシート1!$A$1:$BS$1,0),0)</f>
        <v>3.244920192515615</v>
      </c>
      <c r="BP48" s="40">
        <f>VLOOKUP($AX48&amp;"_"&amp;$BC$14,データシート1!$A:$BS,MATCH($BC$12&amp;"_"&amp;BP$20,データシート1!$A$1:$BS$1,0),0)</f>
        <v>0</v>
      </c>
      <c r="BQ48" s="40">
        <f>VLOOKUP($AX48&amp;"_"&amp;$BC$14,データシート1!$A:$BS,MATCH($BC$12&amp;"_"&amp;BQ$20,データシート1!$A$1:$BS$1,0),0)</f>
        <v>6.2599734308583228</v>
      </c>
      <c r="BR48" s="41">
        <f t="shared" si="3"/>
        <v>436.00451667760035</v>
      </c>
      <c r="BT48" s="134" t="str">
        <f t="shared" si="4"/>
        <v>湖南市</v>
      </c>
      <c r="BU48" s="38">
        <f t="shared" si="25"/>
        <v>436.00451667760035</v>
      </c>
      <c r="BV48" s="69">
        <f t="shared" si="16"/>
        <v>0.52933518201392071</v>
      </c>
      <c r="BW48" s="69">
        <f t="shared" si="16"/>
        <v>0.49205725887721774</v>
      </c>
      <c r="BX48" s="69">
        <f t="shared" si="16"/>
        <v>4.3513151306751735E-3</v>
      </c>
      <c r="BY48" s="69">
        <f t="shared" si="16"/>
        <v>3.2926608006027779E-2</v>
      </c>
      <c r="BZ48" s="69">
        <f t="shared" si="16"/>
        <v>0.11728987367657472</v>
      </c>
      <c r="CA48" s="69">
        <f t="shared" si="32"/>
        <v>0.12872644231549343</v>
      </c>
      <c r="CB48" s="69">
        <f t="shared" si="32"/>
        <v>0.21029091350258902</v>
      </c>
      <c r="CC48" s="69">
        <f t="shared" si="32"/>
        <v>0.202848513095267</v>
      </c>
      <c r="CD48" s="69">
        <f t="shared" si="32"/>
        <v>0.12074485731455799</v>
      </c>
      <c r="CE48" s="69">
        <f t="shared" si="32"/>
        <v>8.2103655780708981E-2</v>
      </c>
      <c r="CF48" s="69">
        <f t="shared" si="32"/>
        <v>7.4424004073220243E-3</v>
      </c>
      <c r="CG48" s="69">
        <f t="shared" si="32"/>
        <v>0</v>
      </c>
      <c r="CH48" s="69">
        <f t="shared" si="32"/>
        <v>1.4357588491421993E-2</v>
      </c>
      <c r="CI48" s="135">
        <f t="shared" si="6"/>
        <v>1</v>
      </c>
      <c r="CK48" s="136" t="str">
        <f t="shared" si="7"/>
        <v>湖南市</v>
      </c>
      <c r="CL48" s="137">
        <f t="shared" si="17"/>
        <v>230.7925301944291</v>
      </c>
      <c r="CM48" s="75">
        <f t="shared" si="18"/>
        <v>1</v>
      </c>
      <c r="CN48" s="76">
        <f t="shared" si="19"/>
        <v>214.53918733446619</v>
      </c>
      <c r="CO48" s="75">
        <f t="shared" si="20"/>
        <v>1</v>
      </c>
      <c r="CP48" s="76">
        <f t="shared" si="8"/>
        <v>1.8971930504619583</v>
      </c>
      <c r="CQ48" s="75">
        <f t="shared" si="21"/>
        <v>0</v>
      </c>
      <c r="CR48" s="76">
        <f t="shared" si="9"/>
        <v>14.356149809500947</v>
      </c>
      <c r="CS48" s="75">
        <f t="shared" si="22"/>
        <v>0</v>
      </c>
      <c r="CT48" s="76">
        <f t="shared" si="10"/>
        <v>51.138914683531759</v>
      </c>
      <c r="CU48" s="77">
        <f t="shared" si="23"/>
        <v>0</v>
      </c>
      <c r="CV48" s="18"/>
      <c r="CW48" s="1078">
        <f t="shared" si="24"/>
        <v>356.98</v>
      </c>
      <c r="CX48" s="1081">
        <f>VLOOKUP($AX48&amp;"_"&amp;$CW$14,データシート1!$A:$BS,MATCH($CW$12&amp;"_"&amp;CX$20,データシート1!$A$1:$BS$1,0),0)</f>
        <v>356.98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356.98</v>
      </c>
      <c r="DE48" s="18"/>
      <c r="DF48" s="138">
        <f>VLOOKUP($AX48&amp;"_"&amp;$DF$14,データシート1!$A:$BS,MATCH($DF$12&amp;"_"&amp;DF$20,データシート1!$A$1:$BS$1,0),0)</f>
        <v>25</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25</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13227</v>
      </c>
      <c r="AY49" s="20" t="str">
        <f>IF(IFERROR(比較地域マスタ!$Z34,"")=0,"",IFERROR(比較地域マスタ!$Z34,""))</f>
        <v>羽村市</v>
      </c>
      <c r="BB49" s="122" t="str">
        <f t="shared" si="0"/>
        <v>13227</v>
      </c>
      <c r="BC49" s="123" t="str">
        <f t="shared" si="0"/>
        <v>羽村市</v>
      </c>
      <c r="BD49" s="40">
        <f t="shared" si="14"/>
        <v>479.38990574136909</v>
      </c>
      <c r="BE49" s="40">
        <f t="shared" si="15"/>
        <v>301.34796294022237</v>
      </c>
      <c r="BF49" s="40">
        <f>VLOOKUP($AX49&amp;"_"&amp;$BC$14,データシート1!$A:$BS,MATCH($BC$12&amp;"_"&amp;BF$20,データシート1!$A$1:$BS$1,0),0)</f>
        <v>298.96839113250502</v>
      </c>
      <c r="BG49" s="40">
        <f>VLOOKUP($AX49&amp;"_"&amp;$BC$14,データシート1!$A:$BS,MATCH($BC$12&amp;"_"&amp;BG$20,データシート1!$A$1:$BS$1,0),0)</f>
        <v>1.507961740438561</v>
      </c>
      <c r="BH49" s="40">
        <f>VLOOKUP($AX49&amp;"_"&amp;$BC$14,データシート1!$A:$BS,MATCH($BC$12&amp;"_"&amp;BH$20,データシート1!$A$1:$BS$1,0),0)</f>
        <v>0.87161006727878076</v>
      </c>
      <c r="BI49" s="40">
        <f>VLOOKUP($AX49&amp;"_"&amp;$BC$14,データシート1!$A:$BS,MATCH($BC$12&amp;"_"&amp;BI$20,データシート1!$A$1:$BS$1,0),0)</f>
        <v>53.248330417472445</v>
      </c>
      <c r="BJ49" s="40">
        <f>VLOOKUP($AX49&amp;"_"&amp;$BC$14,データシート1!$A:$BS,MATCH($BC$12&amp;"_"&amp;BJ$20,データシート1!$A$1:$BS$1,0),0)</f>
        <v>59.116680778052562</v>
      </c>
      <c r="BK49" s="40">
        <f t="shared" si="1"/>
        <v>60.265086178568467</v>
      </c>
      <c r="BL49" s="40">
        <f t="shared" si="2"/>
        <v>57.038326642736926</v>
      </c>
      <c r="BM49" s="40">
        <f>VLOOKUP($AX49&amp;"_"&amp;$BC$14,データシート1!$A:$BS,MATCH($BC$12&amp;"_"&amp;BM$20,データシート1!$A$1:$BS$1,0),0)</f>
        <v>36.409071271880222</v>
      </c>
      <c r="BN49" s="40">
        <f>VLOOKUP($AX49&amp;"_"&amp;$BC$14,データシート1!$A:$BS,MATCH($BC$12&amp;"_"&amp;BN$20,データシート1!$A$1:$BS$1,0),0)</f>
        <v>20.629255370856704</v>
      </c>
      <c r="BO49" s="40">
        <f>VLOOKUP($AX49&amp;"_"&amp;$BC$14,データシート1!$A:$BS,MATCH($BC$12&amp;"_"&amp;BO$20,データシート1!$A$1:$BS$1,0),0)</f>
        <v>3.2267595358315382</v>
      </c>
      <c r="BP49" s="40">
        <f>VLOOKUP($AX49&amp;"_"&amp;$BC$14,データシート1!$A:$BS,MATCH($BC$12&amp;"_"&amp;BP$20,データシート1!$A$1:$BS$1,0),0)</f>
        <v>0</v>
      </c>
      <c r="BQ49" s="40">
        <f>VLOOKUP($AX49&amp;"_"&amp;$BC$14,データシート1!$A:$BS,MATCH($BC$12&amp;"_"&amp;BQ$20,データシート1!$A$1:$BS$1,0),0)</f>
        <v>5.4118454270532066</v>
      </c>
      <c r="BR49" s="41">
        <f t="shared" si="3"/>
        <v>479.38990574136909</v>
      </c>
      <c r="BT49" s="134" t="str">
        <f t="shared" si="4"/>
        <v>羽村市</v>
      </c>
      <c r="BU49" s="38">
        <f t="shared" si="25"/>
        <v>479.38990574136909</v>
      </c>
      <c r="BV49" s="69">
        <f t="shared" si="16"/>
        <v>0.62860723459371215</v>
      </c>
      <c r="BW49" s="69">
        <f t="shared" si="16"/>
        <v>0.62364348425350136</v>
      </c>
      <c r="BX49" s="69">
        <f t="shared" si="16"/>
        <v>3.1455850913392125E-3</v>
      </c>
      <c r="BY49" s="69">
        <f t="shared" si="16"/>
        <v>1.8181652488715825E-3</v>
      </c>
      <c r="BZ49" s="69">
        <f t="shared" si="16"/>
        <v>0.11107520158382293</v>
      </c>
      <c r="CA49" s="69">
        <f t="shared" si="32"/>
        <v>0.12331649054359943</v>
      </c>
      <c r="CB49" s="69">
        <f t="shared" si="32"/>
        <v>0.12571204661760543</v>
      </c>
      <c r="CC49" s="69">
        <f t="shared" si="32"/>
        <v>0.11898107565391482</v>
      </c>
      <c r="CD49" s="69">
        <f t="shared" si="32"/>
        <v>7.5948764952766701E-2</v>
      </c>
      <c r="CE49" s="69">
        <f t="shared" si="32"/>
        <v>4.3032310701148116E-2</v>
      </c>
      <c r="CF49" s="69">
        <f t="shared" si="32"/>
        <v>6.7309709636906188E-3</v>
      </c>
      <c r="CG49" s="69">
        <f t="shared" si="32"/>
        <v>0</v>
      </c>
      <c r="CH49" s="69">
        <f t="shared" si="32"/>
        <v>1.1289026661259943E-2</v>
      </c>
      <c r="CI49" s="135">
        <f t="shared" si="6"/>
        <v>1</v>
      </c>
      <c r="CK49" s="136" t="str">
        <f t="shared" si="7"/>
        <v>羽村市</v>
      </c>
      <c r="CL49" s="137">
        <f t="shared" si="17"/>
        <v>301.34796294022237</v>
      </c>
      <c r="CM49" s="75">
        <f t="shared" si="18"/>
        <v>0.24482329092310789</v>
      </c>
      <c r="CN49" s="76">
        <f t="shared" si="19"/>
        <v>298.96839113250502</v>
      </c>
      <c r="CO49" s="75">
        <f t="shared" si="20"/>
        <v>0.24677190695822249</v>
      </c>
      <c r="CP49" s="76">
        <f t="shared" si="8"/>
        <v>1.507961740438561</v>
      </c>
      <c r="CQ49" s="75">
        <f t="shared" si="21"/>
        <v>0</v>
      </c>
      <c r="CR49" s="76">
        <f t="shared" si="9"/>
        <v>0.87161006727878076</v>
      </c>
      <c r="CS49" s="75">
        <f t="shared" si="22"/>
        <v>0</v>
      </c>
      <c r="CT49" s="76">
        <f t="shared" si="10"/>
        <v>53.248330417472445</v>
      </c>
      <c r="CU49" s="77">
        <f t="shared" si="23"/>
        <v>0.86196129794408416</v>
      </c>
      <c r="CV49" s="18"/>
      <c r="CW49" s="1078">
        <f t="shared" si="24"/>
        <v>73.777000000000001</v>
      </c>
      <c r="CX49" s="1081">
        <f>VLOOKUP($AX49&amp;"_"&amp;$CW$14,データシート1!$A:$BS,MATCH($CW$12&amp;"_"&amp;CX$20,データシート1!$A$1:$BS$1,0),0)</f>
        <v>73.777000000000001</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45.898000000000003</v>
      </c>
      <c r="DB49" s="1081">
        <f>VLOOKUP($AX49&amp;"_"&amp;$CW$14,データシート1!$A:$BS,MATCH($CW$12&amp;"_"&amp;DB$20,データシート1!$A$1:$BS$1,0),0)</f>
        <v>0</v>
      </c>
      <c r="DC49" s="1081">
        <f>VLOOKUP($AX49&amp;"_"&amp;$CW$14,データシート1!$A:$BS,MATCH($CW$12&amp;"_"&amp;DC$20,データシート1!$A$1:$BS$1,0),0)</f>
        <v>0</v>
      </c>
      <c r="DD49" s="1080">
        <f t="shared" si="11"/>
        <v>119.67500000000001</v>
      </c>
      <c r="DE49" s="18"/>
      <c r="DF49" s="138">
        <f>VLOOKUP($AX49&amp;"_"&amp;$DF$14,データシート1!$A:$BS,MATCH($DF$12&amp;"_"&amp;DF$20,データシート1!$A$1:$BS$1,0),0)</f>
        <v>6</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8</v>
      </c>
      <c r="DM49" s="18"/>
      <c r="DN49" s="139">
        <f t="shared" si="26"/>
        <v>0.62</v>
      </c>
      <c r="DO49" s="140">
        <f t="shared" si="27"/>
        <v>0</v>
      </c>
      <c r="DP49" s="140">
        <f t="shared" si="29"/>
        <v>0</v>
      </c>
      <c r="DQ49" s="140">
        <f t="shared" si="30"/>
        <v>0.38</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直方市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福岡県</v>
      </c>
      <c r="AY4" s="261" t="str">
        <f>年度マスタ!$J4</f>
        <v>直方市</v>
      </c>
      <c r="AZ4" s="261" t="str">
        <f>年度マスタ!$K4</f>
        <v>40204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27231</v>
      </c>
      <c r="AY13" s="20" t="str">
        <f>IF(IFERROR(比較地域マスタ!$Z6,"")=0,"",IFERROR(比較地域マスタ!$Z6,""))</f>
        <v>大阪狭山市</v>
      </c>
      <c r="BC13" s="960" t="str">
        <f t="shared" ref="BC13:BC59" si="0">AX13</f>
        <v>27231</v>
      </c>
      <c r="BD13" s="123" t="str">
        <f>AY13</f>
        <v>大阪狭山市</v>
      </c>
      <c r="BE13" s="40">
        <f>VLOOKUP($BC13&amp;"_"&amp;$AZ$7,データシート1!$A:$BS,MATCH("cb_"&amp;BE$12,データシート1!$A$1:$BS$1,0),0)</f>
        <v>7745.1999999999862</v>
      </c>
      <c r="BF13" s="40">
        <f>VLOOKUP($BC13&amp;"_"&amp;$AZ$7,データシート1!$A:$BS,MATCH("cb_"&amp;BF$12,データシート1!$A$1:$BS$1,0),0)</f>
        <v>7136.1999999999935</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14881.39999999998</v>
      </c>
      <c r="BL13" s="42"/>
      <c r="BM13" s="960" t="str">
        <f>AX13</f>
        <v>27231</v>
      </c>
      <c r="BN13" s="123" t="str">
        <f>AY13</f>
        <v>大阪狭山市</v>
      </c>
      <c r="BO13" s="40">
        <f>BE13*VLOOKUP(BO$12,別紙!$B$4:$E$10,MATCH("設備利用率",別紙!$B$4:$E$4,0),0)/100*8760/10^3</f>
        <v>9295.1694239999815</v>
      </c>
      <c r="BP13" s="40">
        <f>BF13*VLOOKUP(BP$12,別紙!$B$4:$E$10,MATCH("設備利用率",別紙!$B$4:$E$4,0),0)/100*8760/10^3</f>
        <v>9439.4799119999898</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18734.649335999973</v>
      </c>
      <c r="BV13" s="42"/>
      <c r="BW13" s="38" t="str">
        <f>AX13</f>
        <v>27231</v>
      </c>
      <c r="BX13" s="38" t="str">
        <f>AY13</f>
        <v>大阪狭山市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262621.64978487464</v>
      </c>
      <c r="BZ13" s="42"/>
      <c r="CA13" s="38" t="str">
        <f>AX13</f>
        <v>27231</v>
      </c>
      <c r="CB13" s="38" t="str">
        <f>AY13</f>
        <v>大阪狭山市</v>
      </c>
      <c r="CC13" s="260">
        <f>BO13/$BY13</f>
        <v>3.539376678051516E-2</v>
      </c>
      <c r="CD13" s="260">
        <f t="shared" ref="CD13:CH28" si="1">BP13/$BY13</f>
        <v>3.5943266367157077E-2</v>
      </c>
      <c r="CE13" s="260">
        <f t="shared" si="1"/>
        <v>0</v>
      </c>
      <c r="CF13" s="260">
        <f t="shared" si="1"/>
        <v>0</v>
      </c>
      <c r="CG13" s="260">
        <f t="shared" si="1"/>
        <v>0</v>
      </c>
      <c r="CH13" s="260">
        <f t="shared" si="1"/>
        <v>0</v>
      </c>
      <c r="CI13" s="260">
        <f>BU13/BY13</f>
        <v>7.1337033147672244E-2</v>
      </c>
      <c r="CK13" s="20" t="str">
        <f>AX13</f>
        <v>27231</v>
      </c>
      <c r="CL13" s="20" t="str">
        <f>AY13</f>
        <v>大阪狭山市</v>
      </c>
      <c r="CM13" s="20">
        <f>VLOOKUP($CK13&amp;"_"&amp;$AZ$7,データシート1!$A:$BS,MATCH("ca_太陽光発電（10kW未満）",データシート1!$A$1:$BS$1,0),0)</f>
        <v>1795</v>
      </c>
      <c r="CN13" s="20">
        <f>VLOOKUP($CK13&amp;"_"&amp;$AZ$5,データシート1!$A:$BS,MATCH("ab_家庭",データシート1!$A$1:$BS$1,0),0)</f>
        <v>26131</v>
      </c>
      <c r="CO13" s="260">
        <f>CM13/CN13</f>
        <v>6.869235773602235E-2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01235</v>
      </c>
      <c r="AY14" s="20" t="str">
        <f>IF(IFERROR(比較地域マスタ!$Z7,"")=0,"",IFERROR(比較地域マスタ!$Z7,""))</f>
        <v>石狩市</v>
      </c>
      <c r="BC14" s="960" t="str">
        <f t="shared" si="0"/>
        <v>01235</v>
      </c>
      <c r="BD14" s="123" t="str">
        <f t="shared" ref="BD14:BD60" si="2">AY14</f>
        <v>石狩市</v>
      </c>
      <c r="BE14" s="40">
        <f>VLOOKUP($BC14&amp;"_"&amp;$AZ$7,データシート1!$A:$BS,MATCH("cb_"&amp;BE$12,データシート1!$A$1:$BS$1,0),0)</f>
        <v>3073.6940000000041</v>
      </c>
      <c r="BF14" s="40">
        <f>VLOOKUP($BC14&amp;"_"&amp;$AZ$7,データシート1!$A:$BS,MATCH("cb_"&amp;BF$12,データシート1!$A$1:$BS$1,0),0)</f>
        <v>25746.699999999997</v>
      </c>
      <c r="BG14" s="40">
        <f>VLOOKUP($BC14&amp;"_"&amp;$AZ$7,データシート1!$A:$BS,MATCH("cb_"&amp;BG$12,データシート1!$A$1:$BS$1,0),0)</f>
        <v>35382.5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52700</v>
      </c>
      <c r="BK14" s="40">
        <f t="shared" ref="BK14:BK60" si="3">SUM(BE14:BJ14)</f>
        <v>116902.894</v>
      </c>
      <c r="BL14" s="42"/>
      <c r="BM14" s="960" t="str">
        <f t="shared" ref="BM14:BM60" si="4">AX14</f>
        <v>01235</v>
      </c>
      <c r="BN14" s="123" t="str">
        <f t="shared" ref="BN14:BN60" si="5">AY14</f>
        <v>石狩市</v>
      </c>
      <c r="BO14" s="40">
        <f>BE14*VLOOKUP(BO$12,別紙!$B$4:$E$10,MATCH("設備利用率",別紙!$B$4:$E$4,0),0)/100*8760/10^3</f>
        <v>3688.8016432800046</v>
      </c>
      <c r="BP14" s="40">
        <f>BF14*VLOOKUP(BP$12,別紙!$B$4:$E$10,MATCH("設備利用率",別紙!$B$4:$E$4,0),0)/100*8760/10^3</f>
        <v>34056.704891999994</v>
      </c>
      <c r="BQ14" s="40">
        <f>BG14*VLOOKUP(BQ$12,別紙!$B$4:$E$10,MATCH("設備利用率",別紙!$B$4:$E$4,0),0)/100*8760/10^3</f>
        <v>76867.773600000015</v>
      </c>
      <c r="BR14" s="40">
        <f>BH14*VLOOKUP(BR$12,別紙!$B$4:$E$10,MATCH("設備利用率",別紙!$B$4:$E$4,0),0)/100*8760/10^3</f>
        <v>0</v>
      </c>
      <c r="BS14" s="40">
        <f>BI14*VLOOKUP(BS$12,別紙!$B$4:$E$10,MATCH("設備利用率",別紙!$B$4:$E$4,0),0)/100*8760/10^3</f>
        <v>0</v>
      </c>
      <c r="BT14" s="40">
        <f>BJ14*VLOOKUP(BT$12,別紙!$B$4:$E$10,MATCH("設備利用率",別紙!$B$4:$E$4,0),0)/100*8760/10^3</f>
        <v>369321.6</v>
      </c>
      <c r="BU14" s="40">
        <f t="shared" ref="BU14:BU60" si="6">SUM(BO14:BT14)</f>
        <v>483934.88013527996</v>
      </c>
      <c r="BV14" s="42"/>
      <c r="BW14" s="38" t="str">
        <f t="shared" ref="BW14:BW60" si="7">AX14</f>
        <v>01235</v>
      </c>
      <c r="BX14" s="38" t="str">
        <f t="shared" ref="BX14:BX60" si="8">AY14</f>
        <v>石狩市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355508.21064153872</v>
      </c>
      <c r="BZ14" s="42"/>
      <c r="CA14" s="38" t="str">
        <f t="shared" ref="CA14:CA60" si="9">AX14</f>
        <v>01235</v>
      </c>
      <c r="CB14" s="38" t="str">
        <f t="shared" ref="CB14:CB60" si="10">AY14</f>
        <v>石狩市</v>
      </c>
      <c r="CC14" s="260">
        <f t="shared" ref="CC14:CC60" si="11">BO14/$BY14</f>
        <v>1.03761362828254E-2</v>
      </c>
      <c r="CD14" s="260">
        <f t="shared" si="1"/>
        <v>9.5797238636323917E-2</v>
      </c>
      <c r="CE14" s="260">
        <f t="shared" si="1"/>
        <v>0.21621940450063556</v>
      </c>
      <c r="CF14" s="260">
        <f t="shared" si="1"/>
        <v>0</v>
      </c>
      <c r="CG14" s="260">
        <f t="shared" si="1"/>
        <v>0</v>
      </c>
      <c r="CH14" s="260">
        <f t="shared" si="1"/>
        <v>1.0388553314522162</v>
      </c>
      <c r="CI14" s="260">
        <f t="shared" ref="CI14:CI60" si="12">BU14/BY14</f>
        <v>1.3612481108720009</v>
      </c>
      <c r="CK14" s="20" t="str">
        <f t="shared" ref="CK14:CK60" si="13">AX14</f>
        <v>01235</v>
      </c>
      <c r="CL14" s="20" t="str">
        <f t="shared" ref="CL14:CL60" si="14">AY14</f>
        <v>石狩市</v>
      </c>
      <c r="CM14" s="20">
        <f>VLOOKUP($CK14&amp;"_"&amp;$AZ$7,データシート1!$A:$BS,MATCH("ca_太陽光発電（10kW未満）",データシート1!$A$1:$BS$1,0),0)</f>
        <v>633</v>
      </c>
      <c r="CN14" s="20">
        <f>VLOOKUP($CK14&amp;"_"&amp;$AZ$5,データシート1!$A:$BS,MATCH("ab_家庭",データシート1!$A$1:$BS$1,0),0)</f>
        <v>28247</v>
      </c>
      <c r="CO14" s="260">
        <f t="shared" ref="CO14:CO60" si="15">CM14/CN14</f>
        <v>2.2409459411618933E-2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37205</v>
      </c>
      <c r="AY15" s="20" t="str">
        <f>IF(IFERROR(比較地域マスタ!$Z8,"")=0,"",IFERROR(比較地域マスタ!$Z8,""))</f>
        <v>観音寺市</v>
      </c>
      <c r="BC15" s="960" t="str">
        <f t="shared" si="0"/>
        <v>37205</v>
      </c>
      <c r="BD15" s="123" t="str">
        <f t="shared" si="2"/>
        <v>観音寺市</v>
      </c>
      <c r="BE15" s="40">
        <f>VLOOKUP($BC15&amp;"_"&amp;$AZ$7,データシート1!$A:$BS,MATCH("cb_"&amp;BE$12,データシート1!$A$1:$BS$1,0),0)</f>
        <v>11971.128999999994</v>
      </c>
      <c r="BF15" s="40">
        <f>VLOOKUP($BC15&amp;"_"&amp;$AZ$7,データシート1!$A:$BS,MATCH("cb_"&amp;BF$12,データシート1!$A$1:$BS$1,0),0)</f>
        <v>57192.459999999846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69163.588999999833</v>
      </c>
      <c r="BL15" s="42"/>
      <c r="BM15" s="960" t="str">
        <f t="shared" si="4"/>
        <v>37205</v>
      </c>
      <c r="BN15" s="123" t="str">
        <f t="shared" si="5"/>
        <v>観音寺市</v>
      </c>
      <c r="BO15" s="40">
        <f>BE15*VLOOKUP(BO$12,別紙!$B$4:$E$10,MATCH("設備利用率",別紙!$B$4:$E$4,0),0)/100*8760/10^3</f>
        <v>14366.791335479991</v>
      </c>
      <c r="BP15" s="40">
        <f>BF15*VLOOKUP(BP$12,別紙!$B$4:$E$10,MATCH("設備利用率",別紙!$B$4:$E$4,0),0)/100*8760/10^3</f>
        <v>75651.898389599781</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90018.689725079777</v>
      </c>
      <c r="BV15" s="42"/>
      <c r="BW15" s="38" t="str">
        <f t="shared" si="7"/>
        <v>37205</v>
      </c>
      <c r="BX15" s="38" t="str">
        <f t="shared" si="8"/>
        <v>観音寺市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411850.17227371229</v>
      </c>
      <c r="BZ15" s="42"/>
      <c r="CA15" s="38" t="str">
        <f t="shared" si="9"/>
        <v>37205</v>
      </c>
      <c r="CB15" s="38" t="str">
        <f t="shared" si="10"/>
        <v>観音寺市</v>
      </c>
      <c r="CC15" s="260">
        <f t="shared" si="11"/>
        <v>3.4883538487224273E-2</v>
      </c>
      <c r="CD15" s="260">
        <f t="shared" si="1"/>
        <v>0.18368791245599417</v>
      </c>
      <c r="CE15" s="260">
        <f t="shared" si="1"/>
        <v>0</v>
      </c>
      <c r="CF15" s="260">
        <f t="shared" si="1"/>
        <v>0</v>
      </c>
      <c r="CG15" s="260">
        <f t="shared" si="1"/>
        <v>0</v>
      </c>
      <c r="CH15" s="260">
        <f t="shared" si="1"/>
        <v>0</v>
      </c>
      <c r="CI15" s="260">
        <f t="shared" si="12"/>
        <v>0.21857145094321845</v>
      </c>
      <c r="CK15" s="20" t="str">
        <f t="shared" si="13"/>
        <v>37205</v>
      </c>
      <c r="CL15" s="20" t="str">
        <f t="shared" si="14"/>
        <v>観音寺市</v>
      </c>
      <c r="CM15" s="20">
        <f>VLOOKUP($CK15&amp;"_"&amp;$AZ$7,データシート1!$A:$BS,MATCH("ca_太陽光発電（10kW未満）",データシート1!$A$1:$BS$1,0),0)</f>
        <v>2357</v>
      </c>
      <c r="CN15" s="20">
        <f>VLOOKUP($CK15&amp;"_"&amp;$AZ$5,データシート1!$A:$BS,MATCH("ab_家庭",データシート1!$A$1:$BS$1,0),0)</f>
        <v>25372</v>
      </c>
      <c r="CO15" s="260">
        <f t="shared" si="15"/>
        <v>9.2897682484628721E-2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43213</v>
      </c>
      <c r="AY16" s="20" t="str">
        <f>IF(IFERROR(比較地域マスタ!$Z9,"")=0,"",IFERROR(比較地域マスタ!$Z9,""))</f>
        <v>宇城市</v>
      </c>
      <c r="BC16" s="960" t="str">
        <f t="shared" si="0"/>
        <v>43213</v>
      </c>
      <c r="BD16" s="123" t="str">
        <f t="shared" si="2"/>
        <v>宇城市</v>
      </c>
      <c r="BE16" s="40">
        <f>VLOOKUP($BC16&amp;"_"&amp;$AZ$7,データシート1!$A:$BS,MATCH("cb_"&amp;BE$12,データシート1!$A$1:$BS$1,0),0)</f>
        <v>15873.100999999944</v>
      </c>
      <c r="BF16" s="40">
        <f>VLOOKUP($BC16&amp;"_"&amp;$AZ$7,データシート1!$A:$BS,MATCH("cb_"&amp;BF$12,データシート1!$A$1:$BS$1,0),0)</f>
        <v>62580.120000000017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78453.220999999961</v>
      </c>
      <c r="BL16" s="42"/>
      <c r="BM16" s="960" t="str">
        <f t="shared" si="4"/>
        <v>43213</v>
      </c>
      <c r="BN16" s="123" t="str">
        <f t="shared" si="5"/>
        <v>宇城市</v>
      </c>
      <c r="BO16" s="40">
        <f>BE16*VLOOKUP(BO$12,別紙!$B$4:$E$10,MATCH("設備利用率",別紙!$B$4:$E$4,0),0)/100*8760/10^3</f>
        <v>19049.625972119931</v>
      </c>
      <c r="BP16" s="40">
        <f>BF16*VLOOKUP(BP$12,別紙!$B$4:$E$10,MATCH("設備利用率",別紙!$B$4:$E$4,0),0)/100*8760/10^3</f>
        <v>82778.479531200021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101828.10550331995</v>
      </c>
      <c r="BV16" s="42"/>
      <c r="BW16" s="38" t="str">
        <f t="shared" si="7"/>
        <v>43213</v>
      </c>
      <c r="BX16" s="38" t="str">
        <f t="shared" si="8"/>
        <v>宇城市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364099.19673794863</v>
      </c>
      <c r="BZ16" s="42"/>
      <c r="CA16" s="38" t="str">
        <f t="shared" si="9"/>
        <v>43213</v>
      </c>
      <c r="CB16" s="38" t="str">
        <f t="shared" si="10"/>
        <v>宇城市</v>
      </c>
      <c r="CC16" s="260">
        <f t="shared" si="11"/>
        <v>5.2319879150489933E-2</v>
      </c>
      <c r="CD16" s="260">
        <f t="shared" si="1"/>
        <v>0.2273514478274935</v>
      </c>
      <c r="CE16" s="260">
        <f t="shared" si="1"/>
        <v>0</v>
      </c>
      <c r="CF16" s="260">
        <f t="shared" si="1"/>
        <v>0</v>
      </c>
      <c r="CG16" s="260">
        <f t="shared" si="1"/>
        <v>0</v>
      </c>
      <c r="CH16" s="260">
        <f t="shared" si="1"/>
        <v>0</v>
      </c>
      <c r="CI16" s="260">
        <f t="shared" si="12"/>
        <v>0.27967132697798341</v>
      </c>
      <c r="CK16" s="20" t="str">
        <f t="shared" si="13"/>
        <v>43213</v>
      </c>
      <c r="CL16" s="20" t="str">
        <f t="shared" si="14"/>
        <v>宇城市</v>
      </c>
      <c r="CM16" s="20">
        <f>VLOOKUP($CK16&amp;"_"&amp;$AZ$7,データシート1!$A:$BS,MATCH("ca_太陽光発電（10kW未満）",データシート1!$A$1:$BS$1,0),0)</f>
        <v>3063</v>
      </c>
      <c r="CN16" s="20">
        <f>VLOOKUP($CK16&amp;"_"&amp;$AZ$5,データシート1!$A:$BS,MATCH("ab_家庭",データシート1!$A$1:$BS$1,0),0)</f>
        <v>24847</v>
      </c>
      <c r="CO16" s="260">
        <f t="shared" si="15"/>
        <v>0.12327443957016944</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07213</v>
      </c>
      <c r="AY17" s="20" t="str">
        <f>IF(IFERROR(比較地域マスタ!$Z10,"")=0,"",IFERROR(比較地域マスタ!$Z10,""))</f>
        <v>伊達市</v>
      </c>
      <c r="BC17" s="960" t="str">
        <f t="shared" si="0"/>
        <v>07213</v>
      </c>
      <c r="BD17" s="123" t="str">
        <f t="shared" si="2"/>
        <v>伊達市</v>
      </c>
      <c r="BE17" s="40">
        <f>VLOOKUP($BC17&amp;"_"&amp;$AZ$7,データシート1!$A:$BS,MATCH("cb_"&amp;BE$12,データシート1!$A$1:$BS$1,0),0)</f>
        <v>10867.599999999984</v>
      </c>
      <c r="BF17" s="40">
        <f>VLOOKUP($BC17&amp;"_"&amp;$AZ$7,データシート1!$A:$BS,MATCH("cb_"&amp;BF$12,データシート1!$A$1:$BS$1,0),0)</f>
        <v>24398.200000000015</v>
      </c>
      <c r="BG17" s="40">
        <f>VLOOKUP($BC17&amp;"_"&amp;$AZ$7,データシート1!$A:$BS,MATCH("cb_"&amp;BG$12,データシート1!$A$1:$BS$1,0),0)</f>
        <v>19.5</v>
      </c>
      <c r="BH17" s="40">
        <f>VLOOKUP($BC17&amp;"_"&amp;$AZ$7,データシート1!$A:$BS,MATCH("cb_"&amp;BH$12,データシート1!$A$1:$BS$1,0),0)</f>
        <v>24.7</v>
      </c>
      <c r="BI17" s="40">
        <f>VLOOKUP($BC17&amp;"_"&amp;$AZ$7,データシート1!$A:$BS,MATCH("cb_"&amp;BI$12,データシート1!$A$1:$BS$1,0),0)</f>
        <v>0</v>
      </c>
      <c r="BJ17" s="40">
        <f>VLOOKUP($BC17&amp;"_"&amp;$AZ$7,データシート1!$A:$BS,MATCH("cb_"&amp;BJ$12,データシート1!$A$1:$BS$1,0),0)</f>
        <v>0</v>
      </c>
      <c r="BK17" s="40">
        <f t="shared" si="3"/>
        <v>35310</v>
      </c>
      <c r="BL17" s="42"/>
      <c r="BM17" s="960" t="str">
        <f t="shared" si="4"/>
        <v>07213</v>
      </c>
      <c r="BN17" s="123" t="str">
        <f t="shared" si="5"/>
        <v>伊達市</v>
      </c>
      <c r="BO17" s="40">
        <f>BE17*VLOOKUP(BO$12,別紙!$B$4:$E$10,MATCH("設備利用率",別紙!$B$4:$E$4,0),0)/100*8760/10^3</f>
        <v>13042.424111999979</v>
      </c>
      <c r="BP17" s="40">
        <f>BF17*VLOOKUP(BP$12,別紙!$B$4:$E$10,MATCH("設備利用率",別紙!$B$4:$E$4,0),0)/100*8760/10^3</f>
        <v>32272.963032000021</v>
      </c>
      <c r="BQ17" s="40">
        <f>BG17*VLOOKUP(BQ$12,別紙!$B$4:$E$10,MATCH("設備利用率",別紙!$B$4:$E$4,0),0)/100*8760/10^3</f>
        <v>42.36336</v>
      </c>
      <c r="BR17" s="40">
        <f>BH17*VLOOKUP(BR$12,別紙!$B$4:$E$10,MATCH("設備利用率",別紙!$B$4:$E$4,0),0)/100*8760/10^3</f>
        <v>129.82319999999999</v>
      </c>
      <c r="BS17" s="40">
        <f>BI17*VLOOKUP(BS$12,別紙!$B$4:$E$10,MATCH("設備利用率",別紙!$B$4:$E$4,0),0)/100*8760/10^3</f>
        <v>0</v>
      </c>
      <c r="BT17" s="40">
        <f>BJ17*VLOOKUP(BT$12,別紙!$B$4:$E$10,MATCH("設備利用率",別紙!$B$4:$E$4,0),0)/100*8760/10^3</f>
        <v>0</v>
      </c>
      <c r="BU17" s="40">
        <f t="shared" si="6"/>
        <v>45487.573704000002</v>
      </c>
      <c r="BV17" s="42"/>
      <c r="BW17" s="38" t="str">
        <f t="shared" si="7"/>
        <v>07213</v>
      </c>
      <c r="BX17" s="38" t="str">
        <f t="shared" si="8"/>
        <v>伊達市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320540.57240690145</v>
      </c>
      <c r="BZ17" s="42"/>
      <c r="CA17" s="38" t="str">
        <f t="shared" si="9"/>
        <v>07213</v>
      </c>
      <c r="CB17" s="38" t="str">
        <f t="shared" si="10"/>
        <v>伊達市</v>
      </c>
      <c r="CC17" s="260">
        <f t="shared" si="11"/>
        <v>4.0688840149207789E-2</v>
      </c>
      <c r="CD17" s="260">
        <f t="shared" si="1"/>
        <v>0.10068292693703683</v>
      </c>
      <c r="CE17" s="260">
        <f t="shared" si="1"/>
        <v>1.3216223981225999E-4</v>
      </c>
      <c r="CF17" s="260">
        <f t="shared" si="1"/>
        <v>4.0501331555369994E-4</v>
      </c>
      <c r="CG17" s="260">
        <f t="shared" si="1"/>
        <v>0</v>
      </c>
      <c r="CH17" s="260">
        <f t="shared" si="1"/>
        <v>0</v>
      </c>
      <c r="CI17" s="260">
        <f t="shared" si="12"/>
        <v>0.14190894264161058</v>
      </c>
      <c r="CK17" s="20" t="str">
        <f t="shared" si="13"/>
        <v>07213</v>
      </c>
      <c r="CL17" s="20" t="str">
        <f t="shared" si="14"/>
        <v>伊達市</v>
      </c>
      <c r="CM17" s="20">
        <f>VLOOKUP($CK17&amp;"_"&amp;$AZ$7,データシート1!$A:$BS,MATCH("ca_太陽光発電（10kW未満）",データシート1!$A$1:$BS$1,0),0)</f>
        <v>2330</v>
      </c>
      <c r="CN17" s="20">
        <f>VLOOKUP($CK17&amp;"_"&amp;$AZ$5,データシート1!$A:$BS,MATCH("ab_家庭",データシート1!$A$1:$BS$1,0),0)</f>
        <v>22920</v>
      </c>
      <c r="CO17" s="260">
        <f t="shared" si="15"/>
        <v>0.10165794066317627</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07212</v>
      </c>
      <c r="AY18" s="20" t="str">
        <f>IF(IFERROR(比較地域マスタ!$Z11,"")=0,"",IFERROR(比較地域マスタ!$Z11,""))</f>
        <v>南相馬市</v>
      </c>
      <c r="BC18" s="960" t="str">
        <f t="shared" si="0"/>
        <v>07212</v>
      </c>
      <c r="BD18" s="123" t="str">
        <f t="shared" si="2"/>
        <v>南相馬市</v>
      </c>
      <c r="BE18" s="40">
        <f>VLOOKUP($BC18&amp;"_"&amp;$AZ$7,データシート1!$A:$BS,MATCH("cb_"&amp;BE$12,データシート1!$A$1:$BS$1,0),0)</f>
        <v>16238.899999999921</v>
      </c>
      <c r="BF18" s="40">
        <f>VLOOKUP($BC18&amp;"_"&amp;$AZ$7,データシート1!$A:$BS,MATCH("cb_"&amp;BF$12,データシート1!$A$1:$BS$1,0),0)</f>
        <v>274673.29999999987</v>
      </c>
      <c r="BG18" s="40">
        <f>VLOOKUP($BC18&amp;"_"&amp;$AZ$7,データシート1!$A:$BS,MATCH("cb_"&amp;BG$12,データシート1!$A$1:$BS$1,0),0)</f>
        <v>9400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300312.19999999978</v>
      </c>
      <c r="BL18" s="42"/>
      <c r="BM18" s="960" t="str">
        <f t="shared" si="4"/>
        <v>07212</v>
      </c>
      <c r="BN18" s="123" t="str">
        <f t="shared" si="5"/>
        <v>南相馬市</v>
      </c>
      <c r="BO18" s="40">
        <f>BE18*VLOOKUP(BO$12,別紙!$B$4:$E$10,MATCH("設備利用率",別紙!$B$4:$E$4,0),0)/100*8760/10^3</f>
        <v>19488.628667999903</v>
      </c>
      <c r="BP18" s="40">
        <f>BF18*VLOOKUP(BP$12,別紙!$B$4:$E$10,MATCH("設備利用率",別紙!$B$4:$E$4,0),0)/100*8760/10^3</f>
        <v>363326.85430799978</v>
      </c>
      <c r="BQ18" s="40">
        <f>BG18*VLOOKUP(BQ$12,別紙!$B$4:$E$10,MATCH("設備利用率",別紙!$B$4:$E$4,0),0)/100*8760/10^3</f>
        <v>20421.312000000002</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403236.79497599968</v>
      </c>
      <c r="BV18" s="42"/>
      <c r="BW18" s="38" t="str">
        <f t="shared" si="7"/>
        <v>07212</v>
      </c>
      <c r="BX18" s="38" t="str">
        <f t="shared" si="8"/>
        <v>南相馬市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331537.10855214071</v>
      </c>
      <c r="BZ18" s="42"/>
      <c r="CA18" s="38" t="str">
        <f t="shared" si="9"/>
        <v>07212</v>
      </c>
      <c r="CB18" s="38" t="str">
        <f t="shared" si="10"/>
        <v>南相馬市</v>
      </c>
      <c r="CC18" s="260">
        <f t="shared" si="11"/>
        <v>5.8782646543275065E-2</v>
      </c>
      <c r="CD18" s="260">
        <f t="shared" si="1"/>
        <v>1.0958859353472932</v>
      </c>
      <c r="CE18" s="260">
        <f t="shared" si="1"/>
        <v>6.1595856008946133E-2</v>
      </c>
      <c r="CF18" s="260">
        <f t="shared" si="1"/>
        <v>0</v>
      </c>
      <c r="CG18" s="260">
        <f t="shared" si="1"/>
        <v>0</v>
      </c>
      <c r="CH18" s="260">
        <f t="shared" si="1"/>
        <v>0</v>
      </c>
      <c r="CI18" s="260">
        <f t="shared" si="12"/>
        <v>1.2162644378995144</v>
      </c>
      <c r="CK18" s="20" t="str">
        <f t="shared" si="13"/>
        <v>07212</v>
      </c>
      <c r="CL18" s="20" t="str">
        <f t="shared" si="14"/>
        <v>南相馬市</v>
      </c>
      <c r="CM18" s="20">
        <f>VLOOKUP($CK18&amp;"_"&amp;$AZ$7,データシート1!$A:$BS,MATCH("ca_太陽光発電（10kW未満）",データシート1!$A$1:$BS$1,0),0)</f>
        <v>3114</v>
      </c>
      <c r="CN18" s="20">
        <f>VLOOKUP($CK18&amp;"_"&amp;$AZ$5,データシート1!$A:$BS,MATCH("ab_家庭",データシート1!$A$1:$BS$1,0),0)</f>
        <v>24520</v>
      </c>
      <c r="CO18" s="260">
        <f t="shared" si="15"/>
        <v>0.12699836867862968</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01234</v>
      </c>
      <c r="AY19" s="20" t="str">
        <f>IF(IFERROR(比較地域マスタ!$Z12,"")=0,"",IFERROR(比較地域マスタ!$Z12,""))</f>
        <v>北広島市</v>
      </c>
      <c r="BC19" s="960" t="str">
        <f t="shared" si="0"/>
        <v>01234</v>
      </c>
      <c r="BD19" s="123" t="str">
        <f t="shared" si="2"/>
        <v>北広島市</v>
      </c>
      <c r="BE19" s="40">
        <f>VLOOKUP($BC19&amp;"_"&amp;$AZ$7,データシート1!$A:$BS,MATCH("cb_"&amp;BE$12,データシート1!$A$1:$BS$1,0),0)</f>
        <v>3144.7840000000024</v>
      </c>
      <c r="BF19" s="40">
        <f>VLOOKUP($BC19&amp;"_"&amp;$AZ$7,データシート1!$A:$BS,MATCH("cb_"&amp;BF$12,データシート1!$A$1:$BS$1,0),0)</f>
        <v>19414.099999999999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100</v>
      </c>
      <c r="BK19" s="40">
        <f t="shared" si="3"/>
        <v>22658.884000000002</v>
      </c>
      <c r="BL19" s="42"/>
      <c r="BM19" s="960" t="str">
        <f t="shared" si="4"/>
        <v>01234</v>
      </c>
      <c r="BN19" s="123" t="str">
        <f t="shared" si="5"/>
        <v>北広島市</v>
      </c>
      <c r="BO19" s="40">
        <f>BE19*VLOOKUP(BO$12,別紙!$B$4:$E$10,MATCH("設備利用率",別紙!$B$4:$E$4,0),0)/100*8760/10^3</f>
        <v>3774.1181740800025</v>
      </c>
      <c r="BP19" s="40">
        <f>BF19*VLOOKUP(BP$12,別紙!$B$4:$E$10,MATCH("設備利用率",別紙!$B$4:$E$4,0),0)/100*8760/10^3</f>
        <v>25680.194915999997</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700.8</v>
      </c>
      <c r="BU19" s="40">
        <f t="shared" si="6"/>
        <v>30155.113090079998</v>
      </c>
      <c r="BV19" s="42"/>
      <c r="BW19" s="38" t="str">
        <f t="shared" si="7"/>
        <v>01234</v>
      </c>
      <c r="BX19" s="38" t="str">
        <f t="shared" si="8"/>
        <v>北広島市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314524.82560323161</v>
      </c>
      <c r="BZ19" s="42"/>
      <c r="CA19" s="38" t="str">
        <f t="shared" si="9"/>
        <v>01234</v>
      </c>
      <c r="CB19" s="38" t="str">
        <f t="shared" si="10"/>
        <v>北広島市</v>
      </c>
      <c r="CC19" s="260">
        <f t="shared" si="11"/>
        <v>1.1999428556526717E-2</v>
      </c>
      <c r="CD19" s="260">
        <f t="shared" si="1"/>
        <v>8.16475928942893E-2</v>
      </c>
      <c r="CE19" s="260">
        <f t="shared" si="1"/>
        <v>0</v>
      </c>
      <c r="CF19" s="260">
        <f t="shared" si="1"/>
        <v>0</v>
      </c>
      <c r="CG19" s="260">
        <f t="shared" si="1"/>
        <v>0</v>
      </c>
      <c r="CH19" s="260">
        <f t="shared" si="1"/>
        <v>2.2281230063665902E-3</v>
      </c>
      <c r="CI19" s="260">
        <f t="shared" si="12"/>
        <v>9.5875144457182607E-2</v>
      </c>
      <c r="CK19" s="20" t="str">
        <f t="shared" si="13"/>
        <v>01234</v>
      </c>
      <c r="CL19" s="20" t="str">
        <f t="shared" si="14"/>
        <v>北広島市</v>
      </c>
      <c r="CM19" s="20">
        <f>VLOOKUP($CK19&amp;"_"&amp;$AZ$7,データシート1!$A:$BS,MATCH("ca_太陽光発電（10kW未満）",データシート1!$A$1:$BS$1,0),0)</f>
        <v>688</v>
      </c>
      <c r="CN19" s="20">
        <f>VLOOKUP($CK19&amp;"_"&amp;$AZ$5,データシート1!$A:$BS,MATCH("ab_家庭",データシート1!$A$1:$BS$1,0),0)</f>
        <v>28091</v>
      </c>
      <c r="CO19" s="260">
        <f t="shared" si="15"/>
        <v>2.4491830123527108E-2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12213</v>
      </c>
      <c r="AY20" s="20" t="str">
        <f>IF(IFERROR(比較地域マスタ!$Z13,"")=0,"",IFERROR(比較地域マスタ!$Z13,""))</f>
        <v>東金市</v>
      </c>
      <c r="BC20" s="960" t="str">
        <f t="shared" si="0"/>
        <v>12213</v>
      </c>
      <c r="BD20" s="123" t="str">
        <f t="shared" si="2"/>
        <v>東金市</v>
      </c>
      <c r="BE20" s="40">
        <f>VLOOKUP($BC20&amp;"_"&amp;$AZ$7,データシート1!$A:$BS,MATCH("cb_"&amp;BE$12,データシート1!$A$1:$BS$1,0),0)</f>
        <v>6827.6999999999971</v>
      </c>
      <c r="BF20" s="40">
        <f>VLOOKUP($BC20&amp;"_"&amp;$AZ$7,データシート1!$A:$BS,MATCH("cb_"&amp;BF$12,データシート1!$A$1:$BS$1,0),0)</f>
        <v>70519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77346.7</v>
      </c>
      <c r="BL20" s="42"/>
      <c r="BM20" s="960" t="str">
        <f t="shared" si="4"/>
        <v>12213</v>
      </c>
      <c r="BN20" s="123" t="str">
        <f t="shared" si="5"/>
        <v>東金市</v>
      </c>
      <c r="BO20" s="40">
        <f>BE20*VLOOKUP(BO$12,別紙!$B$4:$E$10,MATCH("設備利用率",別紙!$B$4:$E$4,0),0)/100*8760/10^3</f>
        <v>8194.059323999998</v>
      </c>
      <c r="BP20" s="40">
        <f>BF20*VLOOKUP(BP$12,別紙!$B$4:$E$10,MATCH("設備利用率",別紙!$B$4:$E$4,0),0)/100*8760/10^3</f>
        <v>93279.712439999988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101473.77176399999</v>
      </c>
      <c r="BV20" s="42"/>
      <c r="BW20" s="38" t="str">
        <f t="shared" si="7"/>
        <v>12213</v>
      </c>
      <c r="BX20" s="38" t="str">
        <f t="shared" si="8"/>
        <v>東金市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359033.27234778035</v>
      </c>
      <c r="BZ20" s="42"/>
      <c r="CA20" s="38" t="str">
        <f t="shared" si="9"/>
        <v>12213</v>
      </c>
      <c r="CB20" s="38" t="str">
        <f t="shared" si="10"/>
        <v>東金市</v>
      </c>
      <c r="CC20" s="260">
        <f t="shared" si="11"/>
        <v>2.2822562573149931E-2</v>
      </c>
      <c r="CD20" s="260">
        <f t="shared" si="1"/>
        <v>0.25980798890873791</v>
      </c>
      <c r="CE20" s="260">
        <f t="shared" si="1"/>
        <v>0</v>
      </c>
      <c r="CF20" s="260">
        <f t="shared" si="1"/>
        <v>0</v>
      </c>
      <c r="CG20" s="260">
        <f t="shared" si="1"/>
        <v>0</v>
      </c>
      <c r="CH20" s="260">
        <f t="shared" si="1"/>
        <v>0</v>
      </c>
      <c r="CI20" s="260">
        <f t="shared" si="12"/>
        <v>0.28263055148188782</v>
      </c>
      <c r="CK20" s="20" t="str">
        <f t="shared" si="13"/>
        <v>12213</v>
      </c>
      <c r="CL20" s="20" t="str">
        <f t="shared" si="14"/>
        <v>東金市</v>
      </c>
      <c r="CM20" s="20">
        <f>VLOOKUP($CK20&amp;"_"&amp;$AZ$7,データシート1!$A:$BS,MATCH("ca_太陽光発電（10kW未満）",データシート1!$A$1:$BS$1,0),0)</f>
        <v>1574</v>
      </c>
      <c r="CN20" s="20">
        <f>VLOOKUP($CK20&amp;"_"&amp;$AZ$5,データシート1!$A:$BS,MATCH("ab_家庭",データシート1!$A$1:$BS$1,0),0)</f>
        <v>27114</v>
      </c>
      <c r="CO20" s="260">
        <f t="shared" si="15"/>
        <v>5.805119126650439E-2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21211</v>
      </c>
      <c r="AY21" s="20" t="str">
        <f>IF(IFERROR(比較地域マスタ!$Z14,"")=0,"",IFERROR(比較地域マスタ!$Z14,""))</f>
        <v>美濃加茂市</v>
      </c>
      <c r="BC21" s="960" t="str">
        <f t="shared" si="0"/>
        <v>21211</v>
      </c>
      <c r="BD21" s="123" t="str">
        <f t="shared" si="2"/>
        <v>美濃加茂市</v>
      </c>
      <c r="BE21" s="40">
        <f>VLOOKUP($BC21&amp;"_"&amp;$AZ$7,データシート1!$A:$BS,MATCH("cb_"&amp;BE$12,データシート1!$A$1:$BS$1,0),0)</f>
        <v>13109.399999999951</v>
      </c>
      <c r="BF21" s="40">
        <f>VLOOKUP($BC21&amp;"_"&amp;$AZ$7,データシート1!$A:$BS,MATCH("cb_"&amp;BF$12,データシート1!$A$1:$BS$1,0),0)</f>
        <v>36121.400000000038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49230.799999999988</v>
      </c>
      <c r="BL21" s="42"/>
      <c r="BM21" s="960" t="str">
        <f t="shared" si="4"/>
        <v>21211</v>
      </c>
      <c r="BN21" s="123" t="str">
        <f t="shared" si="5"/>
        <v>美濃加茂市</v>
      </c>
      <c r="BO21" s="40">
        <f>BE21*VLOOKUP(BO$12,別紙!$B$4:$E$10,MATCH("設備利用率",別紙!$B$4:$E$4,0),0)/100*8760/10^3</f>
        <v>15732.853127999939</v>
      </c>
      <c r="BP21" s="40">
        <f>BF21*VLOOKUP(BP$12,別紙!$B$4:$E$10,MATCH("設備利用率",別紙!$B$4:$E$4,0),0)/100*8760/10^3</f>
        <v>47779.943064000057</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63512.796191999994</v>
      </c>
      <c r="BV21" s="42"/>
      <c r="BW21" s="38" t="str">
        <f t="shared" si="7"/>
        <v>21211</v>
      </c>
      <c r="BX21" s="38" t="str">
        <f t="shared" si="8"/>
        <v>美濃加茂市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436470.03432123031</v>
      </c>
      <c r="BZ21" s="42"/>
      <c r="CA21" s="38" t="str">
        <f t="shared" si="9"/>
        <v>21211</v>
      </c>
      <c r="CB21" s="38" t="str">
        <f t="shared" si="10"/>
        <v>美濃加茂市</v>
      </c>
      <c r="CC21" s="260">
        <f t="shared" si="11"/>
        <v>3.6045666118790134E-2</v>
      </c>
      <c r="CD21" s="260">
        <f t="shared" si="1"/>
        <v>0.10946901117348022</v>
      </c>
      <c r="CE21" s="260">
        <f t="shared" si="1"/>
        <v>0</v>
      </c>
      <c r="CF21" s="260">
        <f t="shared" si="1"/>
        <v>0</v>
      </c>
      <c r="CG21" s="260">
        <f t="shared" si="1"/>
        <v>0</v>
      </c>
      <c r="CH21" s="260">
        <f t="shared" si="1"/>
        <v>0</v>
      </c>
      <c r="CI21" s="260">
        <f t="shared" si="12"/>
        <v>0.14551467729227036</v>
      </c>
      <c r="CK21" s="20" t="str">
        <f t="shared" si="13"/>
        <v>21211</v>
      </c>
      <c r="CL21" s="20" t="str">
        <f t="shared" si="14"/>
        <v>美濃加茂市</v>
      </c>
      <c r="CM21" s="20">
        <f>VLOOKUP($CK21&amp;"_"&amp;$AZ$7,データシート1!$A:$BS,MATCH("ca_太陽光発電（10kW未満）",データシート1!$A$1:$BS$1,0),0)</f>
        <v>2722</v>
      </c>
      <c r="CN21" s="20">
        <f>VLOOKUP($CK21&amp;"_"&amp;$AZ$5,データシート1!$A:$BS,MATCH("ab_家庭",データシート1!$A$1:$BS$1,0),0)</f>
        <v>23257</v>
      </c>
      <c r="CO21" s="260">
        <f t="shared" si="15"/>
        <v>0.11704003095842112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35207</v>
      </c>
      <c r="AY22" s="20" t="str">
        <f>IF(IFERROR(比較地域マスタ!$Z15,"")=0,"",IFERROR(比較地域マスタ!$Z15,""))</f>
        <v>下松市</v>
      </c>
      <c r="BC22" s="960" t="str">
        <f t="shared" si="0"/>
        <v>35207</v>
      </c>
      <c r="BD22" s="123" t="str">
        <f t="shared" si="2"/>
        <v>下松市</v>
      </c>
      <c r="BE22" s="40">
        <f>VLOOKUP($BC22&amp;"_"&amp;$AZ$7,データシート1!$A:$BS,MATCH("cb_"&amp;BE$12,データシート1!$A$1:$BS$1,0),0)</f>
        <v>12367.380999999968</v>
      </c>
      <c r="BF22" s="40">
        <f>VLOOKUP($BC22&amp;"_"&amp;$AZ$7,データシート1!$A:$BS,MATCH("cb_"&amp;BF$12,データシート1!$A$1:$BS$1,0),0)</f>
        <v>44861.5</v>
      </c>
      <c r="BG22" s="40">
        <f>VLOOKUP($BC22&amp;"_"&amp;$AZ$7,データシート1!$A:$BS,MATCH("cb_"&amp;BG$12,データシート1!$A$1:$BS$1,0),0)</f>
        <v>0</v>
      </c>
      <c r="BH22" s="40">
        <f>VLOOKUP($BC22&amp;"_"&amp;$AZ$7,データシート1!$A:$BS,MATCH("cb_"&amp;BH$12,データシート1!$A$1:$BS$1,0),0)</f>
        <v>49.9</v>
      </c>
      <c r="BI22" s="40">
        <f>VLOOKUP($BC22&amp;"_"&amp;$AZ$7,データシート1!$A:$BS,MATCH("cb_"&amp;BI$12,データシート1!$A$1:$BS$1,0),0)</f>
        <v>0</v>
      </c>
      <c r="BJ22" s="40">
        <f>VLOOKUP($BC22&amp;"_"&amp;$AZ$7,データシート1!$A:$BS,MATCH("cb_"&amp;BJ$12,データシート1!$A$1:$BS$1,0),0)</f>
        <v>0</v>
      </c>
      <c r="BK22" s="40">
        <f t="shared" si="3"/>
        <v>57278.780999999966</v>
      </c>
      <c r="BL22" s="42"/>
      <c r="BM22" s="960" t="str">
        <f t="shared" si="4"/>
        <v>35207</v>
      </c>
      <c r="BN22" s="123" t="str">
        <f t="shared" si="5"/>
        <v>下松市</v>
      </c>
      <c r="BO22" s="40">
        <f>BE22*VLOOKUP(BO$12,別紙!$B$4:$E$10,MATCH("設備利用率",別紙!$B$4:$E$4,0),0)/100*8760/10^3</f>
        <v>14842.341285719962</v>
      </c>
      <c r="BP22" s="40">
        <f>BF22*VLOOKUP(BP$12,別紙!$B$4:$E$10,MATCH("設備利用率",別紙!$B$4:$E$4,0),0)/100*8760/10^3</f>
        <v>59340.997739999999</v>
      </c>
      <c r="BQ22" s="40">
        <f>BG22*VLOOKUP(BQ$12,別紙!$B$4:$E$10,MATCH("設備利用率",別紙!$B$4:$E$4,0),0)/100*8760/10^3</f>
        <v>0</v>
      </c>
      <c r="BR22" s="40">
        <f>BH22*VLOOKUP(BR$12,別紙!$B$4:$E$10,MATCH("設備利用率",別紙!$B$4:$E$4,0),0)/100*8760/10^3</f>
        <v>262.27440000000001</v>
      </c>
      <c r="BS22" s="40">
        <f>BI22*VLOOKUP(BS$12,別紙!$B$4:$E$10,MATCH("設備利用率",別紙!$B$4:$E$4,0),0)/100*8760/10^3</f>
        <v>0</v>
      </c>
      <c r="BT22" s="40">
        <f>BJ22*VLOOKUP(BT$12,別紙!$B$4:$E$10,MATCH("設備利用率",別紙!$B$4:$E$4,0),0)/100*8760/10^3</f>
        <v>0</v>
      </c>
      <c r="BU22" s="40">
        <f t="shared" si="6"/>
        <v>74445.613425719959</v>
      </c>
      <c r="BV22" s="42"/>
      <c r="BW22" s="38" t="str">
        <f t="shared" si="7"/>
        <v>35207</v>
      </c>
      <c r="BX22" s="38" t="str">
        <f t="shared" si="8"/>
        <v>下松市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586502.32848534838</v>
      </c>
      <c r="BZ22" s="42"/>
      <c r="CA22" s="38" t="str">
        <f t="shared" si="9"/>
        <v>35207</v>
      </c>
      <c r="CB22" s="38" t="str">
        <f t="shared" si="10"/>
        <v>下松市</v>
      </c>
      <c r="CC22" s="260">
        <f t="shared" si="11"/>
        <v>2.5306534287852778E-2</v>
      </c>
      <c r="CD22" s="260">
        <f t="shared" si="1"/>
        <v>0.10117777007509769</v>
      </c>
      <c r="CE22" s="260">
        <f t="shared" si="1"/>
        <v>0</v>
      </c>
      <c r="CF22" s="260">
        <f t="shared" si="1"/>
        <v>4.4718390236800565E-4</v>
      </c>
      <c r="CG22" s="260">
        <f t="shared" si="1"/>
        <v>0</v>
      </c>
      <c r="CH22" s="260">
        <f t="shared" si="1"/>
        <v>0</v>
      </c>
      <c r="CI22" s="260">
        <f t="shared" si="12"/>
        <v>0.12693148826531847</v>
      </c>
      <c r="CK22" s="20" t="str">
        <f t="shared" si="13"/>
        <v>35207</v>
      </c>
      <c r="CL22" s="20" t="str">
        <f t="shared" si="14"/>
        <v>下松市</v>
      </c>
      <c r="CM22" s="20">
        <f>VLOOKUP($CK22&amp;"_"&amp;$AZ$7,データシート1!$A:$BS,MATCH("ca_太陽光発電（10kW未満）",データシート1!$A$1:$BS$1,0),0)</f>
        <v>2708</v>
      </c>
      <c r="CN22" s="20">
        <f>VLOOKUP($CK22&amp;"_"&amp;$AZ$5,データシート1!$A:$BS,MATCH("ab_家庭",データシート1!$A$1:$BS$1,0),0)</f>
        <v>26576</v>
      </c>
      <c r="CO22" s="260">
        <f t="shared" si="15"/>
        <v>0.10189644792293799</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27225</v>
      </c>
      <c r="AY23" s="20" t="str">
        <f>IF(IFERROR(比較地域マスタ!$Z16,"")=0,"",IFERROR(比較地域マスタ!$Z16,""))</f>
        <v>高石市</v>
      </c>
      <c r="BC23" s="960" t="str">
        <f t="shared" si="0"/>
        <v>27225</v>
      </c>
      <c r="BD23" s="123" t="str">
        <f t="shared" si="2"/>
        <v>高石市</v>
      </c>
      <c r="BE23" s="40">
        <f>VLOOKUP($BC23&amp;"_"&amp;$AZ$7,データシート1!$A:$BS,MATCH("cb_"&amp;BE$12,データシート1!$A$1:$BS$1,0),0)</f>
        <v>4582.2000000000025</v>
      </c>
      <c r="BF23" s="40">
        <f>VLOOKUP($BC23&amp;"_"&amp;$AZ$7,データシート1!$A:$BS,MATCH("cb_"&amp;BF$12,データシート1!$A$1:$BS$1,0),0)</f>
        <v>4117.7999999999993</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8700.0000000000018</v>
      </c>
      <c r="BL23" s="42"/>
      <c r="BM23" s="960" t="str">
        <f t="shared" si="4"/>
        <v>27225</v>
      </c>
      <c r="BN23" s="123" t="str">
        <f t="shared" si="5"/>
        <v>高石市</v>
      </c>
      <c r="BO23" s="40">
        <f>BE23*VLOOKUP(BO$12,別紙!$B$4:$E$10,MATCH("設備利用率",別紙!$B$4:$E$4,0),0)/100*8760/10^3</f>
        <v>5499.1898640000027</v>
      </c>
      <c r="BP23" s="40">
        <f>BF23*VLOOKUP(BP$12,別紙!$B$4:$E$10,MATCH("設備利用率",別紙!$B$4:$E$4,0),0)/100*8760/10^3</f>
        <v>5446.8611279999986</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10946.050992</v>
      </c>
      <c r="BV23" s="42"/>
      <c r="BW23" s="38" t="str">
        <f t="shared" si="7"/>
        <v>27225</v>
      </c>
      <c r="BX23" s="38" t="str">
        <f t="shared" si="8"/>
        <v>高石市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487942.35959662363</v>
      </c>
      <c r="BZ23" s="42"/>
      <c r="CA23" s="38" t="str">
        <f t="shared" si="9"/>
        <v>27225</v>
      </c>
      <c r="CB23" s="38" t="str">
        <f t="shared" si="10"/>
        <v>高石市</v>
      </c>
      <c r="CC23" s="260">
        <f t="shared" si="11"/>
        <v>1.127016287035649E-2</v>
      </c>
      <c r="CD23" s="260">
        <f t="shared" si="1"/>
        <v>1.1162919186813083E-2</v>
      </c>
      <c r="CE23" s="260">
        <f t="shared" si="1"/>
        <v>0</v>
      </c>
      <c r="CF23" s="260">
        <f t="shared" si="1"/>
        <v>0</v>
      </c>
      <c r="CG23" s="260">
        <f t="shared" si="1"/>
        <v>0</v>
      </c>
      <c r="CH23" s="260">
        <f t="shared" si="1"/>
        <v>0</v>
      </c>
      <c r="CI23" s="260">
        <f t="shared" si="12"/>
        <v>2.2433082057169571E-2</v>
      </c>
      <c r="CK23" s="20" t="str">
        <f t="shared" si="13"/>
        <v>27225</v>
      </c>
      <c r="CL23" s="20" t="str">
        <f t="shared" si="14"/>
        <v>高石市</v>
      </c>
      <c r="CM23" s="20">
        <f>VLOOKUP($CK23&amp;"_"&amp;$AZ$7,データシート1!$A:$BS,MATCH("ca_太陽光発電（10kW未満）",データシート1!$A$1:$BS$1,0),0)</f>
        <v>1068</v>
      </c>
      <c r="CN23" s="20">
        <f>VLOOKUP($CK23&amp;"_"&amp;$AZ$5,データシート1!$A:$BS,MATCH("ab_家庭",データシート1!$A$1:$BS$1,0),0)</f>
        <v>26066</v>
      </c>
      <c r="CO23" s="260">
        <f t="shared" si="15"/>
        <v>4.0972914908309677E-2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26208</v>
      </c>
      <c r="AY24" s="20" t="str">
        <f>IF(IFERROR(比較地域マスタ!$Z17,"")=0,"",IFERROR(比較地域マスタ!$Z17,""))</f>
        <v>向日市</v>
      </c>
      <c r="BC24" s="960" t="str">
        <f t="shared" si="0"/>
        <v>26208</v>
      </c>
      <c r="BD24" s="123" t="str">
        <f t="shared" si="2"/>
        <v>向日市</v>
      </c>
      <c r="BE24" s="40">
        <f>VLOOKUP($BC24&amp;"_"&amp;$AZ$7,データシート1!$A:$BS,MATCH("cb_"&amp;BE$12,データシート1!$A$1:$BS$1,0),0)</f>
        <v>4035.1000000000022</v>
      </c>
      <c r="BF24" s="40">
        <f>VLOOKUP($BC24&amp;"_"&amp;$AZ$7,データシート1!$A:$BS,MATCH("cb_"&amp;BF$12,データシート1!$A$1:$BS$1,0),0)</f>
        <v>1220.3999999999999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5255.5000000000018</v>
      </c>
      <c r="BL24" s="42"/>
      <c r="BM24" s="960" t="str">
        <f t="shared" si="4"/>
        <v>26208</v>
      </c>
      <c r="BN24" s="123" t="str">
        <f t="shared" si="5"/>
        <v>向日市</v>
      </c>
      <c r="BO24" s="40">
        <f>BE24*VLOOKUP(BO$12,別紙!$B$4:$E$10,MATCH("設備利用率",別紙!$B$4:$E$4,0),0)/100*8760/10^3</f>
        <v>4842.604212000002</v>
      </c>
      <c r="BP24" s="40">
        <f>BF24*VLOOKUP(BP$12,別紙!$B$4:$E$10,MATCH("設備利用率",別紙!$B$4:$E$4,0),0)/100*8760/10^3</f>
        <v>1614.2963039999997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6456.9005160000015</v>
      </c>
      <c r="BV24" s="42"/>
      <c r="BW24" s="38" t="str">
        <f t="shared" si="7"/>
        <v>26208</v>
      </c>
      <c r="BX24" s="38" t="str">
        <f t="shared" si="8"/>
        <v>向日市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223612.92741874585</v>
      </c>
      <c r="BZ24" s="42"/>
      <c r="CA24" s="38" t="str">
        <f t="shared" si="9"/>
        <v>26208</v>
      </c>
      <c r="CB24" s="38" t="str">
        <f t="shared" si="10"/>
        <v>向日市</v>
      </c>
      <c r="CC24" s="260">
        <f t="shared" si="11"/>
        <v>2.1656190757395534E-2</v>
      </c>
      <c r="CD24" s="260">
        <f t="shared" si="1"/>
        <v>7.2191546465335101E-3</v>
      </c>
      <c r="CE24" s="260">
        <f t="shared" si="1"/>
        <v>0</v>
      </c>
      <c r="CF24" s="260">
        <f t="shared" si="1"/>
        <v>0</v>
      </c>
      <c r="CG24" s="260">
        <f t="shared" si="1"/>
        <v>0</v>
      </c>
      <c r="CH24" s="260">
        <f t="shared" si="1"/>
        <v>0</v>
      </c>
      <c r="CI24" s="260">
        <f t="shared" si="12"/>
        <v>2.8875345403929043E-2</v>
      </c>
      <c r="CK24" s="20" t="str">
        <f t="shared" si="13"/>
        <v>26208</v>
      </c>
      <c r="CL24" s="20" t="str">
        <f t="shared" si="14"/>
        <v>向日市</v>
      </c>
      <c r="CM24" s="20">
        <f>VLOOKUP($CK24&amp;"_"&amp;$AZ$7,データシート1!$A:$BS,MATCH("ca_太陽光発電（10kW未満）",データシート1!$A$1:$BS$1,0),0)</f>
        <v>994</v>
      </c>
      <c r="CN24" s="20">
        <f>VLOOKUP($CK24&amp;"_"&amp;$AZ$5,データシート1!$A:$BS,MATCH("ab_家庭",データシート1!$A$1:$BS$1,0),0)</f>
        <v>25495</v>
      </c>
      <c r="CO24" s="260">
        <f t="shared" si="15"/>
        <v>3.8988036869974506E-2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12202</v>
      </c>
      <c r="AY25" s="20" t="str">
        <f>IF(IFERROR(比較地域マスタ!$Z18,"")=0,"",IFERROR(比較地域マスタ!$Z18,""))</f>
        <v>銚子市</v>
      </c>
      <c r="BC25" s="960" t="str">
        <f t="shared" si="0"/>
        <v>12202</v>
      </c>
      <c r="BD25" s="123" t="str">
        <f t="shared" si="2"/>
        <v>銚子市</v>
      </c>
      <c r="BE25" s="40">
        <f>VLOOKUP($BC25&amp;"_"&amp;$AZ$7,データシート1!$A:$BS,MATCH("cb_"&amp;BE$12,データシート1!$A$1:$BS$1,0),0)</f>
        <v>4894.4000000000033</v>
      </c>
      <c r="BF25" s="40">
        <f>VLOOKUP($BC25&amp;"_"&amp;$AZ$7,データシート1!$A:$BS,MATCH("cb_"&amp;BF$12,データシート1!$A$1:$BS$1,0),0)</f>
        <v>28023.100000000002</v>
      </c>
      <c r="BG25" s="40">
        <f>VLOOKUP($BC25&amp;"_"&amp;$AZ$7,データシート1!$A:$BS,MATCH("cb_"&amp;BG$12,データシート1!$A$1:$BS$1,0),0)</f>
        <v>55417.8</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2590.38</v>
      </c>
      <c r="BK25" s="40">
        <f t="shared" si="3"/>
        <v>90925.680000000022</v>
      </c>
      <c r="BL25" s="42"/>
      <c r="BM25" s="960" t="str">
        <f t="shared" si="4"/>
        <v>12202</v>
      </c>
      <c r="BN25" s="123" t="str">
        <f t="shared" si="5"/>
        <v>銚子市</v>
      </c>
      <c r="BO25" s="40">
        <f>BE25*VLOOKUP(BO$12,別紙!$B$4:$E$10,MATCH("設備利用率",別紙!$B$4:$E$4,0),0)/100*8760/10^3</f>
        <v>5873.8673280000039</v>
      </c>
      <c r="BP25" s="40">
        <f>BF25*VLOOKUP(BP$12,別紙!$B$4:$E$10,MATCH("設備利用率",別紙!$B$4:$E$4,0),0)/100*8760/10^3</f>
        <v>37067.835756</v>
      </c>
      <c r="BQ25" s="40">
        <f>BG25*VLOOKUP(BQ$12,別紙!$B$4:$E$10,MATCH("設備利用率",別紙!$B$4:$E$4,0),0)/100*8760/10^3</f>
        <v>120394.06214400003</v>
      </c>
      <c r="BR25" s="40">
        <f>BH25*VLOOKUP(BR$12,別紙!$B$4:$E$10,MATCH("設備利用率",別紙!$B$4:$E$4,0),0)/100*8760/10^3</f>
        <v>0</v>
      </c>
      <c r="BS25" s="40">
        <f>BI25*VLOOKUP(BS$12,別紙!$B$4:$E$10,MATCH("設備利用率",別紙!$B$4:$E$4,0),0)/100*8760/10^3</f>
        <v>0</v>
      </c>
      <c r="BT25" s="40">
        <f>BJ25*VLOOKUP(BT$12,別紙!$B$4:$E$10,MATCH("設備利用率",別紙!$B$4:$E$4,0),0)/100*8760/10^3</f>
        <v>18153.383040000001</v>
      </c>
      <c r="BU25" s="40">
        <f t="shared" si="6"/>
        <v>181489.14826800005</v>
      </c>
      <c r="BV25" s="42"/>
      <c r="BW25" s="38" t="str">
        <f t="shared" si="7"/>
        <v>12202</v>
      </c>
      <c r="BX25" s="38" t="str">
        <f t="shared" si="8"/>
        <v>銚子市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413138.2969980315</v>
      </c>
      <c r="BZ25" s="42"/>
      <c r="CA25" s="38" t="str">
        <f t="shared" si="9"/>
        <v>12202</v>
      </c>
      <c r="CB25" s="38" t="str">
        <f t="shared" si="10"/>
        <v>銚子市</v>
      </c>
      <c r="CC25" s="260">
        <f t="shared" si="11"/>
        <v>1.4217678125414725E-2</v>
      </c>
      <c r="CD25" s="260">
        <f t="shared" si="1"/>
        <v>8.9722584484044146E-2</v>
      </c>
      <c r="CE25" s="260">
        <f t="shared" si="1"/>
        <v>0.29141346376943039</v>
      </c>
      <c r="CF25" s="260">
        <f t="shared" si="1"/>
        <v>0</v>
      </c>
      <c r="CG25" s="260">
        <f t="shared" si="1"/>
        <v>0</v>
      </c>
      <c r="CH25" s="260">
        <f t="shared" si="1"/>
        <v>4.3940208816048099E-2</v>
      </c>
      <c r="CI25" s="260">
        <f t="shared" si="12"/>
        <v>0.43929393519493742</v>
      </c>
      <c r="CK25" s="20" t="str">
        <f t="shared" si="13"/>
        <v>12202</v>
      </c>
      <c r="CL25" s="20" t="str">
        <f t="shared" si="14"/>
        <v>銚子市</v>
      </c>
      <c r="CM25" s="20">
        <f>VLOOKUP($CK25&amp;"_"&amp;$AZ$7,データシート1!$A:$BS,MATCH("ca_太陽光発電（10kW未満）",データシート1!$A$1:$BS$1,0),0)</f>
        <v>1055</v>
      </c>
      <c r="CN25" s="20">
        <f>VLOOKUP($CK25&amp;"_"&amp;$AZ$5,データシート1!$A:$BS,MATCH("ab_家庭",データシート1!$A$1:$BS$1,0),0)</f>
        <v>26831</v>
      </c>
      <c r="CO25" s="260">
        <f t="shared" si="15"/>
        <v>3.9320189333233946E-2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13218</v>
      </c>
      <c r="AY26" s="20" t="str">
        <f>IF(IFERROR(比較地域マスタ!$Z19,"")=0,"",IFERROR(比較地域マスタ!$Z19,""))</f>
        <v>福生市</v>
      </c>
      <c r="BC26" s="960" t="str">
        <f t="shared" si="0"/>
        <v>13218</v>
      </c>
      <c r="BD26" s="123" t="str">
        <f t="shared" si="2"/>
        <v>福生市</v>
      </c>
      <c r="BE26" s="40">
        <f>VLOOKUP($BC26&amp;"_"&amp;$AZ$7,データシート1!$A:$BS,MATCH("cb_"&amp;BE$12,データシート1!$A$1:$BS$1,0),0)</f>
        <v>3259.6000000000031</v>
      </c>
      <c r="BF26" s="40">
        <f>VLOOKUP($BC26&amp;"_"&amp;$AZ$7,データシート1!$A:$BS,MATCH("cb_"&amp;BF$12,データシート1!$A$1:$BS$1,0),0)</f>
        <v>584.49999999999989</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3844.1000000000031</v>
      </c>
      <c r="BL26" s="42"/>
      <c r="BM26" s="960" t="str">
        <f t="shared" si="4"/>
        <v>13218</v>
      </c>
      <c r="BN26" s="123" t="str">
        <f t="shared" si="5"/>
        <v>福生市</v>
      </c>
      <c r="BO26" s="40">
        <f>BE26*VLOOKUP(BO$12,別紙!$B$4:$E$10,MATCH("設備利用率",別紙!$B$4:$E$4,0),0)/100*8760/10^3</f>
        <v>3911.9111520000033</v>
      </c>
      <c r="BP26" s="40">
        <f>BF26*VLOOKUP(BP$12,別紙!$B$4:$E$10,MATCH("設備利用率",別紙!$B$4:$E$4,0),0)/100*8760/10^3</f>
        <v>773.15321999999981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4685.0643720000035</v>
      </c>
      <c r="BV26" s="42"/>
      <c r="BW26" s="38" t="str">
        <f t="shared" si="7"/>
        <v>13218</v>
      </c>
      <c r="BX26" s="38" t="str">
        <f t="shared" si="8"/>
        <v>福生市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211574.87869435313</v>
      </c>
      <c r="BZ26" s="42"/>
      <c r="CA26" s="38" t="str">
        <f t="shared" si="9"/>
        <v>13218</v>
      </c>
      <c r="CB26" s="38" t="str">
        <f t="shared" si="10"/>
        <v>福生市</v>
      </c>
      <c r="CC26" s="260">
        <f t="shared" si="11"/>
        <v>1.8489487864252814E-2</v>
      </c>
      <c r="CD26" s="260">
        <f t="shared" si="1"/>
        <v>3.654277033129808E-3</v>
      </c>
      <c r="CE26" s="260">
        <f t="shared" si="1"/>
        <v>0</v>
      </c>
      <c r="CF26" s="260">
        <f t="shared" si="1"/>
        <v>0</v>
      </c>
      <c r="CG26" s="260">
        <f t="shared" si="1"/>
        <v>0</v>
      </c>
      <c r="CH26" s="260">
        <f t="shared" si="1"/>
        <v>0</v>
      </c>
      <c r="CI26" s="260">
        <f t="shared" si="12"/>
        <v>2.2143764897382623E-2</v>
      </c>
      <c r="CK26" s="20" t="str">
        <f t="shared" si="13"/>
        <v>13218</v>
      </c>
      <c r="CL26" s="20" t="str">
        <f t="shared" si="14"/>
        <v>福生市</v>
      </c>
      <c r="CM26" s="20">
        <f>VLOOKUP($CK26&amp;"_"&amp;$AZ$7,データシート1!$A:$BS,MATCH("ca_太陽光発電（10kW未満）",データシート1!$A$1:$BS$1,0),0)</f>
        <v>826</v>
      </c>
      <c r="CN26" s="20">
        <f>VLOOKUP($CK26&amp;"_"&amp;$AZ$5,データシート1!$A:$BS,MATCH("ab_家庭",データシート1!$A$1:$BS$1,0),0)</f>
        <v>30086</v>
      </c>
      <c r="CO26" s="260">
        <f t="shared" si="15"/>
        <v>2.7454630060493253E-2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21216</v>
      </c>
      <c r="AY27" s="20" t="str">
        <f>IF(IFERROR(比較地域マスタ!$Z20,"")=0,"",IFERROR(比較地域マスタ!$Z20,""))</f>
        <v>瑞穂市</v>
      </c>
      <c r="BC27" s="960" t="str">
        <f t="shared" si="0"/>
        <v>21216</v>
      </c>
      <c r="BD27" s="123" t="str">
        <f t="shared" si="2"/>
        <v>瑞穂市</v>
      </c>
      <c r="BE27" s="40">
        <f>VLOOKUP($BC27&amp;"_"&amp;$AZ$7,データシート1!$A:$BS,MATCH("cb_"&amp;BE$12,データシート1!$A$1:$BS$1,0),0)</f>
        <v>13008.399999999976</v>
      </c>
      <c r="BF27" s="40">
        <f>VLOOKUP($BC27&amp;"_"&amp;$AZ$7,データシート1!$A:$BS,MATCH("cb_"&amp;BF$12,データシート1!$A$1:$BS$1,0),0)</f>
        <v>17504.599999999995</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13360</v>
      </c>
      <c r="BK27" s="40">
        <f t="shared" si="3"/>
        <v>43872.999999999971</v>
      </c>
      <c r="BL27" s="42"/>
      <c r="BM27" s="960" t="str">
        <f t="shared" si="4"/>
        <v>21216</v>
      </c>
      <c r="BN27" s="123" t="str">
        <f t="shared" si="5"/>
        <v>瑞穂市</v>
      </c>
      <c r="BO27" s="40">
        <f>BE27*VLOOKUP(BO$12,別紙!$B$4:$E$10,MATCH("設備利用率",別紙!$B$4:$E$4,0),0)/100*8760/10^3</f>
        <v>15611.641007999971</v>
      </c>
      <c r="BP27" s="40">
        <f>BF27*VLOOKUP(BP$12,別紙!$B$4:$E$10,MATCH("設備利用率",別紙!$B$4:$E$4,0),0)/100*8760/10^3</f>
        <v>23154.38469599999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93626.880000000005</v>
      </c>
      <c r="BU27" s="40">
        <f t="shared" si="6"/>
        <v>132392.90570399998</v>
      </c>
      <c r="BV27" s="42"/>
      <c r="BW27" s="38" t="str">
        <f t="shared" si="7"/>
        <v>21216</v>
      </c>
      <c r="BX27" s="38" t="str">
        <f t="shared" si="8"/>
        <v>瑞穂市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283210.43835175998</v>
      </c>
      <c r="BZ27" s="42"/>
      <c r="CA27" s="38" t="str">
        <f t="shared" si="9"/>
        <v>21216</v>
      </c>
      <c r="CB27" s="38" t="str">
        <f t="shared" si="10"/>
        <v>瑞穂市</v>
      </c>
      <c r="CC27" s="260">
        <f t="shared" si="11"/>
        <v>5.5123819230877426E-2</v>
      </c>
      <c r="CD27" s="260">
        <f t="shared" si="1"/>
        <v>8.1756819525278981E-2</v>
      </c>
      <c r="CE27" s="260">
        <f t="shared" si="1"/>
        <v>0</v>
      </c>
      <c r="CF27" s="260">
        <f t="shared" si="1"/>
        <v>0</v>
      </c>
      <c r="CG27" s="260">
        <f t="shared" si="1"/>
        <v>0</v>
      </c>
      <c r="CH27" s="260">
        <f t="shared" si="1"/>
        <v>0.33059120470591996</v>
      </c>
      <c r="CI27" s="260">
        <f t="shared" si="12"/>
        <v>0.46747184346207638</v>
      </c>
      <c r="CK27" s="20" t="str">
        <f t="shared" si="13"/>
        <v>21216</v>
      </c>
      <c r="CL27" s="20" t="str">
        <f t="shared" si="14"/>
        <v>瑞穂市</v>
      </c>
      <c r="CM27" s="20">
        <f>VLOOKUP($CK27&amp;"_"&amp;$AZ$7,データシート1!$A:$BS,MATCH("ca_太陽光発電（10kW未満）",データシート1!$A$1:$BS$1,0),0)</f>
        <v>2750</v>
      </c>
      <c r="CN27" s="20">
        <f>VLOOKUP($CK27&amp;"_"&amp;$AZ$5,データシート1!$A:$BS,MATCH("ab_家庭",データシート1!$A$1:$BS$1,0),0)</f>
        <v>22386</v>
      </c>
      <c r="CO27" s="260">
        <f t="shared" si="15"/>
        <v>0.122844635039757</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15212</v>
      </c>
      <c r="AY28" s="20" t="str">
        <f>IF(IFERROR(比較地域マスタ!$Z21,"")=0,"",IFERROR(比較地域マスタ!$Z21,""))</f>
        <v>村上市</v>
      </c>
      <c r="BC28" s="960" t="str">
        <f t="shared" si="0"/>
        <v>15212</v>
      </c>
      <c r="BD28" s="123" t="str">
        <f t="shared" si="2"/>
        <v>村上市</v>
      </c>
      <c r="BE28" s="40">
        <f>VLOOKUP($BC28&amp;"_"&amp;$AZ$7,データシート1!$A:$BS,MATCH("cb_"&amp;BE$12,データシート1!$A$1:$BS$1,0),0)</f>
        <v>3146.1000000000031</v>
      </c>
      <c r="BF28" s="40">
        <f>VLOOKUP($BC28&amp;"_"&amp;$AZ$7,データシート1!$A:$BS,MATCH("cb_"&amp;BF$12,データシート1!$A$1:$BS$1,0),0)</f>
        <v>5215.2999999999984</v>
      </c>
      <c r="BG28" s="40">
        <f>VLOOKUP($BC28&amp;"_"&amp;$AZ$7,データシート1!$A:$BS,MATCH("cb_"&amp;BG$12,データシート1!$A$1:$BS$1,0),0)</f>
        <v>33.5</v>
      </c>
      <c r="BH28" s="40">
        <f>VLOOKUP($BC28&amp;"_"&amp;$AZ$7,データシート1!$A:$BS,MATCH("cb_"&amp;BH$12,データシート1!$A$1:$BS$1,0),0)</f>
        <v>350</v>
      </c>
      <c r="BI28" s="40">
        <f>VLOOKUP($BC28&amp;"_"&amp;$AZ$7,データシート1!$A:$BS,MATCH("cb_"&amp;BI$12,データシート1!$A$1:$BS$1,0),0)</f>
        <v>0</v>
      </c>
      <c r="BJ28" s="40">
        <f>VLOOKUP($BC28&amp;"_"&amp;$AZ$7,データシート1!$A:$BS,MATCH("cb_"&amp;BJ$12,データシート1!$A$1:$BS$1,0),0)</f>
        <v>946.8</v>
      </c>
      <c r="BK28" s="40">
        <f t="shared" si="3"/>
        <v>9691.7000000000007</v>
      </c>
      <c r="BL28" s="42"/>
      <c r="BM28" s="960" t="str">
        <f t="shared" si="4"/>
        <v>15212</v>
      </c>
      <c r="BN28" s="123" t="str">
        <f t="shared" si="5"/>
        <v>村上市</v>
      </c>
      <c r="BO28" s="40">
        <f>BE28*VLOOKUP(BO$12,別紙!$B$4:$E$10,MATCH("設備利用率",別紙!$B$4:$E$4,0),0)/100*8760/10^3</f>
        <v>3775.6975320000038</v>
      </c>
      <c r="BP28" s="40">
        <f>BF28*VLOOKUP(BP$12,別紙!$B$4:$E$10,MATCH("設備利用率",別紙!$B$4:$E$4,0),0)/100*8760/10^3</f>
        <v>6898.5902279999973</v>
      </c>
      <c r="BQ28" s="40">
        <f>BG28*VLOOKUP(BQ$12,別紙!$B$4:$E$10,MATCH("設備利用率",別紙!$B$4:$E$4,0),0)/100*8760/10^3</f>
        <v>72.778080000000003</v>
      </c>
      <c r="BR28" s="40">
        <f>BH28*VLOOKUP(BR$12,別紙!$B$4:$E$10,MATCH("設備利用率",別紙!$B$4:$E$4,0),0)/100*8760/10^3</f>
        <v>1839.6</v>
      </c>
      <c r="BS28" s="40">
        <f>BI28*VLOOKUP(BS$12,別紙!$B$4:$E$10,MATCH("設備利用率",別紙!$B$4:$E$4,0),0)/100*8760/10^3</f>
        <v>0</v>
      </c>
      <c r="BT28" s="40">
        <f>BJ28*VLOOKUP(BT$12,別紙!$B$4:$E$10,MATCH("設備利用率",別紙!$B$4:$E$4,0),0)/100*8760/10^3</f>
        <v>6635.1744000000008</v>
      </c>
      <c r="BU28" s="40">
        <f t="shared" si="6"/>
        <v>19221.840240000001</v>
      </c>
      <c r="BV28" s="42"/>
      <c r="BW28" s="38" t="str">
        <f t="shared" si="7"/>
        <v>15212</v>
      </c>
      <c r="BX28" s="38" t="str">
        <f t="shared" si="8"/>
        <v>村上市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289541.25353193178</v>
      </c>
      <c r="BZ28" s="42"/>
      <c r="CA28" s="38" t="str">
        <f t="shared" si="9"/>
        <v>15212</v>
      </c>
      <c r="CB28" s="38" t="str">
        <f t="shared" si="10"/>
        <v>村上市</v>
      </c>
      <c r="CC28" s="260">
        <f t="shared" si="11"/>
        <v>1.3040274869099455E-2</v>
      </c>
      <c r="CD28" s="260">
        <f t="shared" si="1"/>
        <v>2.3825932035067304E-2</v>
      </c>
      <c r="CE28" s="260">
        <f t="shared" si="1"/>
        <v>2.5135651349238126E-4</v>
      </c>
      <c r="CF28" s="260">
        <f t="shared" si="1"/>
        <v>6.3534987762879228E-3</v>
      </c>
      <c r="CG28" s="260">
        <f t="shared" si="1"/>
        <v>0</v>
      </c>
      <c r="CH28" s="260">
        <f t="shared" si="1"/>
        <v>2.2916162443388215E-2</v>
      </c>
      <c r="CI28" s="260">
        <f t="shared" si="12"/>
        <v>6.6387224637335276E-2</v>
      </c>
      <c r="CK28" s="20" t="str">
        <f t="shared" si="13"/>
        <v>15212</v>
      </c>
      <c r="CL28" s="20" t="str">
        <f t="shared" si="14"/>
        <v>村上市</v>
      </c>
      <c r="CM28" s="20">
        <f>VLOOKUP($CK28&amp;"_"&amp;$AZ$7,データシート1!$A:$BS,MATCH("ca_太陽光発電（10kW未満）",データシート1!$A$1:$BS$1,0),0)</f>
        <v>676</v>
      </c>
      <c r="CN28" s="20">
        <f>VLOOKUP($CK28&amp;"_"&amp;$AZ$5,データシート1!$A:$BS,MATCH("ab_家庭",データシート1!$A$1:$BS$1,0),0)</f>
        <v>22439</v>
      </c>
      <c r="CO28" s="260">
        <f t="shared" si="15"/>
        <v>3.0126119702304024E-2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21212</v>
      </c>
      <c r="AY29" s="20" t="str">
        <f>IF(IFERROR(比較地域マスタ!$Z22,"")=0,"",IFERROR(比較地域マスタ!$Z22,""))</f>
        <v>土岐市</v>
      </c>
      <c r="BC29" s="960" t="str">
        <f t="shared" si="0"/>
        <v>21212</v>
      </c>
      <c r="BD29" s="123" t="str">
        <f t="shared" si="2"/>
        <v>土岐市</v>
      </c>
      <c r="BE29" s="40">
        <f>VLOOKUP($BC29&amp;"_"&amp;$AZ$7,データシート1!$A:$BS,MATCH("cb_"&amp;BE$12,データシート1!$A$1:$BS$1,0),0)</f>
        <v>11015.499999999962</v>
      </c>
      <c r="BF29" s="40">
        <f>VLOOKUP($BC29&amp;"_"&amp;$AZ$7,データシート1!$A:$BS,MATCH("cb_"&amp;BF$12,データシート1!$A$1:$BS$1,0),0)</f>
        <v>55967.100000000042</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7100</v>
      </c>
      <c r="BK29" s="40">
        <f t="shared" si="3"/>
        <v>74082.600000000006</v>
      </c>
      <c r="BL29" s="42"/>
      <c r="BM29" s="960" t="str">
        <f t="shared" si="4"/>
        <v>21212</v>
      </c>
      <c r="BN29" s="123" t="str">
        <f t="shared" si="5"/>
        <v>土岐市</v>
      </c>
      <c r="BO29" s="40">
        <f>BE29*VLOOKUP(BO$12,別紙!$B$4:$E$10,MATCH("設備利用率",別紙!$B$4:$E$4,0),0)/100*8760/10^3</f>
        <v>13219.921859999955</v>
      </c>
      <c r="BP29" s="40">
        <f>BF29*VLOOKUP(BP$12,別紙!$B$4:$E$10,MATCH("設備利用率",別紙!$B$4:$E$4,0),0)/100*8760/10^3</f>
        <v>74031.041196000049</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49756.800000000003</v>
      </c>
      <c r="BU29" s="40">
        <f t="shared" si="6"/>
        <v>137007.763056</v>
      </c>
      <c r="BV29" s="42"/>
      <c r="BW29" s="38" t="str">
        <f t="shared" si="7"/>
        <v>21212</v>
      </c>
      <c r="BX29" s="38" t="str">
        <f t="shared" si="8"/>
        <v>土岐市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407226.1064507314</v>
      </c>
      <c r="BZ29" s="42"/>
      <c r="CA29" s="38" t="str">
        <f t="shared" si="9"/>
        <v>21212</v>
      </c>
      <c r="CB29" s="38" t="str">
        <f t="shared" si="10"/>
        <v>土岐市</v>
      </c>
      <c r="CC29" s="260">
        <f t="shared" si="11"/>
        <v>3.2463345671084519E-2</v>
      </c>
      <c r="CD29" s="260">
        <f t="shared" ref="CD29:CD60" si="16">BP29/$BY29</f>
        <v>0.18179345583030973</v>
      </c>
      <c r="CE29" s="260">
        <f t="shared" ref="CE29:CE60" si="17">BQ29/$BY29</f>
        <v>0</v>
      </c>
      <c r="CF29" s="260">
        <f t="shared" ref="CF29:CF60" si="18">BR29/$BY29</f>
        <v>0</v>
      </c>
      <c r="CG29" s="260">
        <f t="shared" ref="CG29:CG60" si="19">BS29/$BY29</f>
        <v>0</v>
      </c>
      <c r="CH29" s="260">
        <f t="shared" ref="CH29:CH60" si="20">BT29/$BY29</f>
        <v>0.1221847008622957</v>
      </c>
      <c r="CI29" s="260">
        <f t="shared" si="12"/>
        <v>0.33644150236368991</v>
      </c>
      <c r="CK29" s="20" t="str">
        <f t="shared" si="13"/>
        <v>21212</v>
      </c>
      <c r="CL29" s="20" t="str">
        <f t="shared" si="14"/>
        <v>土岐市</v>
      </c>
      <c r="CM29" s="20">
        <f>VLOOKUP($CK29&amp;"_"&amp;$AZ$7,データシート1!$A:$BS,MATCH("ca_太陽光発電（10kW未満）",データシート1!$A$1:$BS$1,0),0)</f>
        <v>2281</v>
      </c>
      <c r="CN29" s="20">
        <f>VLOOKUP($CK29&amp;"_"&amp;$AZ$5,データシート1!$A:$BS,MATCH("ab_家庭",データシート1!$A$1:$BS$1,0),0)</f>
        <v>24650</v>
      </c>
      <c r="CO29" s="260">
        <f t="shared" si="15"/>
        <v>9.2535496957403651E-2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33204</v>
      </c>
      <c r="AY30" s="20" t="str">
        <f>IF(IFERROR(比較地域マスタ!$Z23,"")=0,"",IFERROR(比較地域マスタ!$Z23,""))</f>
        <v>玉野市</v>
      </c>
      <c r="BC30" s="960" t="str">
        <f t="shared" si="0"/>
        <v>33204</v>
      </c>
      <c r="BD30" s="123" t="str">
        <f t="shared" si="2"/>
        <v>玉野市</v>
      </c>
      <c r="BE30" s="40">
        <f>VLOOKUP($BC30&amp;"_"&amp;$AZ$7,データシート1!$A:$BS,MATCH("cb_"&amp;BE$12,データシート1!$A$1:$BS$1,0),0)</f>
        <v>9332.1519999999873</v>
      </c>
      <c r="BF30" s="40">
        <f>VLOOKUP($BC30&amp;"_"&amp;$AZ$7,データシート1!$A:$BS,MATCH("cb_"&amp;BF$12,データシート1!$A$1:$BS$1,0),0)</f>
        <v>59443.370999999963</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68775.522999999957</v>
      </c>
      <c r="BL30" s="42"/>
      <c r="BM30" s="960" t="str">
        <f t="shared" si="4"/>
        <v>33204</v>
      </c>
      <c r="BN30" s="123" t="str">
        <f t="shared" si="5"/>
        <v>玉野市</v>
      </c>
      <c r="BO30" s="40">
        <f>BE30*VLOOKUP(BO$12,別紙!$B$4:$E$10,MATCH("設備利用率",別紙!$B$4:$E$4,0),0)/100*8760/10^3</f>
        <v>11199.702258239984</v>
      </c>
      <c r="BP30" s="40">
        <f>BF30*VLOOKUP(BP$12,別紙!$B$4:$E$10,MATCH("設備利用率",別紙!$B$4:$E$4,0),0)/100*8760/10^3</f>
        <v>78629.313423959946</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89829.015682199926</v>
      </c>
      <c r="BV30" s="42"/>
      <c r="BW30" s="38" t="str">
        <f t="shared" si="7"/>
        <v>33204</v>
      </c>
      <c r="BX30" s="38" t="str">
        <f t="shared" si="8"/>
        <v>玉野市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567116.85091496294</v>
      </c>
      <c r="BZ30" s="42"/>
      <c r="CA30" s="38" t="str">
        <f t="shared" si="9"/>
        <v>33204</v>
      </c>
      <c r="CB30" s="38" t="str">
        <f t="shared" si="10"/>
        <v>玉野市</v>
      </c>
      <c r="CC30" s="260">
        <f t="shared" si="11"/>
        <v>1.9748491409082355E-2</v>
      </c>
      <c r="CD30" s="260">
        <f t="shared" si="16"/>
        <v>0.13864746444600023</v>
      </c>
      <c r="CE30" s="260">
        <f t="shared" si="17"/>
        <v>0</v>
      </c>
      <c r="CF30" s="260">
        <f t="shared" si="18"/>
        <v>0</v>
      </c>
      <c r="CG30" s="260">
        <f t="shared" si="19"/>
        <v>0</v>
      </c>
      <c r="CH30" s="260">
        <f t="shared" si="20"/>
        <v>0</v>
      </c>
      <c r="CI30" s="260">
        <f t="shared" si="12"/>
        <v>0.15839595585508259</v>
      </c>
      <c r="CK30" s="20" t="str">
        <f t="shared" si="13"/>
        <v>33204</v>
      </c>
      <c r="CL30" s="20" t="str">
        <f t="shared" si="14"/>
        <v>玉野市</v>
      </c>
      <c r="CM30" s="20">
        <f>VLOOKUP($CK30&amp;"_"&amp;$AZ$7,データシート1!$A:$BS,MATCH("ca_太陽光発電（10kW未満）",データシート1!$A$1:$BS$1,0),0)</f>
        <v>2001</v>
      </c>
      <c r="CN30" s="20">
        <f>VLOOKUP($CK30&amp;"_"&amp;$AZ$5,データシート1!$A:$BS,MATCH("ab_家庭",データシート1!$A$1:$BS$1,0),0)</f>
        <v>27193</v>
      </c>
      <c r="CO30" s="260">
        <f t="shared" si="15"/>
        <v>7.3585113816055606E-2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40204</v>
      </c>
      <c r="AY31" s="20" t="str">
        <f>IF(IFERROR(比較地域マスタ!$Z24,"")=0,"",IFERROR(比較地域マスタ!$Z24,""))</f>
        <v>直方市</v>
      </c>
      <c r="BC31" s="960" t="str">
        <f t="shared" si="0"/>
        <v>40204</v>
      </c>
      <c r="BD31" s="123" t="str">
        <f t="shared" si="2"/>
        <v>直方市</v>
      </c>
      <c r="BE31" s="40">
        <f>VLOOKUP($BC31&amp;"_"&amp;$AZ$7,データシート1!$A:$BS,MATCH("cb_"&amp;BE$12,データシート1!$A$1:$BS$1,0),0)</f>
        <v>9287.0099999999911</v>
      </c>
      <c r="BF31" s="40">
        <f>VLOOKUP($BC31&amp;"_"&amp;$AZ$7,データシート1!$A:$BS,MATCH("cb_"&amp;BF$12,データシート1!$A$1:$BS$1,0),0)</f>
        <v>33473.050000000047</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42760.060000000041</v>
      </c>
      <c r="BL31" s="42"/>
      <c r="BM31" s="960" t="str">
        <f t="shared" si="4"/>
        <v>40204</v>
      </c>
      <c r="BN31" s="123" t="str">
        <f t="shared" si="5"/>
        <v>直方市</v>
      </c>
      <c r="BO31" s="40">
        <f>BE31*VLOOKUP(BO$12,別紙!$B$4:$E$10,MATCH("設備利用率",別紙!$B$4:$E$4,0),0)/100*8760/10^3</f>
        <v>11145.526441199989</v>
      </c>
      <c r="BP31" s="40">
        <f>BF31*VLOOKUP(BP$12,別紙!$B$4:$E$10,MATCH("設備利用率",別紙!$B$4:$E$4,0),0)/100*8760/10^3</f>
        <v>44276.811618000065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55422.338059200054</v>
      </c>
      <c r="BV31" s="42"/>
      <c r="BW31" s="38" t="str">
        <f t="shared" si="7"/>
        <v>40204</v>
      </c>
      <c r="BX31" s="38" t="str">
        <f t="shared" si="8"/>
        <v>直方市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400791.58710833453</v>
      </c>
      <c r="BZ31" s="42"/>
      <c r="CA31" s="38" t="str">
        <f t="shared" si="9"/>
        <v>40204</v>
      </c>
      <c r="CB31" s="38" t="str">
        <f t="shared" si="10"/>
        <v>直方市</v>
      </c>
      <c r="CC31" s="260">
        <f t="shared" si="11"/>
        <v>2.7808783416871815E-2</v>
      </c>
      <c r="CD31" s="260">
        <f t="shared" si="16"/>
        <v>0.11047340573551505</v>
      </c>
      <c r="CE31" s="260">
        <f t="shared" si="17"/>
        <v>0</v>
      </c>
      <c r="CF31" s="260">
        <f t="shared" si="18"/>
        <v>0</v>
      </c>
      <c r="CG31" s="260">
        <f t="shared" si="19"/>
        <v>0</v>
      </c>
      <c r="CH31" s="260">
        <f t="shared" si="20"/>
        <v>0</v>
      </c>
      <c r="CI31" s="260">
        <f t="shared" si="12"/>
        <v>0.13828218915238688</v>
      </c>
      <c r="CK31" s="20" t="str">
        <f t="shared" si="13"/>
        <v>40204</v>
      </c>
      <c r="CL31" s="20" t="str">
        <f t="shared" si="14"/>
        <v>直方市</v>
      </c>
      <c r="CM31" s="20">
        <f>VLOOKUP($CK31&amp;"_"&amp;$AZ$7,データシート1!$A:$BS,MATCH("ca_太陽光発電（10kW未満）",データシート1!$A$1:$BS$1,0),0)</f>
        <v>1962</v>
      </c>
      <c r="CN31" s="20">
        <f>VLOOKUP($CK31&amp;"_"&amp;$AZ$5,データシート1!$A:$BS,MATCH("ab_家庭",データシート1!$A$1:$BS$1,0),0)</f>
        <v>27383</v>
      </c>
      <c r="CO31" s="260">
        <f t="shared" si="15"/>
        <v>7.1650293978015561E-2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47214</v>
      </c>
      <c r="AY32" s="20" t="str">
        <f>IF(IFERROR(比較地域マスタ!$Z25,"")=0,"",IFERROR(比較地域マスタ!$Z25,""))</f>
        <v>宮古島市</v>
      </c>
      <c r="AZ32" s="24"/>
      <c r="BA32" s="24"/>
      <c r="BB32" s="24"/>
      <c r="BC32" s="960" t="str">
        <f t="shared" si="0"/>
        <v>47214</v>
      </c>
      <c r="BD32" s="123" t="str">
        <f t="shared" si="2"/>
        <v>宮古島市</v>
      </c>
      <c r="BE32" s="40">
        <f>VLOOKUP($BC32&amp;"_"&amp;$AZ$7,データシート1!$A:$BS,MATCH("cb_"&amp;BE$12,データシート1!$A$1:$BS$1,0),0)</f>
        <v>9613.4789999999884</v>
      </c>
      <c r="BF32" s="40">
        <f>VLOOKUP($BC32&amp;"_"&amp;$AZ$7,データシート1!$A:$BS,MATCH("cb_"&amp;BF$12,データシート1!$A$1:$BS$1,0),0)</f>
        <v>18954.92000000002</v>
      </c>
      <c r="BG32" s="40">
        <f>VLOOKUP($BC32&amp;"_"&amp;$AZ$7,データシート1!$A:$BS,MATCH("cb_"&amp;BG$12,データシート1!$A$1:$BS$1,0),0)</f>
        <v>4200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32768.399000000005</v>
      </c>
      <c r="BL32" s="42"/>
      <c r="BM32" s="960" t="str">
        <f t="shared" si="4"/>
        <v>47214</v>
      </c>
      <c r="BN32" s="123" t="str">
        <f t="shared" si="5"/>
        <v>宮古島市</v>
      </c>
      <c r="BO32" s="40">
        <f>BE32*VLOOKUP(BO$12,別紙!$B$4:$E$10,MATCH("設備利用率",別紙!$B$4:$E$4,0),0)/100*8760/10^3</f>
        <v>11537.328417479985</v>
      </c>
      <c r="BP32" s="40">
        <f>BF32*VLOOKUP(BP$12,別紙!$B$4:$E$10,MATCH("設備利用率",別紙!$B$4:$E$4,0),0)/100*8760/10^3</f>
        <v>25072.809979200028</v>
      </c>
      <c r="BQ32" s="40">
        <f>BG32*VLOOKUP(BQ$12,別紙!$B$4:$E$10,MATCH("設備利用率",別紙!$B$4:$E$4,0),0)/100*8760/10^3</f>
        <v>9124.4159999999993</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45734.554396680011</v>
      </c>
      <c r="BV32" s="42"/>
      <c r="BW32" s="38" t="str">
        <f t="shared" si="7"/>
        <v>47214</v>
      </c>
      <c r="BX32" s="38" t="str">
        <f t="shared" si="8"/>
        <v>宮古島市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272245.2235059996</v>
      </c>
      <c r="BZ32" s="42"/>
      <c r="CA32" s="38" t="str">
        <f t="shared" si="9"/>
        <v>47214</v>
      </c>
      <c r="CB32" s="38" t="str">
        <f t="shared" si="10"/>
        <v>宮古島市</v>
      </c>
      <c r="CC32" s="260">
        <f t="shared" si="11"/>
        <v>4.2378442012319571E-2</v>
      </c>
      <c r="CD32" s="260">
        <f t="shared" si="16"/>
        <v>9.209641828168745E-2</v>
      </c>
      <c r="CE32" s="260">
        <f t="shared" si="17"/>
        <v>3.3515430987162642E-2</v>
      </c>
      <c r="CF32" s="260">
        <f t="shared" si="18"/>
        <v>0</v>
      </c>
      <c r="CG32" s="260">
        <f t="shared" si="19"/>
        <v>0</v>
      </c>
      <c r="CH32" s="260">
        <f t="shared" si="20"/>
        <v>0</v>
      </c>
      <c r="CI32" s="260">
        <f t="shared" si="12"/>
        <v>0.16799029128116966</v>
      </c>
      <c r="CJ32" s="24"/>
      <c r="CK32" s="20" t="str">
        <f t="shared" si="13"/>
        <v>47214</v>
      </c>
      <c r="CL32" s="20" t="str">
        <f t="shared" si="14"/>
        <v>宮古島市</v>
      </c>
      <c r="CM32" s="20">
        <f>VLOOKUP($CK32&amp;"_"&amp;$AZ$7,データシート1!$A:$BS,MATCH("ca_太陽光発電（10kW未満）",データシート1!$A$1:$BS$1,0),0)</f>
        <v>1342</v>
      </c>
      <c r="CN32" s="20">
        <f>VLOOKUP($CK32&amp;"_"&amp;$AZ$5,データシート1!$A:$BS,MATCH("ab_家庭",データシート1!$A$1:$BS$1,0),0)</f>
        <v>28771</v>
      </c>
      <c r="CO32" s="260">
        <f t="shared" si="15"/>
        <v>4.6644190330541173E-2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29206</v>
      </c>
      <c r="AY33" s="20" t="str">
        <f>IF(IFERROR(比較地域マスタ!$Z26,"")=0,"",IFERROR(比較地域マスタ!$Z26,""))</f>
        <v>桜井市</v>
      </c>
      <c r="BC33" s="960" t="str">
        <f t="shared" si="0"/>
        <v>29206</v>
      </c>
      <c r="BD33" s="123" t="str">
        <f t="shared" si="2"/>
        <v>桜井市</v>
      </c>
      <c r="BE33" s="40">
        <f>VLOOKUP($BC33&amp;"_"&amp;$AZ$7,データシート1!$A:$BS,MATCH("cb_"&amp;BE$12,データシート1!$A$1:$BS$1,0),0)</f>
        <v>7564.6999999999953</v>
      </c>
      <c r="BF33" s="40">
        <f>VLOOKUP($BC33&amp;"_"&amp;$AZ$7,データシート1!$A:$BS,MATCH("cb_"&amp;BF$12,データシート1!$A$1:$BS$1,0),0)</f>
        <v>15889.300000000001</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23453.999999999996</v>
      </c>
      <c r="BL33" s="42"/>
      <c r="BM33" s="960" t="str">
        <f t="shared" si="4"/>
        <v>29206</v>
      </c>
      <c r="BN33" s="123" t="str">
        <f t="shared" si="5"/>
        <v>桜井市</v>
      </c>
      <c r="BO33" s="40">
        <f>BE33*VLOOKUP(BO$12,別紙!$B$4:$E$10,MATCH("設備利用率",別紙!$B$4:$E$4,0),0)/100*8760/10^3</f>
        <v>9078.5477639999954</v>
      </c>
      <c r="BP33" s="40">
        <f>BF33*VLOOKUP(BP$12,別紙!$B$4:$E$10,MATCH("設備利用率",別紙!$B$4:$E$4,0),0)/100*8760/10^3</f>
        <v>21017.730468000002</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30096.278231999997</v>
      </c>
      <c r="BV33" s="42"/>
      <c r="BW33" s="38" t="str">
        <f t="shared" si="7"/>
        <v>29206</v>
      </c>
      <c r="BX33" s="38" t="str">
        <f t="shared" si="8"/>
        <v>桜井市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249159.7153942695</v>
      </c>
      <c r="BZ33" s="42"/>
      <c r="CA33" s="38" t="str">
        <f t="shared" si="9"/>
        <v>29206</v>
      </c>
      <c r="CB33" s="38" t="str">
        <f t="shared" si="10"/>
        <v>桜井市</v>
      </c>
      <c r="CC33" s="260">
        <f t="shared" si="11"/>
        <v>3.6436659712964156E-2</v>
      </c>
      <c r="CD33" s="260">
        <f t="shared" si="16"/>
        <v>8.4354448851178113E-2</v>
      </c>
      <c r="CE33" s="260">
        <f t="shared" si="17"/>
        <v>0</v>
      </c>
      <c r="CF33" s="260">
        <f t="shared" si="18"/>
        <v>0</v>
      </c>
      <c r="CG33" s="260">
        <f t="shared" si="19"/>
        <v>0</v>
      </c>
      <c r="CH33" s="260">
        <f t="shared" si="20"/>
        <v>0</v>
      </c>
      <c r="CI33" s="260">
        <f t="shared" si="12"/>
        <v>0.12079110856414227</v>
      </c>
      <c r="CK33" s="20" t="str">
        <f t="shared" si="13"/>
        <v>29206</v>
      </c>
      <c r="CL33" s="20" t="str">
        <f t="shared" si="14"/>
        <v>桜井市</v>
      </c>
      <c r="CM33" s="20">
        <f>VLOOKUP($CK33&amp;"_"&amp;$AZ$7,データシート1!$A:$BS,MATCH("ca_太陽光発電（10kW未満）",データシート1!$A$1:$BS$1,0),0)</f>
        <v>1623</v>
      </c>
      <c r="CN33" s="20">
        <f>VLOOKUP($CK33&amp;"_"&amp;$AZ$5,データシート1!$A:$BS,MATCH("ab_家庭",データシート1!$A$1:$BS$1,0),0)</f>
        <v>25095</v>
      </c>
      <c r="CO33" s="260">
        <f t="shared" si="15"/>
        <v>6.4674237895995218E-2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03216</v>
      </c>
      <c r="AY34" s="20" t="str">
        <f>IF(IFERROR(比較地域マスタ!$Z27,"")=0,"",IFERROR(比較地域マスタ!$Z27,""))</f>
        <v>滝沢市</v>
      </c>
      <c r="BC34" s="960" t="str">
        <f t="shared" si="0"/>
        <v>03216</v>
      </c>
      <c r="BD34" s="123" t="str">
        <f t="shared" si="2"/>
        <v>滝沢市</v>
      </c>
      <c r="BE34" s="40">
        <f>VLOOKUP($BC34&amp;"_"&amp;$AZ$7,データシート1!$A:$BS,MATCH("cb_"&amp;BE$12,データシート1!$A$1:$BS$1,0),0)</f>
        <v>5668.0999999999876</v>
      </c>
      <c r="BF34" s="40">
        <f>VLOOKUP($BC34&amp;"_"&amp;$AZ$7,データシート1!$A:$BS,MATCH("cb_"&amp;BF$12,データシート1!$A$1:$BS$1,0),0)</f>
        <v>42068.799999999974</v>
      </c>
      <c r="BG34" s="40">
        <f>VLOOKUP($BC34&amp;"_"&amp;$AZ$7,データシート1!$A:$BS,MATCH("cb_"&amp;BG$12,データシート1!$A$1:$BS$1,0),0)</f>
        <v>3.2</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47740.099999999962</v>
      </c>
      <c r="BL34" s="42"/>
      <c r="BM34" s="960" t="str">
        <f t="shared" si="4"/>
        <v>03216</v>
      </c>
      <c r="BN34" s="123" t="str">
        <f t="shared" si="5"/>
        <v>滝沢市</v>
      </c>
      <c r="BO34" s="40">
        <f>BE34*VLOOKUP(BO$12,別紙!$B$4:$E$10,MATCH("設備利用率",別紙!$B$4:$E$4,0),0)/100*8760/10^3</f>
        <v>6802.4001719999842</v>
      </c>
      <c r="BP34" s="40">
        <f>BF34*VLOOKUP(BP$12,別紙!$B$4:$E$10,MATCH("設備利用率",別紙!$B$4:$E$4,0),0)/100*8760/10^3</f>
        <v>55646.925887999962</v>
      </c>
      <c r="BQ34" s="40">
        <f>BG34*VLOOKUP(BQ$12,別紙!$B$4:$E$10,MATCH("設備利用率",別紙!$B$4:$E$4,0),0)/100*8760/10^3</f>
        <v>6.9519360000000008</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62456.277995999946</v>
      </c>
      <c r="BV34" s="42"/>
      <c r="BW34" s="38" t="str">
        <f t="shared" si="7"/>
        <v>03216</v>
      </c>
      <c r="BX34" s="38" t="str">
        <f t="shared" si="8"/>
        <v>滝沢市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231725.80350511835</v>
      </c>
      <c r="BZ34" s="42"/>
      <c r="CA34" s="38" t="str">
        <f t="shared" si="9"/>
        <v>03216</v>
      </c>
      <c r="CB34" s="38" t="str">
        <f t="shared" si="10"/>
        <v>滝沢市</v>
      </c>
      <c r="CC34" s="260">
        <f t="shared" si="11"/>
        <v>2.9355384981326574E-2</v>
      </c>
      <c r="CD34" s="260">
        <f t="shared" si="16"/>
        <v>0.24014125766866026</v>
      </c>
      <c r="CE34" s="260">
        <f t="shared" si="17"/>
        <v>3.0000698648333509E-5</v>
      </c>
      <c r="CF34" s="260">
        <f t="shared" si="18"/>
        <v>0</v>
      </c>
      <c r="CG34" s="260">
        <f t="shared" si="19"/>
        <v>0</v>
      </c>
      <c r="CH34" s="260">
        <f t="shared" si="20"/>
        <v>0</v>
      </c>
      <c r="CI34" s="260">
        <f t="shared" si="12"/>
        <v>0.26952664334863519</v>
      </c>
      <c r="CK34" s="20" t="str">
        <f t="shared" si="13"/>
        <v>03216</v>
      </c>
      <c r="CL34" s="20" t="str">
        <f t="shared" si="14"/>
        <v>滝沢市</v>
      </c>
      <c r="CM34" s="20">
        <f>VLOOKUP($CK34&amp;"_"&amp;$AZ$7,データシート1!$A:$BS,MATCH("ca_太陽光発電（10kW未満）",データシート1!$A$1:$BS$1,0),0)</f>
        <v>1142</v>
      </c>
      <c r="CN34" s="20">
        <f>VLOOKUP($CK34&amp;"_"&amp;$AZ$5,データシート1!$A:$BS,MATCH("ab_家庭",データシート1!$A$1:$BS$1,0),0)</f>
        <v>23912</v>
      </c>
      <c r="CO34" s="260">
        <f t="shared" si="15"/>
        <v>4.775844764135162E-2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10211</v>
      </c>
      <c r="AY35" s="20" t="str">
        <f>IF(IFERROR(比較地域マスタ!$Z28,"")=0,"",IFERROR(比較地域マスタ!$Z28,""))</f>
        <v>安中市</v>
      </c>
      <c r="BC35" s="960" t="str">
        <f t="shared" si="0"/>
        <v>10211</v>
      </c>
      <c r="BD35" s="123" t="str">
        <f t="shared" si="2"/>
        <v>安中市</v>
      </c>
      <c r="BE35" s="40">
        <f>VLOOKUP($BC35&amp;"_"&amp;$AZ$7,データシート1!$A:$BS,MATCH("cb_"&amp;BE$12,データシート1!$A$1:$BS$1,0),0)</f>
        <v>9653.2999999999774</v>
      </c>
      <c r="BF35" s="40">
        <f>VLOOKUP($BC35&amp;"_"&amp;$AZ$7,データシート1!$A:$BS,MATCH("cb_"&amp;BF$12,データシート1!$A$1:$BS$1,0),0)</f>
        <v>257927.70000000013</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267581.00000000012</v>
      </c>
      <c r="BL35" s="42"/>
      <c r="BM35" s="960" t="str">
        <f t="shared" si="4"/>
        <v>10211</v>
      </c>
      <c r="BN35" s="123" t="str">
        <f t="shared" si="5"/>
        <v>安中市</v>
      </c>
      <c r="BO35" s="40">
        <f>BE35*VLOOKUP(BO$12,別紙!$B$4:$E$10,MATCH("設備利用率",別紙!$B$4:$E$4,0),0)/100*8760/10^3</f>
        <v>11585.118395999973</v>
      </c>
      <c r="BP35" s="40">
        <f>BF35*VLOOKUP(BP$12,別紙!$B$4:$E$10,MATCH("設備利用率",別紙!$B$4:$E$4,0),0)/100*8760/10^3</f>
        <v>341176.4444520002</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352761.56284800015</v>
      </c>
      <c r="BV35" s="42"/>
      <c r="BW35" s="38" t="str">
        <f t="shared" si="7"/>
        <v>10211</v>
      </c>
      <c r="BX35" s="38" t="str">
        <f t="shared" si="8"/>
        <v>安中市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463680.17488287546</v>
      </c>
      <c r="BZ35" s="42"/>
      <c r="CA35" s="38" t="str">
        <f t="shared" si="9"/>
        <v>10211</v>
      </c>
      <c r="CB35" s="38" t="str">
        <f t="shared" si="10"/>
        <v>安中市</v>
      </c>
      <c r="CC35" s="260">
        <f t="shared" si="11"/>
        <v>2.4985149298061636E-2</v>
      </c>
      <c r="CD35" s="260">
        <f t="shared" si="16"/>
        <v>0.7358012331197481</v>
      </c>
      <c r="CE35" s="260">
        <f t="shared" si="17"/>
        <v>0</v>
      </c>
      <c r="CF35" s="260">
        <f t="shared" si="18"/>
        <v>0</v>
      </c>
      <c r="CG35" s="260">
        <f t="shared" si="19"/>
        <v>0</v>
      </c>
      <c r="CH35" s="260">
        <f t="shared" si="20"/>
        <v>0</v>
      </c>
      <c r="CI35" s="260">
        <f t="shared" si="12"/>
        <v>0.7607863824178096</v>
      </c>
      <c r="CK35" s="20" t="str">
        <f t="shared" si="13"/>
        <v>10211</v>
      </c>
      <c r="CL35" s="20" t="str">
        <f t="shared" si="14"/>
        <v>安中市</v>
      </c>
      <c r="CM35" s="20">
        <f>VLOOKUP($CK35&amp;"_"&amp;$AZ$7,データシート1!$A:$BS,MATCH("ca_太陽光発電（10kW未満）",データシート1!$A$1:$BS$1,0),0)</f>
        <v>2063</v>
      </c>
      <c r="CN35" s="20">
        <f>VLOOKUP($CK35&amp;"_"&amp;$AZ$5,データシート1!$A:$BS,MATCH("ab_家庭",データシート1!$A$1:$BS$1,0),0)</f>
        <v>24779</v>
      </c>
      <c r="CO35" s="260">
        <f t="shared" si="15"/>
        <v>8.3255982888736424E-2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27229</v>
      </c>
      <c r="AY36" s="20" t="str">
        <f>IF(IFERROR(比較地域マスタ!$Z29,"")=0,"",IFERROR(比較地域マスタ!$Z29,""))</f>
        <v>四條畷市</v>
      </c>
      <c r="BC36" s="960" t="str">
        <f t="shared" si="0"/>
        <v>27229</v>
      </c>
      <c r="BD36" s="123" t="str">
        <f t="shared" si="2"/>
        <v>四條畷市</v>
      </c>
      <c r="BE36" s="40">
        <f>VLOOKUP($BC36&amp;"_"&amp;$AZ$7,データシート1!$A:$BS,MATCH("cb_"&amp;BE$12,データシート1!$A$1:$BS$1,0),0)</f>
        <v>5401.7000000000044</v>
      </c>
      <c r="BF36" s="40">
        <f>VLOOKUP($BC36&amp;"_"&amp;$AZ$7,データシート1!$A:$BS,MATCH("cb_"&amp;BF$12,データシート1!$A$1:$BS$1,0),0)</f>
        <v>12569.800000000001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17971.500000000007</v>
      </c>
      <c r="BL36" s="42"/>
      <c r="BM36" s="960" t="str">
        <f t="shared" si="4"/>
        <v>27229</v>
      </c>
      <c r="BN36" s="123" t="str">
        <f t="shared" si="5"/>
        <v>四條畷市</v>
      </c>
      <c r="BO36" s="40">
        <f>BE36*VLOOKUP(BO$12,別紙!$B$4:$E$10,MATCH("設備利用率",別紙!$B$4:$E$4,0),0)/100*8760/10^3</f>
        <v>6482.6882040000046</v>
      </c>
      <c r="BP36" s="40">
        <f>BF36*VLOOKUP(BP$12,別紙!$B$4:$E$10,MATCH("設備利用率",別紙!$B$4:$E$4,0),0)/100*8760/10^3</f>
        <v>16626.828647999999</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23109.516852000004</v>
      </c>
      <c r="BV36" s="42"/>
      <c r="BW36" s="38" t="str">
        <f t="shared" si="7"/>
        <v>27229</v>
      </c>
      <c r="BX36" s="38" t="str">
        <f t="shared" si="8"/>
        <v>四條畷市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216041.80906858691</v>
      </c>
      <c r="BZ36" s="42"/>
      <c r="CA36" s="38" t="str">
        <f t="shared" si="9"/>
        <v>27229</v>
      </c>
      <c r="CB36" s="38" t="str">
        <f t="shared" si="10"/>
        <v>四條畷市</v>
      </c>
      <c r="CC36" s="260">
        <f t="shared" si="11"/>
        <v>3.0006637289090383E-2</v>
      </c>
      <c r="CD36" s="260">
        <f t="shared" si="16"/>
        <v>7.6961161914365708E-2</v>
      </c>
      <c r="CE36" s="260">
        <f t="shared" si="17"/>
        <v>0</v>
      </c>
      <c r="CF36" s="260">
        <f t="shared" si="18"/>
        <v>0</v>
      </c>
      <c r="CG36" s="260">
        <f t="shared" si="19"/>
        <v>0</v>
      </c>
      <c r="CH36" s="260">
        <f t="shared" si="20"/>
        <v>0</v>
      </c>
      <c r="CI36" s="260">
        <f t="shared" si="12"/>
        <v>0.10696779920345609</v>
      </c>
      <c r="CK36" s="20" t="str">
        <f t="shared" si="13"/>
        <v>27229</v>
      </c>
      <c r="CL36" s="20" t="str">
        <f t="shared" si="14"/>
        <v>四條畷市</v>
      </c>
      <c r="CM36" s="20">
        <f>VLOOKUP($CK36&amp;"_"&amp;$AZ$7,データシート1!$A:$BS,MATCH("ca_太陽光発電（10kW未満）",データシート1!$A$1:$BS$1,0),0)</f>
        <v>1312</v>
      </c>
      <c r="CN36" s="20">
        <f>VLOOKUP($CK36&amp;"_"&amp;$AZ$5,データシート1!$A:$BS,MATCH("ab_家庭",データシート1!$A$1:$BS$1,0),0)</f>
        <v>24706</v>
      </c>
      <c r="CO36" s="260">
        <f t="shared" si="15"/>
        <v>5.3104509026147495E-2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36202</v>
      </c>
      <c r="AY37" s="20" t="str">
        <f>IF(IFERROR(比較地域マスタ!$Z30,"")=0,"",IFERROR(比較地域マスタ!$Z30,""))</f>
        <v>鳴門市</v>
      </c>
      <c r="BC37" s="960" t="str">
        <f t="shared" si="0"/>
        <v>36202</v>
      </c>
      <c r="BD37" s="123" t="str">
        <f t="shared" si="2"/>
        <v>鳴門市</v>
      </c>
      <c r="BE37" s="40">
        <f>VLOOKUP($BC37&amp;"_"&amp;$AZ$7,データシート1!$A:$BS,MATCH("cb_"&amp;BE$12,データシート1!$A$1:$BS$1,0),0)</f>
        <v>9589.4659999999785</v>
      </c>
      <c r="BF37" s="40">
        <f>VLOOKUP($BC37&amp;"_"&amp;$AZ$7,データシート1!$A:$BS,MATCH("cb_"&amp;BF$12,データシート1!$A$1:$BS$1,0),0)</f>
        <v>61338.76</v>
      </c>
      <c r="BG37" s="40">
        <f>VLOOKUP($BC37&amp;"_"&amp;$AZ$7,データシート1!$A:$BS,MATCH("cb_"&amp;BG$12,データシート1!$A$1:$BS$1,0),0)</f>
        <v>19.600000000000001</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70947.825999999986</v>
      </c>
      <c r="BL37" s="42"/>
      <c r="BM37" s="960" t="str">
        <f t="shared" si="4"/>
        <v>36202</v>
      </c>
      <c r="BN37" s="123" t="str">
        <f t="shared" si="5"/>
        <v>鳴門市</v>
      </c>
      <c r="BO37" s="40">
        <f>BE37*VLOOKUP(BO$12,別紙!$B$4:$E$10,MATCH("設備利用率",別紙!$B$4:$E$4,0),0)/100*8760/10^3</f>
        <v>11508.509935919974</v>
      </c>
      <c r="BP37" s="40">
        <f>BF37*VLOOKUP(BP$12,別紙!$B$4:$E$10,MATCH("設備利用率",別紙!$B$4:$E$4,0),0)/100*8760/10^3</f>
        <v>81136.458177599998</v>
      </c>
      <c r="BQ37" s="40">
        <f>BG37*VLOOKUP(BQ$12,別紙!$B$4:$E$10,MATCH("設備利用率",別紙!$B$4:$E$4,0),0)/100*8760/10^3</f>
        <v>42.580607999999998</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92687.548721519983</v>
      </c>
      <c r="BV37" s="42"/>
      <c r="BW37" s="38" t="str">
        <f t="shared" si="7"/>
        <v>36202</v>
      </c>
      <c r="BX37" s="38" t="str">
        <f t="shared" si="8"/>
        <v>鳴門市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516212.40141145425</v>
      </c>
      <c r="BZ37" s="42"/>
      <c r="CA37" s="38" t="str">
        <f t="shared" si="9"/>
        <v>36202</v>
      </c>
      <c r="CB37" s="38" t="str">
        <f t="shared" si="10"/>
        <v>鳴門市</v>
      </c>
      <c r="CC37" s="260">
        <f t="shared" si="11"/>
        <v>2.2294136879417892E-2</v>
      </c>
      <c r="CD37" s="260">
        <f t="shared" si="16"/>
        <v>0.15717649935521225</v>
      </c>
      <c r="CE37" s="260">
        <f t="shared" si="17"/>
        <v>8.2486604125693084E-5</v>
      </c>
      <c r="CF37" s="260">
        <f t="shared" si="18"/>
        <v>0</v>
      </c>
      <c r="CG37" s="260">
        <f t="shared" si="19"/>
        <v>0</v>
      </c>
      <c r="CH37" s="260">
        <f t="shared" si="20"/>
        <v>0</v>
      </c>
      <c r="CI37" s="260">
        <f t="shared" si="12"/>
        <v>0.17955312283875582</v>
      </c>
      <c r="CK37" s="20" t="str">
        <f t="shared" si="13"/>
        <v>36202</v>
      </c>
      <c r="CL37" s="20" t="str">
        <f t="shared" si="14"/>
        <v>鳴門市</v>
      </c>
      <c r="CM37" s="20">
        <f>VLOOKUP($CK37&amp;"_"&amp;$AZ$7,データシート1!$A:$BS,MATCH("ca_太陽光発電（10kW未満）",データシート1!$A$1:$BS$1,0),0)</f>
        <v>1906</v>
      </c>
      <c r="CN37" s="20">
        <f>VLOOKUP($CK37&amp;"_"&amp;$AZ$5,データシート1!$A:$BS,MATCH("ab_家庭",データシート1!$A$1:$BS$1,0),0)</f>
        <v>26193</v>
      </c>
      <c r="CO37" s="260">
        <f t="shared" si="15"/>
        <v>7.2767533310426444E-2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20214</v>
      </c>
      <c r="AY38" s="20" t="str">
        <f>IF(IFERROR(比較地域マスタ!$Z31,"")=0,"",IFERROR(比較地域マスタ!$Z31,""))</f>
        <v>茅野市</v>
      </c>
      <c r="BC38" s="960" t="str">
        <f t="shared" si="0"/>
        <v>20214</v>
      </c>
      <c r="BD38" s="123" t="str">
        <f t="shared" si="2"/>
        <v>茅野市</v>
      </c>
      <c r="BE38" s="40">
        <f>VLOOKUP($BC38&amp;"_"&amp;$AZ$7,データシート1!$A:$BS,MATCH("cb_"&amp;BE$12,データシート1!$A$1:$BS$1,0),0)</f>
        <v>13917.899999999972</v>
      </c>
      <c r="BF38" s="40">
        <f>VLOOKUP($BC38&amp;"_"&amp;$AZ$7,データシート1!$A:$BS,MATCH("cb_"&amp;BF$12,データシート1!$A$1:$BS$1,0),0)</f>
        <v>41415.200000000055</v>
      </c>
      <c r="BG38" s="40">
        <f>VLOOKUP($BC38&amp;"_"&amp;$AZ$7,データシート1!$A:$BS,MATCH("cb_"&amp;BG$12,データシート1!$A$1:$BS$1,0),0)</f>
        <v>0</v>
      </c>
      <c r="BH38" s="40">
        <f>VLOOKUP($BC38&amp;"_"&amp;$AZ$7,データシート1!$A:$BS,MATCH("cb_"&amp;BH$12,データシート1!$A$1:$BS$1,0),0)</f>
        <v>966.40000000000009</v>
      </c>
      <c r="BI38" s="40">
        <f>VLOOKUP($BC38&amp;"_"&amp;$AZ$7,データシート1!$A:$BS,MATCH("cb_"&amp;BI$12,データシート1!$A$1:$BS$1,0),0)</f>
        <v>0</v>
      </c>
      <c r="BJ38" s="40">
        <f>VLOOKUP($BC38&amp;"_"&amp;$AZ$7,データシート1!$A:$BS,MATCH("cb_"&amp;BJ$12,データシート1!$A$1:$BS$1,0),0)</f>
        <v>0</v>
      </c>
      <c r="BK38" s="40">
        <f t="shared" si="3"/>
        <v>56299.500000000029</v>
      </c>
      <c r="BL38" s="42"/>
      <c r="BM38" s="960" t="str">
        <f t="shared" si="4"/>
        <v>20214</v>
      </c>
      <c r="BN38" s="123" t="str">
        <f t="shared" si="5"/>
        <v>茅野市</v>
      </c>
      <c r="BO38" s="40">
        <f>BE38*VLOOKUP(BO$12,別紙!$B$4:$E$10,MATCH("設備利用率",別紙!$B$4:$E$4,0),0)/100*8760/10^3</f>
        <v>16703.150147999964</v>
      </c>
      <c r="BP38" s="40">
        <f>BF38*VLOOKUP(BP$12,別紙!$B$4:$E$10,MATCH("設備利用率",別紙!$B$4:$E$4,0),0)/100*8760/10^3</f>
        <v>54782.369952000074</v>
      </c>
      <c r="BQ38" s="40">
        <f>BG38*VLOOKUP(BQ$12,別紙!$B$4:$E$10,MATCH("設備利用率",別紙!$B$4:$E$4,0),0)/100*8760/10^3</f>
        <v>0</v>
      </c>
      <c r="BR38" s="40">
        <f>BH38*VLOOKUP(BR$12,別紙!$B$4:$E$10,MATCH("設備利用率",別紙!$B$4:$E$4,0),0)/100*8760/10^3</f>
        <v>5079.3984</v>
      </c>
      <c r="BS38" s="40">
        <f>BI38*VLOOKUP(BS$12,別紙!$B$4:$E$10,MATCH("設備利用率",別紙!$B$4:$E$4,0),0)/100*8760/10^3</f>
        <v>0</v>
      </c>
      <c r="BT38" s="40">
        <f>BJ38*VLOOKUP(BT$12,別紙!$B$4:$E$10,MATCH("設備利用率",別紙!$B$4:$E$4,0),0)/100*8760/10^3</f>
        <v>0</v>
      </c>
      <c r="BU38" s="40">
        <f t="shared" si="6"/>
        <v>76564.918500000043</v>
      </c>
      <c r="BV38" s="42"/>
      <c r="BW38" s="38" t="str">
        <f t="shared" si="7"/>
        <v>20214</v>
      </c>
      <c r="BX38" s="38" t="str">
        <f t="shared" si="8"/>
        <v>茅野市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378821.58439182671</v>
      </c>
      <c r="BZ38" s="42"/>
      <c r="CA38" s="38" t="str">
        <f t="shared" si="9"/>
        <v>20214</v>
      </c>
      <c r="CB38" s="38" t="str">
        <f t="shared" si="10"/>
        <v>茅野市</v>
      </c>
      <c r="CC38" s="260">
        <f t="shared" si="11"/>
        <v>4.409239292638454E-2</v>
      </c>
      <c r="CD38" s="260">
        <f t="shared" si="16"/>
        <v>0.14461258864103424</v>
      </c>
      <c r="CE38" s="260">
        <f t="shared" si="17"/>
        <v>0</v>
      </c>
      <c r="CF38" s="260">
        <f t="shared" si="18"/>
        <v>1.3408418657439074E-2</v>
      </c>
      <c r="CG38" s="260">
        <f t="shared" si="19"/>
        <v>0</v>
      </c>
      <c r="CH38" s="260">
        <f t="shared" si="20"/>
        <v>0</v>
      </c>
      <c r="CI38" s="260">
        <f t="shared" si="12"/>
        <v>0.20211340022485788</v>
      </c>
      <c r="CK38" s="20" t="str">
        <f t="shared" si="13"/>
        <v>20214</v>
      </c>
      <c r="CL38" s="20" t="str">
        <f t="shared" si="14"/>
        <v>茅野市</v>
      </c>
      <c r="CM38" s="20">
        <f>VLOOKUP($CK38&amp;"_"&amp;$AZ$7,データシート1!$A:$BS,MATCH("ca_太陽光発電（10kW未満）",データシート1!$A$1:$BS$1,0),0)</f>
        <v>2968</v>
      </c>
      <c r="CN38" s="20">
        <f>VLOOKUP($CK38&amp;"_"&amp;$AZ$5,データシート1!$A:$BS,MATCH("ab_家庭",データシート1!$A$1:$BS$1,0),0)</f>
        <v>24470</v>
      </c>
      <c r="CO38" s="260">
        <f t="shared" si="15"/>
        <v>0.12129137719656723</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11242</v>
      </c>
      <c r="AY39" s="20" t="str">
        <f>IF(IFERROR(比較地域マスタ!$Z32,"")=0,"",IFERROR(比較地域マスタ!$Z32,""))</f>
        <v>日高市</v>
      </c>
      <c r="BC39" s="960" t="str">
        <f t="shared" si="0"/>
        <v>11242</v>
      </c>
      <c r="BD39" s="123" t="str">
        <f t="shared" si="2"/>
        <v>日高市</v>
      </c>
      <c r="BE39" s="40">
        <f>VLOOKUP($BC39&amp;"_"&amp;$AZ$7,データシート1!$A:$BS,MATCH("cb_"&amp;BE$12,データシート1!$A$1:$BS$1,0),0)</f>
        <v>8172.7999999999929</v>
      </c>
      <c r="BF39" s="40">
        <f>VLOOKUP($BC39&amp;"_"&amp;$AZ$7,データシート1!$A:$BS,MATCH("cb_"&amp;BF$12,データシート1!$A$1:$BS$1,0),0)</f>
        <v>18942.2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27114.999999999993</v>
      </c>
      <c r="BL39" s="42"/>
      <c r="BM39" s="960" t="str">
        <f t="shared" si="4"/>
        <v>11242</v>
      </c>
      <c r="BN39" s="123" t="str">
        <f t="shared" si="5"/>
        <v>日高市</v>
      </c>
      <c r="BO39" s="40">
        <f>BE39*VLOOKUP(BO$12,別紙!$B$4:$E$10,MATCH("設備利用率",別紙!$B$4:$E$4,0),0)/100*8760/10^3</f>
        <v>9808.340735999991</v>
      </c>
      <c r="BP39" s="40">
        <f>BF39*VLOOKUP(BP$12,別紙!$B$4:$E$10,MATCH("設備利用率",別紙!$B$4:$E$4,0),0)/100*8760/10^3</f>
        <v>25055.984472000004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34864.325207999995</v>
      </c>
      <c r="BV39" s="42"/>
      <c r="BW39" s="38" t="str">
        <f t="shared" si="7"/>
        <v>11242</v>
      </c>
      <c r="BX39" s="38" t="str">
        <f t="shared" si="8"/>
        <v>日高市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330004.17711270583</v>
      </c>
      <c r="BZ39" s="42"/>
      <c r="CA39" s="38" t="str">
        <f t="shared" si="9"/>
        <v>11242</v>
      </c>
      <c r="CB39" s="38" t="str">
        <f t="shared" si="10"/>
        <v>日高市</v>
      </c>
      <c r="CC39" s="260">
        <f t="shared" si="11"/>
        <v>2.972186843759303E-2</v>
      </c>
      <c r="CD39" s="260">
        <f t="shared" si="16"/>
        <v>7.5926264604349758E-2</v>
      </c>
      <c r="CE39" s="260">
        <f t="shared" si="17"/>
        <v>0</v>
      </c>
      <c r="CF39" s="260">
        <f t="shared" si="18"/>
        <v>0</v>
      </c>
      <c r="CG39" s="260">
        <f t="shared" si="19"/>
        <v>0</v>
      </c>
      <c r="CH39" s="260">
        <f t="shared" si="20"/>
        <v>0</v>
      </c>
      <c r="CI39" s="260">
        <f t="shared" si="12"/>
        <v>0.10564813304194279</v>
      </c>
      <c r="CK39" s="20" t="str">
        <f t="shared" si="13"/>
        <v>11242</v>
      </c>
      <c r="CL39" s="20" t="str">
        <f t="shared" si="14"/>
        <v>日高市</v>
      </c>
      <c r="CM39" s="20">
        <f>VLOOKUP($CK39&amp;"_"&amp;$AZ$7,データシート1!$A:$BS,MATCH("ca_太陽光発電（10kW未満）",データシート1!$A$1:$BS$1,0),0)</f>
        <v>1970</v>
      </c>
      <c r="CN39" s="20">
        <f>VLOOKUP($CK39&amp;"_"&amp;$AZ$5,データシート1!$A:$BS,MATCH("ab_家庭",データシート1!$A$1:$BS$1,0),0)</f>
        <v>24379</v>
      </c>
      <c r="CO39" s="260">
        <f t="shared" si="15"/>
        <v>8.0807252143238029E-2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25211</v>
      </c>
      <c r="AY40" s="20" t="str">
        <f>IF(IFERROR(比較地域マスタ!$Z33,"")=0,"",IFERROR(比較地域マスタ!$Z33,""))</f>
        <v>湖南市</v>
      </c>
      <c r="BC40" s="960" t="str">
        <f t="shared" si="0"/>
        <v>25211</v>
      </c>
      <c r="BD40" s="123" t="str">
        <f t="shared" si="2"/>
        <v>湖南市</v>
      </c>
      <c r="BE40" s="40">
        <f>VLOOKUP($BC40&amp;"_"&amp;$AZ$7,データシート1!$A:$BS,MATCH("cb_"&amp;BE$12,データシート1!$A$1:$BS$1,0),0)</f>
        <v>11351.099999999968</v>
      </c>
      <c r="BF40" s="40">
        <f>VLOOKUP($BC40&amp;"_"&amp;$AZ$7,データシート1!$A:$BS,MATCH("cb_"&amp;BF$12,データシート1!$A$1:$BS$1,0),0)</f>
        <v>21886.7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33237.799999999967</v>
      </c>
      <c r="BL40" s="42"/>
      <c r="BM40" s="960" t="str">
        <f t="shared" si="4"/>
        <v>25211</v>
      </c>
      <c r="BN40" s="123" t="str">
        <f t="shared" si="5"/>
        <v>湖南市</v>
      </c>
      <c r="BO40" s="40">
        <f>BE40*VLOOKUP(BO$12,別紙!$B$4:$E$10,MATCH("設備利用率",別紙!$B$4:$E$4,0),0)/100*8760/10^3</f>
        <v>13622.68213199996</v>
      </c>
      <c r="BP40" s="40">
        <f>BF40*VLOOKUP(BP$12,別紙!$B$4:$E$10,MATCH("設備利用率",別紙!$B$4:$E$4,0),0)/100*8760/10^3</f>
        <v>28950.851291999996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42573.533423999957</v>
      </c>
      <c r="BV40" s="42"/>
      <c r="BW40" s="38" t="str">
        <f t="shared" si="7"/>
        <v>25211</v>
      </c>
      <c r="BX40" s="38" t="str">
        <f t="shared" si="8"/>
        <v>湖南市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555512.11096926173</v>
      </c>
      <c r="BZ40" s="42"/>
      <c r="CA40" s="38" t="str">
        <f t="shared" si="9"/>
        <v>25211</v>
      </c>
      <c r="CB40" s="38" t="str">
        <f t="shared" si="10"/>
        <v>湖南市</v>
      </c>
      <c r="CC40" s="260">
        <f t="shared" si="11"/>
        <v>2.4522745522561156E-2</v>
      </c>
      <c r="CD40" s="260">
        <f t="shared" si="16"/>
        <v>5.2115607779434962E-2</v>
      </c>
      <c r="CE40" s="260">
        <f t="shared" si="17"/>
        <v>0</v>
      </c>
      <c r="CF40" s="260">
        <f t="shared" si="18"/>
        <v>0</v>
      </c>
      <c r="CG40" s="260">
        <f t="shared" si="19"/>
        <v>0</v>
      </c>
      <c r="CH40" s="260">
        <f t="shared" si="20"/>
        <v>0</v>
      </c>
      <c r="CI40" s="260">
        <f t="shared" si="12"/>
        <v>7.6638353301996129E-2</v>
      </c>
      <c r="CK40" s="20" t="str">
        <f t="shared" si="13"/>
        <v>25211</v>
      </c>
      <c r="CL40" s="20" t="str">
        <f t="shared" si="14"/>
        <v>湖南市</v>
      </c>
      <c r="CM40" s="20">
        <f>VLOOKUP($CK40&amp;"_"&amp;$AZ$7,データシート1!$A:$BS,MATCH("ca_太陽光発電（10kW未満）",データシート1!$A$1:$BS$1,0),0)</f>
        <v>2506</v>
      </c>
      <c r="CN40" s="20">
        <f>VLOOKUP($CK40&amp;"_"&amp;$AZ$5,データシート1!$A:$BS,MATCH("ab_家庭",データシート1!$A$1:$BS$1,0),0)</f>
        <v>24329</v>
      </c>
      <c r="CO40" s="260">
        <f t="shared" si="15"/>
        <v>0.10300464466274815</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13227</v>
      </c>
      <c r="AY41" s="20" t="str">
        <f>IF(IFERROR(比較地域マスタ!$Z34,"")=0,"",IFERROR(比較地域マスタ!$Z34,""))</f>
        <v>羽村市</v>
      </c>
      <c r="BC41" s="960" t="str">
        <f t="shared" si="0"/>
        <v>13227</v>
      </c>
      <c r="BD41" s="123" t="str">
        <f t="shared" si="2"/>
        <v>羽村市</v>
      </c>
      <c r="BE41" s="40">
        <f>VLOOKUP($BC41&amp;"_"&amp;$AZ$7,データシート1!$A:$BS,MATCH("cb_"&amp;BE$12,データシート1!$A$1:$BS$1,0),0)</f>
        <v>4367.5000000000036</v>
      </c>
      <c r="BF41" s="40">
        <f>VLOOKUP($BC41&amp;"_"&amp;$AZ$7,データシート1!$A:$BS,MATCH("cb_"&amp;BF$12,データシート1!$A$1:$BS$1,0),0)</f>
        <v>1871.9999999999998</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1100</v>
      </c>
      <c r="BK41" s="40">
        <f t="shared" si="3"/>
        <v>7339.5000000000036</v>
      </c>
      <c r="BL41" s="42"/>
      <c r="BM41" s="960" t="str">
        <f t="shared" si="4"/>
        <v>13227</v>
      </c>
      <c r="BN41" s="123" t="str">
        <f t="shared" si="5"/>
        <v>羽村市</v>
      </c>
      <c r="BO41" s="40">
        <f>BE41*VLOOKUP(BO$12,別紙!$B$4:$E$10,MATCH("設備利用率",別紙!$B$4:$E$4,0),0)/100*8760/10^3</f>
        <v>5241.5241000000033</v>
      </c>
      <c r="BP41" s="40">
        <f>BF41*VLOOKUP(BP$12,別紙!$B$4:$E$10,MATCH("設備利用率",別紙!$B$4:$E$4,0),0)/100*8760/10^3</f>
        <v>2476.2067199999997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7708.8</v>
      </c>
      <c r="BU41" s="40">
        <f t="shared" si="6"/>
        <v>15426.530820000004</v>
      </c>
      <c r="BV41" s="42"/>
      <c r="BW41" s="38" t="str">
        <f t="shared" si="7"/>
        <v>13227</v>
      </c>
      <c r="BX41" s="38" t="str">
        <f t="shared" si="8"/>
        <v>羽村市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755161.71333931678</v>
      </c>
      <c r="BZ41" s="42"/>
      <c r="CA41" s="38" t="str">
        <f t="shared" si="9"/>
        <v>13227</v>
      </c>
      <c r="CB41" s="38" t="str">
        <f t="shared" si="10"/>
        <v>羽村市</v>
      </c>
      <c r="CC41" s="260">
        <f t="shared" si="11"/>
        <v>6.9409293498501681E-3</v>
      </c>
      <c r="CD41" s="260">
        <f t="shared" si="16"/>
        <v>3.2790416625470072E-3</v>
      </c>
      <c r="CE41" s="260">
        <f t="shared" si="17"/>
        <v>0</v>
      </c>
      <c r="CF41" s="260">
        <f t="shared" si="18"/>
        <v>0</v>
      </c>
      <c r="CG41" s="260">
        <f t="shared" si="19"/>
        <v>0</v>
      </c>
      <c r="CH41" s="260">
        <f t="shared" si="20"/>
        <v>1.0208144644822857E-2</v>
      </c>
      <c r="CI41" s="260">
        <f t="shared" si="12"/>
        <v>2.0428115657220032E-2</v>
      </c>
      <c r="CK41" s="20" t="str">
        <f t="shared" si="13"/>
        <v>13227</v>
      </c>
      <c r="CL41" s="20" t="str">
        <f t="shared" si="14"/>
        <v>羽村市</v>
      </c>
      <c r="CM41" s="20">
        <f>VLOOKUP($CK41&amp;"_"&amp;$AZ$7,データシート1!$A:$BS,MATCH("ca_太陽光発電（10kW未満）",データシート1!$A$1:$BS$1,0),0)</f>
        <v>1147</v>
      </c>
      <c r="CN41" s="20">
        <f>VLOOKUP($CK41&amp;"_"&amp;$AZ$5,データシート1!$A:$BS,MATCH("ab_家庭",データシート1!$A$1:$BS$1,0),0)</f>
        <v>26016</v>
      </c>
      <c r="CO41" s="260">
        <f t="shared" si="15"/>
        <v>4.4088253382533825E-2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40609</v>
      </c>
      <c r="AY72" s="20" t="str">
        <f>IF(IFERROR(比較地域マスタ!$AE7,"")=0,"",IFERROR(比較地域マスタ!$AE7,""))</f>
        <v>赤村</v>
      </c>
      <c r="AZ72" s="18"/>
      <c r="BA72" s="24">
        <v>1</v>
      </c>
      <c r="BB72" s="24">
        <v>1</v>
      </c>
      <c r="BC72" s="20" t="str">
        <f>AX72</f>
        <v>40609</v>
      </c>
      <c r="BD72" s="20" t="str">
        <f>AY72</f>
        <v>赤村</v>
      </c>
      <c r="BE72" s="953">
        <f>VLOOKUP(BC72&amp;"_令和4年度",データシート3!A:AB,MATCH("ea_"&amp;"太陽光（建物系）"&amp;"_年間発電",データシート3!$A$1:$AB$1,0),0)/10^3+VLOOKUP(BC72&amp;"_令和4年度",データシート3!A:AB,MATCH("ea_"&amp;"太陽光（土地系）"&amp;"_年間発電",データシート3!$A$1:$AB$1,0),0)/10^3</f>
        <v>119518.75</v>
      </c>
      <c r="BF72" s="953">
        <f>VLOOKUP(BC72&amp;"_令和4年度",データシート3!A:AB,MATCH("ea_"&amp;"風力（陸上）"&amp;"_年間発電",データシート3!$A$1:$AB$1,0),0)/10^3</f>
        <v>43504.607000000011</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163023.35700000002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10422.731993661881</v>
      </c>
      <c r="BK72" s="953">
        <f t="shared" ref="BK72:BK103" si="21">BI72-BJ72</f>
        <v>152600.62500633814</v>
      </c>
      <c r="BL72" s="953">
        <f t="shared" ref="BL72:BL103" si="22">IF(BK72&gt;0,0,BK72)</f>
        <v>0</v>
      </c>
      <c r="BM72" s="953">
        <f t="shared" ref="BM72:BM103" si="23">IF(BK72&gt;0,BK72,0)</f>
        <v>152600.62500633814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40228</v>
      </c>
      <c r="AY73" s="20" t="str">
        <f>IF(IFERROR(比較地域マスタ!$AE8,"")=0,"",IFERROR(比較地域マスタ!$AE8,""))</f>
        <v>朝倉市</v>
      </c>
      <c r="AZ73" s="18"/>
      <c r="BA73" s="24">
        <v>2</v>
      </c>
      <c r="BB73" s="24">
        <v>1</v>
      </c>
      <c r="BC73" s="20" t="str">
        <f t="shared" ref="BC73:BC136" si="24">AX73</f>
        <v>40228</v>
      </c>
      <c r="BD73" s="20" t="str">
        <f t="shared" ref="BD73:BD136" si="25">AY73</f>
        <v>朝倉市</v>
      </c>
      <c r="BE73" s="953">
        <f>VLOOKUP(BC73&amp;"_令和4年度",データシート3!A:AB,MATCH("ea_"&amp;"太陽光（建物系）"&amp;"_年間発電",データシート3!$A$1:$AB$1,0),0)/10^3+VLOOKUP(BC73&amp;"_令和4年度",データシート3!A:AB,MATCH("ea_"&amp;"太陽光（土地系）"&amp;"_年間発電",データシート3!$A$1:$AB$1,0),0)/10^3</f>
        <v>1347948.392</v>
      </c>
      <c r="BF73" s="953">
        <f>VLOOKUP(BC73&amp;"_令和4年度",データシート3!A:AB,MATCH("ea_"&amp;"風力（陸上）"&amp;"_年間発電",データシート3!$A$1:$AB$1,0),0)/10^3</f>
        <v>383377.08100000006</v>
      </c>
      <c r="BG73" s="953">
        <f>VLOOKUP(BC73&amp;"_令和4年度",データシート3!A:AB,MATCH("ea_"&amp;"中小水（河川）"&amp;"_年間発電",データシート3!$A$1:$AB$1,0),0)/10^3+VLOOKUP(BC73&amp;"_令和4年度",データシート3!A:AB,MATCH("ea_"&amp;"中小水（農業用水路）"&amp;"_年間発電",データシート3!$A$1:$AB$1,0),0)/10^3</f>
        <v>4551.2677626800005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2.698</v>
      </c>
      <c r="BI73" s="953">
        <f t="shared" ref="BI73:BI136" si="26">SUM(BE73:BH73)</f>
        <v>1735879.4387626802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533130.44177024346</v>
      </c>
      <c r="BK73" s="953">
        <f t="shared" si="21"/>
        <v>1202748.9969924367</v>
      </c>
      <c r="BL73" s="953">
        <f t="shared" si="22"/>
        <v>0</v>
      </c>
      <c r="BM73" s="953">
        <f t="shared" si="23"/>
        <v>1202748.9969924367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40381</v>
      </c>
      <c r="AY74" s="20" t="str">
        <f>IF(IFERROR(比較地域マスタ!$AE9,"")=0,"",IFERROR(比較地域マスタ!$AE9,""))</f>
        <v>芦屋町</v>
      </c>
      <c r="AZ74" s="18"/>
      <c r="BA74" s="24">
        <v>3</v>
      </c>
      <c r="BB74" s="24">
        <v>1</v>
      </c>
      <c r="BC74" s="20" t="str">
        <f t="shared" si="24"/>
        <v>40381</v>
      </c>
      <c r="BD74" s="20" t="str">
        <f t="shared" si="25"/>
        <v>芦屋町</v>
      </c>
      <c r="BE74" s="953">
        <f>VLOOKUP(BC74&amp;"_令和4年度",データシート3!A:AB,MATCH("ea_"&amp;"太陽光（建物系）"&amp;"_年間発電",データシート3!$A$1:$AB$1,0),0)/10^3+VLOOKUP(BC74&amp;"_令和4年度",データシート3!A:AB,MATCH("ea_"&amp;"太陽光（土地系）"&amp;"_年間発電",データシート3!$A$1:$AB$1,0),0)/10^3</f>
        <v>83163.897999999986</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83163.897999999986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57737.932771635358</v>
      </c>
      <c r="BK74" s="953">
        <f t="shared" si="21"/>
        <v>25425.965228364628</v>
      </c>
      <c r="BL74" s="953">
        <f t="shared" si="22"/>
        <v>0</v>
      </c>
      <c r="BM74" s="953">
        <f t="shared" si="23"/>
        <v>25425.965228364628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40205</v>
      </c>
      <c r="AY75" s="20" t="str">
        <f>IF(IFERROR(比較地域マスタ!$AE10,"")=0,"",IFERROR(比較地域マスタ!$AE10,""))</f>
        <v>飯塚市</v>
      </c>
      <c r="AZ75" s="18"/>
      <c r="BA75" s="24">
        <v>4</v>
      </c>
      <c r="BB75" s="24">
        <v>1</v>
      </c>
      <c r="BC75" s="20" t="str">
        <f t="shared" si="24"/>
        <v>40205</v>
      </c>
      <c r="BD75" s="20" t="str">
        <f t="shared" si="25"/>
        <v>飯塚市</v>
      </c>
      <c r="BE75" s="953">
        <f>VLOOKUP(BC75&amp;"_令和4年度",データシート3!A:AB,MATCH("ea_"&amp;"太陽光（建物系）"&amp;"_年間発電",データシート3!$A$1:$AB$1,0),0)/10^3+VLOOKUP(BC75&amp;"_令和4年度",データシート3!A:AB,MATCH("ea_"&amp;"太陽光（土地系）"&amp;"_年間発電",データシート3!$A$1:$AB$1,0),0)/10^3</f>
        <v>1258261.8910000001</v>
      </c>
      <c r="BF75" s="953">
        <f>VLOOKUP(BC75&amp;"_令和4年度",データシート3!A:AB,MATCH("ea_"&amp;"風力（陸上）"&amp;"_年間発電",データシート3!$A$1:$AB$1,0),0)/10^3</f>
        <v>61442.135000000002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1876.8810000000001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1321580.9070000001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750990.07051376661</v>
      </c>
      <c r="BK75" s="953">
        <f t="shared" si="21"/>
        <v>570590.83648623351</v>
      </c>
      <c r="BL75" s="953">
        <f t="shared" si="22"/>
        <v>0</v>
      </c>
      <c r="BM75" s="953">
        <f t="shared" si="23"/>
        <v>570590.83648623351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40230</v>
      </c>
      <c r="AY76" s="20" t="str">
        <f>IF(IFERROR(比較地域マスタ!$AE11,"")=0,"",IFERROR(比較地域マスタ!$AE11,""))</f>
        <v>糸島市</v>
      </c>
      <c r="AZ76" s="18"/>
      <c r="BA76" s="24">
        <v>5</v>
      </c>
      <c r="BB76" s="24">
        <v>1</v>
      </c>
      <c r="BC76" s="20" t="str">
        <f t="shared" si="24"/>
        <v>40230</v>
      </c>
      <c r="BD76" s="20" t="str">
        <f t="shared" si="25"/>
        <v>糸島市</v>
      </c>
      <c r="BE76" s="953">
        <f>VLOOKUP(BC76&amp;"_令和4年度",データシート3!A:AB,MATCH("ea_"&amp;"太陽光（建物系）"&amp;"_年間発電",データシート3!$A$1:$AB$1,0),0)/10^3+VLOOKUP(BC76&amp;"_令和4年度",データシート3!A:AB,MATCH("ea_"&amp;"太陽光（土地系）"&amp;"_年間発電",データシート3!$A$1:$AB$1,0),0)/10^3</f>
        <v>1645518.2719999999</v>
      </c>
      <c r="BF76" s="953">
        <f>VLOOKUP(BC76&amp;"_令和4年度",データシート3!A:AB,MATCH("ea_"&amp;"風力（陸上）"&amp;"_年間発電",データシート3!$A$1:$AB$1,0),0)/10^3</f>
        <v>182139.38500000001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13765.064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1841422.7209999999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382507.99708605889</v>
      </c>
      <c r="BK76" s="953">
        <f t="shared" si="21"/>
        <v>1458914.7239139411</v>
      </c>
      <c r="BL76" s="953">
        <f t="shared" si="22"/>
        <v>0</v>
      </c>
      <c r="BM76" s="953">
        <f t="shared" si="23"/>
        <v>1458914.7239139411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40604</v>
      </c>
      <c r="AY77" s="20" t="str">
        <f>IF(IFERROR(比較地域マスタ!$AE12,"")=0,"",IFERROR(比較地域マスタ!$AE12,""))</f>
        <v>糸田町</v>
      </c>
      <c r="AZ77" s="18"/>
      <c r="BA77" s="24">
        <v>6</v>
      </c>
      <c r="BB77" s="24">
        <v>1</v>
      </c>
      <c r="BC77" s="20" t="str">
        <f t="shared" si="24"/>
        <v>40604</v>
      </c>
      <c r="BD77" s="20" t="str">
        <f t="shared" si="25"/>
        <v>糸田町</v>
      </c>
      <c r="BE77" s="953">
        <f>VLOOKUP(BC77&amp;"_令和4年度",データシート3!A:AB,MATCH("ea_"&amp;"太陽光（建物系）"&amp;"_年間発電",データシート3!$A$1:$AB$1,0),0)/10^3+VLOOKUP(BC77&amp;"_令和4年度",データシート3!A:AB,MATCH("ea_"&amp;"太陽光（土地系）"&amp;"_年間発電",データシート3!$A$1:$AB$1,0),0)/10^3</f>
        <v>96233.524999999994</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96233.524999999994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27655.31711123143</v>
      </c>
      <c r="BK77" s="953">
        <f t="shared" si="21"/>
        <v>68578.207888768564</v>
      </c>
      <c r="BL77" s="953">
        <f t="shared" si="22"/>
        <v>0</v>
      </c>
      <c r="BM77" s="953">
        <f t="shared" si="23"/>
        <v>68578.207888768564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40225</v>
      </c>
      <c r="AY78" s="20" t="str">
        <f>IF(IFERROR(比較地域マスタ!$AE13,"")=0,"",IFERROR(比較地域マスタ!$AE13,""))</f>
        <v>うきは市</v>
      </c>
      <c r="AZ78" s="18"/>
      <c r="BA78" s="24">
        <v>7</v>
      </c>
      <c r="BB78" s="24">
        <v>1</v>
      </c>
      <c r="BC78" s="20" t="str">
        <f t="shared" si="24"/>
        <v>40225</v>
      </c>
      <c r="BD78" s="20" t="str">
        <f t="shared" si="25"/>
        <v>うきは市</v>
      </c>
      <c r="BE78" s="953">
        <f>VLOOKUP(BC78&amp;"_令和4年度",データシート3!A:AB,MATCH("ea_"&amp;"太陽光（建物系）"&amp;"_年間発電",データシート3!$A$1:$AB$1,0),0)/10^3+VLOOKUP(BC78&amp;"_令和4年度",データシート3!A:AB,MATCH("ea_"&amp;"太陽光（土地系）"&amp;"_年間発電",データシート3!$A$1:$AB$1,0),0)/10^3</f>
        <v>664859.81700000004</v>
      </c>
      <c r="BF78" s="953">
        <f>VLOOKUP(BC78&amp;"_令和4年度",データシート3!A:AB,MATCH("ea_"&amp;"風力（陸上）"&amp;"_年間発電",データシート3!$A$1:$AB$1,0),0)/10^3</f>
        <v>43040.953000000001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5599.9861598000007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713500.75615979999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158285.87826829599</v>
      </c>
      <c r="BK78" s="953">
        <f t="shared" si="21"/>
        <v>555214.87789150397</v>
      </c>
      <c r="BL78" s="953">
        <f t="shared" si="22"/>
        <v>0</v>
      </c>
      <c r="BM78" s="953">
        <f t="shared" si="23"/>
        <v>555214.87789150397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40341</v>
      </c>
      <c r="AY79" s="20" t="str">
        <f>IF(IFERROR(比較地域マスタ!$AE14,"")=0,"",IFERROR(比較地域マスタ!$AE14,""))</f>
        <v>宇美町</v>
      </c>
      <c r="AZ79" s="18"/>
      <c r="BA79" s="24">
        <v>8</v>
      </c>
      <c r="BB79" s="24">
        <v>1</v>
      </c>
      <c r="BC79" s="20" t="str">
        <f t="shared" si="24"/>
        <v>40341</v>
      </c>
      <c r="BD79" s="20" t="str">
        <f t="shared" si="25"/>
        <v>宇美町</v>
      </c>
      <c r="BE79" s="953">
        <f>VLOOKUP(BC79&amp;"_令和4年度",データシート3!A:AB,MATCH("ea_"&amp;"太陽光（建物系）"&amp;"_年間発電",データシート3!$A$1:$AB$1,0),0)/10^3+VLOOKUP(BC79&amp;"_令和4年度",データシート3!A:AB,MATCH("ea_"&amp;"太陽光（土地系）"&amp;"_年間発電",データシート3!$A$1:$AB$1,0),0)/10^3</f>
        <v>174437.09100000001</v>
      </c>
      <c r="BF79" s="953">
        <f>VLOOKUP(BC79&amp;"_令和4年度",データシート3!A:AB,MATCH("ea_"&amp;"風力（陸上）"&amp;"_年間発電",データシート3!$A$1:$AB$1,0),0)/10^3</f>
        <v>76098.229000000007</v>
      </c>
      <c r="BG79" s="953">
        <f>VLOOKUP(BC79&amp;"_令和4年度",データシート3!A:AB,MATCH("ea_"&amp;"中小水（河川）"&amp;"_年間発電",データシート3!$A$1:$AB$1,0),0)/10^3+VLOOKUP(BC79&amp;"_令和4年度",データシート3!A:AB,MATCH("ea_"&amp;"中小水（農業用水路）"&amp;"_年間発電",データシート3!$A$1:$AB$1,0),0)/10^3</f>
        <v>369.61599999999999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250904.93600000002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184256.71111255855</v>
      </c>
      <c r="BK79" s="953">
        <f t="shared" si="21"/>
        <v>66648.224887441465</v>
      </c>
      <c r="BL79" s="953">
        <f>IF(BK79&gt;0,0,BK79)</f>
        <v>0</v>
      </c>
      <c r="BM79" s="953">
        <f>IF(BK79&gt;0,BK79,0)</f>
        <v>66648.224887441465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40212</v>
      </c>
      <c r="AY80" s="20" t="str">
        <f>IF(IFERROR(比較地域マスタ!$AE15,"")=0,"",IFERROR(比較地域マスタ!$AE15,""))</f>
        <v>大川市</v>
      </c>
      <c r="AZ80" s="18"/>
      <c r="BA80" s="24">
        <v>9</v>
      </c>
      <c r="BB80" s="24">
        <v>1</v>
      </c>
      <c r="BC80" s="20" t="str">
        <f t="shared" si="24"/>
        <v>40212</v>
      </c>
      <c r="BD80" s="20" t="str">
        <f t="shared" si="25"/>
        <v>大川市</v>
      </c>
      <c r="BE80" s="953">
        <f>VLOOKUP(BC80&amp;"_令和4年度",データシート3!A:AB,MATCH("ea_"&amp;"太陽光（建物系）"&amp;"_年間発電",データシート3!$A$1:$AB$1,0),0)/10^3+VLOOKUP(BC80&amp;"_令和4年度",データシート3!A:AB,MATCH("ea_"&amp;"太陽光（土地系）"&amp;"_年間発電",データシート3!$A$1:$AB$1,0),0)/10^3</f>
        <v>349558.90899999999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349558.90899999999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183060.66292892522</v>
      </c>
      <c r="BK80" s="953">
        <f t="shared" si="21"/>
        <v>166498.24607107477</v>
      </c>
      <c r="BL80" s="953">
        <f t="shared" si="22"/>
        <v>0</v>
      </c>
      <c r="BM80" s="953">
        <f t="shared" si="23"/>
        <v>166498.24607107477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40522</v>
      </c>
      <c r="AY81" s="20" t="str">
        <f>IF(IFERROR(比較地域マスタ!$AE16,"")=0,"",IFERROR(比較地域マスタ!$AE16,""))</f>
        <v>大木町</v>
      </c>
      <c r="AZ81" s="18"/>
      <c r="BA81" s="24">
        <v>10</v>
      </c>
      <c r="BB81" s="24">
        <v>1</v>
      </c>
      <c r="BC81" s="20" t="str">
        <f t="shared" si="24"/>
        <v>40522</v>
      </c>
      <c r="BD81" s="20" t="str">
        <f t="shared" si="25"/>
        <v>大木町</v>
      </c>
      <c r="BE81" s="953">
        <f>VLOOKUP(BC81&amp;"_令和4年度",データシート3!A:AB,MATCH("ea_"&amp;"太陽光（建物系）"&amp;"_年間発電",データシート3!$A$1:$AB$1,0),0)/10^3+VLOOKUP(BC81&amp;"_令和4年度",データシート3!A:AB,MATCH("ea_"&amp;"太陽光（土地系）"&amp;"_年間発電",データシート3!$A$1:$AB$1,0),0)/10^3</f>
        <v>169751.24299999999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169751.24299999999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61654.320536593448</v>
      </c>
      <c r="BK81" s="953">
        <f t="shared" si="21"/>
        <v>108096.92246340655</v>
      </c>
      <c r="BL81" s="953">
        <f t="shared" si="22"/>
        <v>0</v>
      </c>
      <c r="BM81" s="953">
        <f t="shared" si="23"/>
        <v>108096.92246340655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40608</v>
      </c>
      <c r="AY82" s="20" t="str">
        <f>IF(IFERROR(比較地域マスタ!$AE17,"")=0,"",IFERROR(比較地域マスタ!$AE17,""))</f>
        <v>大任町</v>
      </c>
      <c r="AZ82" s="18"/>
      <c r="BA82" s="24">
        <v>11</v>
      </c>
      <c r="BB82" s="24">
        <v>1</v>
      </c>
      <c r="BC82" s="20" t="str">
        <f t="shared" si="24"/>
        <v>40608</v>
      </c>
      <c r="BD82" s="20" t="str">
        <f t="shared" si="25"/>
        <v>大任町</v>
      </c>
      <c r="BE82" s="953">
        <f>VLOOKUP(BC82&amp;"_令和4年度",データシート3!A:AB,MATCH("ea_"&amp;"太陽光（建物系）"&amp;"_年間発電",データシート3!$A$1:$AB$1,0),0)/10^3+VLOOKUP(BC82&amp;"_令和4年度",データシート3!A:AB,MATCH("ea_"&amp;"太陽光（土地系）"&amp;"_年間発電",データシート3!$A$1:$AB$1,0),0)/10^3</f>
        <v>117517.36800000002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117517.36800000002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21547.402821193868</v>
      </c>
      <c r="BK82" s="953">
        <f t="shared" si="21"/>
        <v>95969.965178806146</v>
      </c>
      <c r="BL82" s="953">
        <f t="shared" si="22"/>
        <v>0</v>
      </c>
      <c r="BM82" s="953">
        <f t="shared" si="23"/>
        <v>95969.965178806146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40219</v>
      </c>
      <c r="AY83" s="20" t="str">
        <f>IF(IFERROR(比較地域マスタ!$AE18,"")=0,"",IFERROR(比較地域マスタ!$AE18,""))</f>
        <v>大野城市</v>
      </c>
      <c r="AZ83" s="18"/>
      <c r="BA83" s="24">
        <v>12</v>
      </c>
      <c r="BB83" s="24">
        <v>1</v>
      </c>
      <c r="BC83" s="20" t="str">
        <f t="shared" si="24"/>
        <v>40219</v>
      </c>
      <c r="BD83" s="20" t="str">
        <f t="shared" si="25"/>
        <v>大野城市</v>
      </c>
      <c r="BE83" s="953">
        <f>VLOOKUP(BC83&amp;"_令和4年度",データシート3!A:AB,MATCH("ea_"&amp;"太陽光（建物系）"&amp;"_年間発電",データシート3!$A$1:$AB$1,0),0)/10^3+VLOOKUP(BC83&amp;"_令和4年度",データシート3!A:AB,MATCH("ea_"&amp;"太陽光（土地系）"&amp;"_年間発電",データシート3!$A$1:$AB$1,0),0)/10^3</f>
        <v>259863.201</v>
      </c>
      <c r="BF83" s="953">
        <f>VLOOKUP(BC83&amp;"_令和4年度",データシート3!A:AB,MATCH("ea_"&amp;"風力（陸上）"&amp;"_年間発電",データシート3!$A$1:$AB$1,0),0)/10^3</f>
        <v>13920.093000000003</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273783.29399999999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440802.23116101371</v>
      </c>
      <c r="BK83" s="953">
        <f t="shared" si="21"/>
        <v>-167018.93716101372</v>
      </c>
      <c r="BL83" s="953">
        <f t="shared" si="22"/>
        <v>-167018.93716101372</v>
      </c>
      <c r="BM83" s="953">
        <f t="shared" si="23"/>
        <v>0</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40202</v>
      </c>
      <c r="AY84" s="20" t="str">
        <f>IF(IFERROR(比較地域マスタ!$AE19,"")=0,"",IFERROR(比較地域マスタ!$AE19,""))</f>
        <v>大牟田市</v>
      </c>
      <c r="AZ84" s="18"/>
      <c r="BA84" s="24">
        <v>13</v>
      </c>
      <c r="BB84" s="24">
        <v>1</v>
      </c>
      <c r="BC84" s="20" t="str">
        <f t="shared" si="24"/>
        <v>40202</v>
      </c>
      <c r="BD84" s="20" t="str">
        <f t="shared" si="25"/>
        <v>大牟田市</v>
      </c>
      <c r="BE84" s="953">
        <f>VLOOKUP(BC84&amp;"_令和4年度",データシート3!A:AB,MATCH("ea_"&amp;"太陽光（建物系）"&amp;"_年間発電",データシート3!$A$1:$AB$1,0),0)/10^3+VLOOKUP(BC84&amp;"_令和4年度",データシート3!A:AB,MATCH("ea_"&amp;"太陽光（土地系）"&amp;"_年間発電",データシート3!$A$1:$AB$1,0),0)/10^3</f>
        <v>848607.54399999988</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848607.54399999988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782322.98278283025</v>
      </c>
      <c r="BK84" s="953">
        <f t="shared" si="21"/>
        <v>66284.561217169627</v>
      </c>
      <c r="BL84" s="953">
        <f t="shared" si="22"/>
        <v>0</v>
      </c>
      <c r="BM84" s="953">
        <f t="shared" si="23"/>
        <v>66284.561217169627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40383</v>
      </c>
      <c r="AY85" s="20" t="str">
        <f>IF(IFERROR(比較地域マスタ!$AE20,"")=0,"",IFERROR(比較地域マスタ!$AE20,""))</f>
        <v>岡垣町</v>
      </c>
      <c r="AZ85" s="18"/>
      <c r="BA85" s="24">
        <v>14</v>
      </c>
      <c r="BB85" s="24">
        <v>1</v>
      </c>
      <c r="BC85" s="20" t="str">
        <f t="shared" si="24"/>
        <v>40383</v>
      </c>
      <c r="BD85" s="20" t="str">
        <f t="shared" si="25"/>
        <v>岡垣町</v>
      </c>
      <c r="BE85" s="953">
        <f>VLOOKUP(BC85&amp;"_令和4年度",データシート3!A:AB,MATCH("ea_"&amp;"太陽光（建物系）"&amp;"_年間発電",データシート3!$A$1:$AB$1,0),0)/10^3+VLOOKUP(BC85&amp;"_令和4年度",データシート3!A:AB,MATCH("ea_"&amp;"太陽光（土地系）"&amp;"_年間発電",データシート3!$A$1:$AB$1,0),0)/10^3</f>
        <v>313859.63500000001</v>
      </c>
      <c r="BF85" s="953">
        <f>VLOOKUP(BC85&amp;"_令和4年度",データシート3!A:AB,MATCH("ea_"&amp;"風力（陸上）"&amp;"_年間発電",データシート3!$A$1:$AB$1,0),0)/10^3</f>
        <v>10013.841000000002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323873.47600000002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110544.07290537776</v>
      </c>
      <c r="BK85" s="953">
        <f t="shared" si="21"/>
        <v>213329.40309462225</v>
      </c>
      <c r="BL85" s="953">
        <f t="shared" si="22"/>
        <v>0</v>
      </c>
      <c r="BM85" s="953">
        <f t="shared" si="23"/>
        <v>213329.40309462225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40216</v>
      </c>
      <c r="AY86" s="20" t="str">
        <f>IF(IFERROR(比較地域マスタ!$AE21,"")=0,"",IFERROR(比較地域マスタ!$AE21,""))</f>
        <v>小郡市</v>
      </c>
      <c r="AZ86" s="18"/>
      <c r="BA86" s="24">
        <v>15</v>
      </c>
      <c r="BB86" s="24">
        <v>1</v>
      </c>
      <c r="BC86" s="20" t="str">
        <f t="shared" si="24"/>
        <v>40216</v>
      </c>
      <c r="BD86" s="20" t="str">
        <f t="shared" si="25"/>
        <v>小郡市</v>
      </c>
      <c r="BE86" s="953">
        <f>VLOOKUP(BC86&amp;"_令和4年度",データシート3!A:AB,MATCH("ea_"&amp;"太陽光（建物系）"&amp;"_年間発電",データシート3!$A$1:$AB$1,0),0)/10^3+VLOOKUP(BC86&amp;"_令和4年度",データシート3!A:AB,MATCH("ea_"&amp;"太陽光（土地系）"&amp;"_年間発電",データシート3!$A$1:$AB$1,0),0)/10^3</f>
        <v>520870.20399999997</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520870.20399999997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242808.94855909832</v>
      </c>
      <c r="BK86" s="953">
        <f t="shared" si="21"/>
        <v>278061.25544090162</v>
      </c>
      <c r="BL86" s="953">
        <f t="shared" si="22"/>
        <v>0</v>
      </c>
      <c r="BM86" s="953">
        <f t="shared" si="23"/>
        <v>278061.25544090162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40384</v>
      </c>
      <c r="AY87" s="20" t="str">
        <f>IF(IFERROR(比較地域マスタ!$AE22,"")=0,"",IFERROR(比較地域マスタ!$AE22,""))</f>
        <v>遠賀町</v>
      </c>
      <c r="AZ87" s="18"/>
      <c r="BA87" s="24">
        <v>16</v>
      </c>
      <c r="BB87" s="24">
        <v>1</v>
      </c>
      <c r="BC87" s="20" t="str">
        <f t="shared" si="24"/>
        <v>40384</v>
      </c>
      <c r="BD87" s="20" t="str">
        <f t="shared" si="25"/>
        <v>遠賀町</v>
      </c>
      <c r="BE87" s="953">
        <f>VLOOKUP(BC87&amp;"_令和4年度",データシート3!A:AB,MATCH("ea_"&amp;"太陽光（建物系）"&amp;"_年間発電",データシート3!$A$1:$AB$1,0),0)/10^3+VLOOKUP(BC87&amp;"_令和4年度",データシート3!A:AB,MATCH("ea_"&amp;"太陽光（土地系）"&amp;"_年間発電",データシート3!$A$1:$AB$1,0),0)/10^3</f>
        <v>335509.29200000002</v>
      </c>
      <c r="BF87" s="953">
        <f>VLOOKUP(BC87&amp;"_令和4年度",データシート3!A:AB,MATCH("ea_"&amp;"風力（陸上）"&amp;"_年間発電",データシート3!$A$1:$AB$1,0),0)/10^3</f>
        <v>190.52699999999996</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335699.81900000002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97989.337649024397</v>
      </c>
      <c r="BK87" s="953">
        <f t="shared" si="21"/>
        <v>237710.48135097563</v>
      </c>
      <c r="BL87" s="953">
        <f t="shared" si="22"/>
        <v>0</v>
      </c>
      <c r="BM87" s="953">
        <f t="shared" si="23"/>
        <v>237710.48135097563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40218</v>
      </c>
      <c r="AY88" s="20" t="str">
        <f>IF(IFERROR(比較地域マスタ!$AE23,"")=0,"",IFERROR(比較地域マスタ!$AE23,""))</f>
        <v>春日市</v>
      </c>
      <c r="AZ88" s="18"/>
      <c r="BA88" s="24">
        <v>17</v>
      </c>
      <c r="BB88" s="24">
        <v>1</v>
      </c>
      <c r="BC88" s="20" t="str">
        <f t="shared" si="24"/>
        <v>40218</v>
      </c>
      <c r="BD88" s="20" t="str">
        <f t="shared" si="25"/>
        <v>春日市</v>
      </c>
      <c r="BE88" s="953">
        <f>VLOOKUP(BC88&amp;"_令和4年度",データシート3!A:AB,MATCH("ea_"&amp;"太陽光（建物系）"&amp;"_年間発電",データシート3!$A$1:$AB$1,0),0)/10^3+VLOOKUP(BC88&amp;"_令和4年度",データシート3!A:AB,MATCH("ea_"&amp;"太陽光（土地系）"&amp;"_年間発電",データシート3!$A$1:$AB$1,0),0)/10^3</f>
        <v>241848.92200000002</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241848.92200000002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383345.21119776706</v>
      </c>
      <c r="BK88" s="953">
        <f t="shared" si="21"/>
        <v>-141496.28919776704</v>
      </c>
      <c r="BL88" s="953">
        <f t="shared" si="22"/>
        <v>-141496.28919776704</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40349</v>
      </c>
      <c r="AY89" s="20" t="str">
        <f>IF(IFERROR(比較地域マスタ!$AE24,"")=0,"",IFERROR(比較地域マスタ!$AE24,""))</f>
        <v>粕屋町</v>
      </c>
      <c r="AZ89" s="18"/>
      <c r="BA89" s="24">
        <v>18</v>
      </c>
      <c r="BB89" s="24">
        <v>1</v>
      </c>
      <c r="BC89" s="20" t="str">
        <f t="shared" si="24"/>
        <v>40349</v>
      </c>
      <c r="BD89" s="20" t="str">
        <f t="shared" si="25"/>
        <v>粕屋町</v>
      </c>
      <c r="BE89" s="953">
        <f>VLOOKUP(BC89&amp;"_令和4年度",データシート3!A:AB,MATCH("ea_"&amp;"太陽光（建物系）"&amp;"_年間発電",データシート3!$A$1:$AB$1,0),0)/10^3+VLOOKUP(BC89&amp;"_令和4年度",データシート3!A:AB,MATCH("ea_"&amp;"太陽光（土地系）"&amp;"_年間発電",データシート3!$A$1:$AB$1,0),0)/10^3</f>
        <v>232392.511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232392.511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256561.53637887919</v>
      </c>
      <c r="BK89" s="953">
        <f t="shared" si="21"/>
        <v>-24169.025378879189</v>
      </c>
      <c r="BL89" s="953">
        <f t="shared" si="22"/>
        <v>-24169.025378879189</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40227</v>
      </c>
      <c r="AY90" s="20" t="str">
        <f>IF(IFERROR(比較地域マスタ!$AE25,"")=0,"",IFERROR(比較地域マスタ!$AE25,""))</f>
        <v>嘉麻市</v>
      </c>
      <c r="AZ90" s="18"/>
      <c r="BA90" s="24">
        <v>19</v>
      </c>
      <c r="BB90" s="24">
        <v>1</v>
      </c>
      <c r="BC90" s="20" t="str">
        <f t="shared" si="24"/>
        <v>40227</v>
      </c>
      <c r="BD90" s="20" t="str">
        <f t="shared" si="25"/>
        <v>嘉麻市</v>
      </c>
      <c r="BE90" s="953">
        <f>VLOOKUP(BC90&amp;"_令和4年度",データシート3!A:AB,MATCH("ea_"&amp;"太陽光（建物系）"&amp;"_年間発電",データシート3!$A$1:$AB$1,0),0)/10^3+VLOOKUP(BC90&amp;"_令和4年度",データシート3!A:AB,MATCH("ea_"&amp;"太陽光（土地系）"&amp;"_年間発電",データシート3!$A$1:$AB$1,0),0)/10^3</f>
        <v>754939.47600000002</v>
      </c>
      <c r="BF90" s="953">
        <f>VLOOKUP(BC90&amp;"_令和4年度",データシート3!A:AB,MATCH("ea_"&amp;"風力（陸上）"&amp;"_年間発電",データシート3!$A$1:$AB$1,0),0)/10^3</f>
        <v>86992.294999999998</v>
      </c>
      <c r="BG90" s="953">
        <f>VLOOKUP(BC90&amp;"_令和4年度",データシート3!A:AB,MATCH("ea_"&amp;"中小水（河川）"&amp;"_年間発電",データシート3!$A$1:$AB$1,0),0)/10^3+VLOOKUP(BC90&amp;"_令和4年度",データシート3!A:AB,MATCH("ea_"&amp;"中小水（農業用水路）"&amp;"_年間発電",データシート3!$A$1:$AB$1,0),0)/10^3</f>
        <v>2858.64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844790.41100000008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175399.27382770012</v>
      </c>
      <c r="BK90" s="953">
        <f t="shared" si="21"/>
        <v>669391.1371722999</v>
      </c>
      <c r="BL90" s="953">
        <f t="shared" si="22"/>
        <v>0</v>
      </c>
      <c r="BM90" s="953">
        <f t="shared" si="23"/>
        <v>669391.1371722999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40605</v>
      </c>
      <c r="AY91" s="20" t="str">
        <f>IF(IFERROR(比較地域マスタ!$AE26,"")=0,"",IFERROR(比較地域マスタ!$AE26,""))</f>
        <v>川崎町</v>
      </c>
      <c r="BA91" s="24">
        <v>20</v>
      </c>
      <c r="BB91" s="24">
        <v>1</v>
      </c>
      <c r="BC91" s="20" t="str">
        <f t="shared" si="24"/>
        <v>40605</v>
      </c>
      <c r="BD91" s="20" t="str">
        <f t="shared" si="25"/>
        <v>川崎町</v>
      </c>
      <c r="BE91" s="953">
        <f>VLOOKUP(BC91&amp;"_令和4年度",データシート3!A:AB,MATCH("ea_"&amp;"太陽光（建物系）"&amp;"_年間発電",データシート3!$A$1:$AB$1,0),0)/10^3+VLOOKUP(BC91&amp;"_令和4年度",データシート3!A:AB,MATCH("ea_"&amp;"太陽光（土地系）"&amp;"_年間発電",データシート3!$A$1:$AB$1,0),0)/10^3</f>
        <v>217276.77200000003</v>
      </c>
      <c r="BF91" s="953">
        <f>VLOOKUP(BC91&amp;"_令和4年度",データシート3!A:AB,MATCH("ea_"&amp;"風力（陸上）"&amp;"_年間発電",データシート3!$A$1:$AB$1,0),0)/10^3</f>
        <v>10131.58</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227408.35200000001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65428.477668165993</v>
      </c>
      <c r="BK91" s="953">
        <f t="shared" si="21"/>
        <v>161979.87433183403</v>
      </c>
      <c r="BL91" s="953">
        <f t="shared" si="22"/>
        <v>0</v>
      </c>
      <c r="BM91" s="953">
        <f t="shared" si="23"/>
        <v>161979.87433183403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40601</v>
      </c>
      <c r="AY92" s="20" t="str">
        <f>IF(IFERROR(比較地域マスタ!$AE27,"")=0,"",IFERROR(比較地域マスタ!$AE27,""))</f>
        <v>香春町</v>
      </c>
      <c r="AZ92" s="18"/>
      <c r="BA92" s="24">
        <v>21</v>
      </c>
      <c r="BB92" s="24">
        <v>1</v>
      </c>
      <c r="BC92" s="20" t="str">
        <f t="shared" si="24"/>
        <v>40601</v>
      </c>
      <c r="BD92" s="20" t="str">
        <f t="shared" si="25"/>
        <v>香春町</v>
      </c>
      <c r="BE92" s="953">
        <f>VLOOKUP(BC92&amp;"_令和4年度",データシート3!A:AB,MATCH("ea_"&amp;"太陽光（建物系）"&amp;"_年間発電",データシート3!$A$1:$AB$1,0),0)/10^3+VLOOKUP(BC92&amp;"_令和4年度",データシート3!A:AB,MATCH("ea_"&amp;"太陽光（土地系）"&amp;"_年間発電",データシート3!$A$1:$AB$1,0),0)/10^3</f>
        <v>183087.38399999999</v>
      </c>
      <c r="BF92" s="953">
        <f>VLOOKUP(BC92&amp;"_令和4年度",データシート3!A:AB,MATCH("ea_"&amp;"風力（陸上）"&amp;"_年間発電",データシート3!$A$1:$AB$1,0),0)/10^3</f>
        <v>42834.512000000002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225921.89600000001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45272.702947040445</v>
      </c>
      <c r="BK92" s="953">
        <f>BI92-BJ92</f>
        <v>180649.19305295957</v>
      </c>
      <c r="BL92" s="953">
        <f t="shared" si="22"/>
        <v>0</v>
      </c>
      <c r="BM92" s="953">
        <f t="shared" si="23"/>
        <v>180649.19305295957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40621</v>
      </c>
      <c r="AY93" s="20" t="str">
        <f>IF(IFERROR(比較地域マスタ!$AE28,"")=0,"",IFERROR(比較地域マスタ!$AE28,""))</f>
        <v>苅田町</v>
      </c>
      <c r="AZ93" s="18"/>
      <c r="BA93" s="24">
        <v>22</v>
      </c>
      <c r="BB93" s="24">
        <v>1</v>
      </c>
      <c r="BC93" s="20" t="str">
        <f t="shared" si="24"/>
        <v>40621</v>
      </c>
      <c r="BD93" s="20" t="str">
        <f t="shared" si="25"/>
        <v>苅田町</v>
      </c>
      <c r="BE93" s="953">
        <f>VLOOKUP(BC93&amp;"_令和4年度",データシート3!A:AB,MATCH("ea_"&amp;"太陽光（建物系）"&amp;"_年間発電",データシート3!$A$1:$AB$1,0),0)/10^3+VLOOKUP(BC93&amp;"_令和4年度",データシート3!A:AB,MATCH("ea_"&amp;"太陽光（土地系）"&amp;"_年間発電",データシート3!$A$1:$AB$1,0),0)/10^3</f>
        <v>386897.94500000001</v>
      </c>
      <c r="BF93" s="953">
        <f>VLOOKUP(BC93&amp;"_令和4年度",データシート3!A:AB,MATCH("ea_"&amp;"風力（陸上）"&amp;"_年間発電",データシート3!$A$1:$AB$1,0),0)/10^3</f>
        <v>11449.576999999999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398347.522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1317620.7184724738</v>
      </c>
      <c r="BK93" s="953">
        <f t="shared" si="21"/>
        <v>-919273.19647247379</v>
      </c>
      <c r="BL93" s="953">
        <f t="shared" si="22"/>
        <v>-919273.19647247379</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40100</v>
      </c>
      <c r="AY94" s="20" t="str">
        <f>IF(IFERROR(比較地域マスタ!$AE29,"")=0,"",IFERROR(比較地域マスタ!$AE29,""))</f>
        <v>北九州市</v>
      </c>
      <c r="AZ94" s="18"/>
      <c r="BA94" s="24">
        <v>23</v>
      </c>
      <c r="BB94" s="24">
        <v>1</v>
      </c>
      <c r="BC94" s="20" t="str">
        <f t="shared" si="24"/>
        <v>40100</v>
      </c>
      <c r="BD94" s="20" t="str">
        <f t="shared" si="25"/>
        <v>北九州市</v>
      </c>
      <c r="BE94" s="953">
        <f>VLOOKUP(BC94&amp;"_令和4年度",データシート3!A:AB,MATCH("ea_"&amp;"太陽光（建物系）"&amp;"_年間発電",データシート3!$A$1:$AB$1,0),0)/10^3+VLOOKUP(BC94&amp;"_令和4年度",データシート3!A:AB,MATCH("ea_"&amp;"太陽光（土地系）"&amp;"_年間発電",データシート3!$A$1:$AB$1,0),0)/10^3</f>
        <v>4020526.821</v>
      </c>
      <c r="BF94" s="953">
        <f>VLOOKUP(BC94&amp;"_令和4年度",データシート3!A:AB,MATCH("ea_"&amp;"風力（陸上）"&amp;"_年間発電",データシート3!$A$1:$AB$1,0),0)/10^3</f>
        <v>185620.92199999996</v>
      </c>
      <c r="BG94" s="953">
        <f>VLOOKUP(BC94&amp;"_令和4年度",データシート3!A:AB,MATCH("ea_"&amp;"中小水（河川）"&amp;"_年間発電",データシート3!$A$1:$AB$1,0),0)/10^3+VLOOKUP(BC94&amp;"_令和4年度",データシート3!A:AB,MATCH("ea_"&amp;"中小水（農業用水路）"&amp;"_年間発電",データシート3!$A$1:$AB$1,0),0)/10^3</f>
        <v>2419.94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4208567.6830000002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6805817.7593485974</v>
      </c>
      <c r="BK94" s="953">
        <f t="shared" si="21"/>
        <v>-2597250.0763485972</v>
      </c>
      <c r="BL94" s="953">
        <f t="shared" si="22"/>
        <v>-2597250.0763485972</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40402</v>
      </c>
      <c r="AY95" s="20" t="str">
        <f>IF(IFERROR(比較地域マスタ!$AE30,"")=0,"",IFERROR(比較地域マスタ!$AE30,""))</f>
        <v>鞍手町</v>
      </c>
      <c r="AZ95" s="18"/>
      <c r="BA95" s="24">
        <v>24</v>
      </c>
      <c r="BB95" s="24">
        <v>1</v>
      </c>
      <c r="BC95" s="20" t="str">
        <f t="shared" si="24"/>
        <v>40402</v>
      </c>
      <c r="BD95" s="20" t="str">
        <f t="shared" si="25"/>
        <v>鞍手町</v>
      </c>
      <c r="BE95" s="953">
        <f>VLOOKUP(BC95&amp;"_令和4年度",データシート3!A:AB,MATCH("ea_"&amp;"太陽光（建物系）"&amp;"_年間発電",データシート3!$A$1:$AB$1,0),0)/10^3+VLOOKUP(BC95&amp;"_令和4年度",データシート3!A:AB,MATCH("ea_"&amp;"太陽光（土地系）"&amp;"_年間発電",データシート3!$A$1:$AB$1,0),0)/10^3</f>
        <v>352678.70600000001</v>
      </c>
      <c r="BF95" s="953">
        <f>VLOOKUP(BC95&amp;"_令和4年度",データシート3!A:AB,MATCH("ea_"&amp;"風力（陸上）"&amp;"_年間発電",データシート3!$A$1:$AB$1,0),0)/10^3</f>
        <v>1247.348</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353926.054</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161764.67725560057</v>
      </c>
      <c r="BK95" s="953">
        <f t="shared" si="21"/>
        <v>192161.37674439943</v>
      </c>
      <c r="BL95" s="953">
        <f t="shared" si="22"/>
        <v>0</v>
      </c>
      <c r="BM95" s="953">
        <f t="shared" si="23"/>
        <v>192161.37674439943</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40203</v>
      </c>
      <c r="AY96" s="20" t="str">
        <f>IF(IFERROR(比較地域マスタ!$AE31,"")=0,"",IFERROR(比較地域マスタ!$AE31,""))</f>
        <v>久留米市</v>
      </c>
      <c r="AZ96" s="18"/>
      <c r="BA96" s="24">
        <v>25</v>
      </c>
      <c r="BB96" s="24">
        <v>1</v>
      </c>
      <c r="BC96" s="20" t="str">
        <f t="shared" si="24"/>
        <v>40203</v>
      </c>
      <c r="BD96" s="20" t="str">
        <f t="shared" si="25"/>
        <v>久留米市</v>
      </c>
      <c r="BE96" s="953">
        <f>VLOOKUP(BC96&amp;"_令和4年度",データシート3!A:AB,MATCH("ea_"&amp;"太陽光（建物系）"&amp;"_年間発電",データシート3!$A$1:$AB$1,0),0)/10^3+VLOOKUP(BC96&amp;"_令和4年度",データシート3!A:AB,MATCH("ea_"&amp;"太陽光（土地系）"&amp;"_年間発電",データシート3!$A$1:$AB$1,0),0)/10^3</f>
        <v>2268767.9010000001</v>
      </c>
      <c r="BF96" s="953">
        <f>VLOOKUP(BC96&amp;"_令和4年度",データシート3!A:AB,MATCH("ea_"&amp;"風力（陸上）"&amp;"_年間発電",データシート3!$A$1:$AB$1,0),0)/10^3</f>
        <v>77732.748999999996</v>
      </c>
      <c r="BG96" s="953">
        <f>VLOOKUP(BC96&amp;"_令和4年度",データシート3!A:AB,MATCH("ea_"&amp;"中小水（河川）"&amp;"_年間発電",データシート3!$A$1:$AB$1,0),0)/10^3+VLOOKUP(BC96&amp;"_令和4年度",データシート3!A:AB,MATCH("ea_"&amp;"中小水（農業用水路）"&amp;"_年間発電",データシート3!$A$1:$AB$1,0),0)/10^3</f>
        <v>569.54015888000004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0.98099999999999987</v>
      </c>
      <c r="BI96" s="953">
        <f t="shared" si="26"/>
        <v>2347071.17115888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1615965.9905603658</v>
      </c>
      <c r="BK96" s="953">
        <f t="shared" si="21"/>
        <v>731105.18059851415</v>
      </c>
      <c r="BL96" s="953">
        <f t="shared" si="22"/>
        <v>0</v>
      </c>
      <c r="BM96" s="953">
        <f t="shared" si="23"/>
        <v>731105.18059851415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40421</v>
      </c>
      <c r="AY97" s="20" t="str">
        <f>IF(IFERROR(比較地域マスタ!$AE32,"")=0,"",IFERROR(比較地域マスタ!$AE32,""))</f>
        <v>桂川町</v>
      </c>
      <c r="AZ97" s="18"/>
      <c r="BA97" s="24">
        <v>26</v>
      </c>
      <c r="BB97" s="24">
        <v>1</v>
      </c>
      <c r="BC97" s="20" t="str">
        <f t="shared" si="24"/>
        <v>40421</v>
      </c>
      <c r="BD97" s="20" t="str">
        <f t="shared" si="25"/>
        <v>桂川町</v>
      </c>
      <c r="BE97" s="953">
        <f>VLOOKUP(BC97&amp;"_令和4年度",データシート3!A:AB,MATCH("ea_"&amp;"太陽光（建物系）"&amp;"_年間発電",データシート3!$A$1:$AB$1,0),0)/10^3+VLOOKUP(BC97&amp;"_令和4年度",データシート3!A:AB,MATCH("ea_"&amp;"太陽光（土地系）"&amp;"_年間発電",データシート3!$A$1:$AB$1,0),0)/10^3</f>
        <v>185071.41700000002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607.24699999999996</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185678.66400000002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56889.319321353549</v>
      </c>
      <c r="BK97" s="953">
        <f t="shared" si="21"/>
        <v>128789.34467864648</v>
      </c>
      <c r="BL97" s="953">
        <f t="shared" si="22"/>
        <v>0</v>
      </c>
      <c r="BM97" s="953">
        <f t="shared" si="23"/>
        <v>128789.34467864648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40646</v>
      </c>
      <c r="AY98" s="20" t="str">
        <f>IF(IFERROR(比較地域マスタ!$AE33,"")=0,"",IFERROR(比較地域マスタ!$AE33,""))</f>
        <v>上毛町</v>
      </c>
      <c r="AZ98" s="18"/>
      <c r="BA98" s="24">
        <v>27</v>
      </c>
      <c r="BB98" s="24">
        <v>1</v>
      </c>
      <c r="BC98" s="20" t="str">
        <f t="shared" si="24"/>
        <v>40646</v>
      </c>
      <c r="BD98" s="20" t="str">
        <f t="shared" si="25"/>
        <v>上毛町</v>
      </c>
      <c r="BE98" s="953">
        <f>VLOOKUP(BC98&amp;"_令和4年度",データシート3!A:AB,MATCH("ea_"&amp;"太陽光（建物系）"&amp;"_年間発電",データシート3!$A$1:$AB$1,0),0)/10^3+VLOOKUP(BC98&amp;"_令和4年度",データシート3!A:AB,MATCH("ea_"&amp;"太陽光（土地系）"&amp;"_年間発電",データシート3!$A$1:$AB$1,0),0)/10^3</f>
        <v>382375.66600000003</v>
      </c>
      <c r="BF98" s="953">
        <f>VLOOKUP(BC98&amp;"_令和4年度",データシート3!A:AB,MATCH("ea_"&amp;"風力（陸上）"&amp;"_年間発電",データシート3!$A$1:$AB$1,0),0)/10^3</f>
        <v>30393.22</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412768.88600000006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54100.361031187844</v>
      </c>
      <c r="BK98" s="953">
        <f t="shared" si="21"/>
        <v>358668.52496881224</v>
      </c>
      <c r="BL98" s="953">
        <f t="shared" si="22"/>
        <v>0</v>
      </c>
      <c r="BM98" s="953">
        <f t="shared" si="23"/>
        <v>358668.52496881224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40223</v>
      </c>
      <c r="AY99" s="20" t="str">
        <f>IF(IFERROR(比較地域マスタ!$AE34,"")=0,"",IFERROR(比較地域マスタ!$AE34,""))</f>
        <v>古賀市</v>
      </c>
      <c r="AZ99" s="18"/>
      <c r="BA99" s="24">
        <v>28</v>
      </c>
      <c r="BB99" s="24">
        <v>1</v>
      </c>
      <c r="BC99" s="20" t="str">
        <f t="shared" si="24"/>
        <v>40223</v>
      </c>
      <c r="BD99" s="20" t="str">
        <f t="shared" si="25"/>
        <v>古賀市</v>
      </c>
      <c r="BE99" s="953">
        <f>VLOOKUP(BC99&amp;"_令和4年度",データシート3!A:AB,MATCH("ea_"&amp;"太陽光（建物系）"&amp;"_年間発電",データシート3!$A$1:$AB$1,0),0)/10^3+VLOOKUP(BC99&amp;"_令和4年度",データシート3!A:AB,MATCH("ea_"&amp;"太陽光（土地系）"&amp;"_年間発電",データシート3!$A$1:$AB$1,0),0)/10^3</f>
        <v>389389.56199999992</v>
      </c>
      <c r="BF99" s="953">
        <f>VLOOKUP(BC99&amp;"_令和4年度",データシート3!A:AB,MATCH("ea_"&amp;"風力（陸上）"&amp;"_年間発電",データシート3!$A$1:$AB$1,0),0)/10^3</f>
        <v>34053.786</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423443.34799999994</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442562.88544195116</v>
      </c>
      <c r="BK99" s="953">
        <f t="shared" si="21"/>
        <v>-19119.537441951223</v>
      </c>
      <c r="BL99" s="953">
        <f t="shared" si="22"/>
        <v>-19119.537441951223</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40401</v>
      </c>
      <c r="AY100" s="20" t="str">
        <f>IF(IFERROR(比較地域マスタ!$AE35,"")=0,"",IFERROR(比較地域マスタ!$AE35,""))</f>
        <v>小竹町</v>
      </c>
      <c r="AZ100" s="18"/>
      <c r="BA100" s="24">
        <v>29</v>
      </c>
      <c r="BB100" s="24">
        <v>1</v>
      </c>
      <c r="BC100" s="20" t="str">
        <f t="shared" si="24"/>
        <v>40401</v>
      </c>
      <c r="BD100" s="20" t="str">
        <f t="shared" si="25"/>
        <v>小竹町</v>
      </c>
      <c r="BE100" s="953">
        <f>VLOOKUP(BC100&amp;"_令和4年度",データシート3!A:AB,MATCH("ea_"&amp;"太陽光（建物系）"&amp;"_年間発電",データシート3!$A$1:$AB$1,0),0)/10^3+VLOOKUP(BC100&amp;"_令和4年度",データシート3!A:AB,MATCH("ea_"&amp;"太陽光（土地系）"&amp;"_年間発電",データシート3!$A$1:$AB$1,0),0)/10^3</f>
        <v>116568.07699999999</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116568.07699999999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56141.506525815486</v>
      </c>
      <c r="BK100" s="953">
        <f t="shared" si="21"/>
        <v>60426.570474184504</v>
      </c>
      <c r="BL100" s="953">
        <f t="shared" si="22"/>
        <v>0</v>
      </c>
      <c r="BM100" s="953">
        <f t="shared" si="23"/>
        <v>60426.570474184504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40342</v>
      </c>
      <c r="AY101" s="20" t="str">
        <f>IF(IFERROR(比較地域マスタ!$AE36,"")=0,"",IFERROR(比較地域マスタ!$AE36,""))</f>
        <v>篠栗町</v>
      </c>
      <c r="AZ101" s="18"/>
      <c r="BA101" s="24">
        <v>30</v>
      </c>
      <c r="BB101" s="24">
        <v>1</v>
      </c>
      <c r="BC101" s="20" t="str">
        <f t="shared" si="24"/>
        <v>40342</v>
      </c>
      <c r="BD101" s="20" t="str">
        <f t="shared" si="25"/>
        <v>篠栗町</v>
      </c>
      <c r="BE101" s="953">
        <f>VLOOKUP(BC101&amp;"_令和4年度",データシート3!A:AB,MATCH("ea_"&amp;"太陽光（建物系）"&amp;"_年間発電",データシート3!$A$1:$AB$1,0),0)/10^3+VLOOKUP(BC101&amp;"_令和4年度",データシート3!A:AB,MATCH("ea_"&amp;"太陽光（土地系）"&amp;"_年間発電",データシート3!$A$1:$AB$1,0),0)/10^3</f>
        <v>146957.00899999999</v>
      </c>
      <c r="BF101" s="953">
        <f>VLOOKUP(BC101&amp;"_令和4年度",データシート3!A:AB,MATCH("ea_"&amp;"風力（陸上）"&amp;"_年間発電",データシート3!$A$1:$AB$1,0),0)/10^3</f>
        <v>23441.565999999995</v>
      </c>
      <c r="BG101" s="953">
        <f>VLOOKUP(BC101&amp;"_令和4年度",データシート3!A:AB,MATCH("ea_"&amp;"中小水（河川）"&amp;"_年間発電",データシート3!$A$1:$AB$1,0),0)/10^3+VLOOKUP(BC101&amp;"_令和4年度",データシート3!A:AB,MATCH("ea_"&amp;"中小水（農業用水路）"&amp;"_年間発電",データシート3!$A$1:$AB$1,0),0)/10^3</f>
        <v>641.75199999999995</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171040.32699999999</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140768.08001365158</v>
      </c>
      <c r="BK101" s="953">
        <f t="shared" si="21"/>
        <v>30272.246986348415</v>
      </c>
      <c r="BL101" s="953">
        <f t="shared" si="22"/>
        <v>0</v>
      </c>
      <c r="BM101" s="953">
        <f t="shared" si="23"/>
        <v>30272.246986348415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40343</v>
      </c>
      <c r="AY102" s="20" t="str">
        <f>IF(IFERROR(比較地域マスタ!$AE37,"")=0,"",IFERROR(比較地域マスタ!$AE37,""))</f>
        <v>志免町</v>
      </c>
      <c r="AZ102" s="18"/>
      <c r="BA102" s="24">
        <v>31</v>
      </c>
      <c r="BB102" s="24">
        <v>1</v>
      </c>
      <c r="BC102" s="20" t="str">
        <f t="shared" si="24"/>
        <v>40343</v>
      </c>
      <c r="BD102" s="20" t="str">
        <f t="shared" si="25"/>
        <v>志免町</v>
      </c>
      <c r="BE102" s="953">
        <f>VLOOKUP(BC102&amp;"_令和4年度",データシート3!A:AB,MATCH("ea_"&amp;"太陽光（建物系）"&amp;"_年間発電",データシート3!$A$1:$AB$1,0),0)/10^3+VLOOKUP(BC102&amp;"_令和4年度",データシート3!A:AB,MATCH("ea_"&amp;"太陽光（土地系）"&amp;"_年間発電",データシート3!$A$1:$AB$1,0),0)/10^3</f>
        <v>151553.90400000001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151553.90400000001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204054.12386769839</v>
      </c>
      <c r="BK102" s="953">
        <f t="shared" si="21"/>
        <v>-52500.219867698383</v>
      </c>
      <c r="BL102" s="953">
        <f t="shared" si="22"/>
        <v>-52500.219867698383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40345</v>
      </c>
      <c r="AY103" s="20" t="str">
        <f>IF(IFERROR(比較地域マスタ!$AE38,"")=0,"",IFERROR(比較地域マスタ!$AE38,""))</f>
        <v>新宮町</v>
      </c>
      <c r="AZ103" s="18"/>
      <c r="BA103" s="24">
        <v>32</v>
      </c>
      <c r="BB103" s="24">
        <v>1</v>
      </c>
      <c r="BC103" s="20" t="str">
        <f t="shared" si="24"/>
        <v>40345</v>
      </c>
      <c r="BD103" s="20" t="str">
        <f t="shared" si="25"/>
        <v>新宮町</v>
      </c>
      <c r="BE103" s="953">
        <f>VLOOKUP(BC103&amp;"_令和4年度",データシート3!A:AB,MATCH("ea_"&amp;"太陽光（建物系）"&amp;"_年間発電",データシート3!$A$1:$AB$1,0),0)/10^3+VLOOKUP(BC103&amp;"_令和4年度",データシート3!A:AB,MATCH("ea_"&amp;"太陽光（土地系）"&amp;"_年間発電",データシート3!$A$1:$AB$1,0),0)/10^3</f>
        <v>165977.717</v>
      </c>
      <c r="BF103" s="953">
        <f>VLOOKUP(BC103&amp;"_令和4年度",データシート3!A:AB,MATCH("ea_"&amp;"風力（陸上）"&amp;"_年間発電",データシート3!$A$1:$AB$1,0),0)/10^3</f>
        <v>3552.0149999999999</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169529.73200000002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230746.6709897017</v>
      </c>
      <c r="BK103" s="953">
        <f t="shared" si="21"/>
        <v>-61216.938989701681</v>
      </c>
      <c r="BL103" s="953">
        <f t="shared" si="22"/>
        <v>-61216.938989701681</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40344</v>
      </c>
      <c r="AY104" s="20" t="str">
        <f>IF(IFERROR(比較地域マスタ!$AE39,"")=0,"",IFERROR(比較地域マスタ!$AE39,""))</f>
        <v>須恵町</v>
      </c>
      <c r="AZ104" s="18"/>
      <c r="BA104" s="24">
        <v>33</v>
      </c>
      <c r="BB104" s="24">
        <v>1</v>
      </c>
      <c r="BC104" s="20" t="str">
        <f t="shared" si="24"/>
        <v>40344</v>
      </c>
      <c r="BD104" s="20" t="str">
        <f t="shared" si="25"/>
        <v>須恵町</v>
      </c>
      <c r="BE104" s="953">
        <f>VLOOKUP(BC104&amp;"_令和4年度",データシート3!A:AB,MATCH("ea_"&amp;"太陽光（建物系）"&amp;"_年間発電",データシート3!$A$1:$AB$1,0),0)/10^3+VLOOKUP(BC104&amp;"_令和4年度",データシート3!A:AB,MATCH("ea_"&amp;"太陽光（土地系）"&amp;"_年間発電",データシート3!$A$1:$AB$1,0),0)/10^3</f>
        <v>143239.81099999999</v>
      </c>
      <c r="BF104" s="953">
        <f>VLOOKUP(BC104&amp;"_令和4年度",データシート3!A:AB,MATCH("ea_"&amp;"風力（陸上）"&amp;"_年間発電",データシート3!$A$1:$AB$1,0),0)/10^3</f>
        <v>21010.628000000001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164250.43899999998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152011.16416973714</v>
      </c>
      <c r="BK104" s="953">
        <f t="shared" ref="BK104:BK135" si="27">BI104-BJ104</f>
        <v>12239.274830262846</v>
      </c>
      <c r="BL104" s="953">
        <f t="shared" ref="BL104:BL135" si="28">IF(BK104&gt;0,0,BK104)</f>
        <v>0</v>
      </c>
      <c r="BM104" s="953">
        <f t="shared" ref="BM104:BM135" si="29">IF(BK104&gt;0,BK104,0)</f>
        <v>12239.274830262846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40602</v>
      </c>
      <c r="AY105" s="20" t="str">
        <f>IF(IFERROR(比較地域マスタ!$AE40,"")=0,"",IFERROR(比較地域マスタ!$AE40,""))</f>
        <v>添田町</v>
      </c>
      <c r="AZ105" s="18"/>
      <c r="BA105" s="24">
        <v>34</v>
      </c>
      <c r="BB105" s="24">
        <v>1</v>
      </c>
      <c r="BC105" s="20" t="str">
        <f t="shared" si="24"/>
        <v>40602</v>
      </c>
      <c r="BD105" s="20" t="str">
        <f t="shared" si="25"/>
        <v>添田町</v>
      </c>
      <c r="BE105" s="953">
        <f>VLOOKUP(BC105&amp;"_令和4年度",データシート3!A:AB,MATCH("ea_"&amp;"太陽光（建物系）"&amp;"_年間発電",データシート3!$A$1:$AB$1,0),0)/10^3+VLOOKUP(BC105&amp;"_令和4年度",データシート3!A:AB,MATCH("ea_"&amp;"太陽光（土地系）"&amp;"_年間発電",データシート3!$A$1:$AB$1,0),0)/10^3</f>
        <v>181357.20300000004</v>
      </c>
      <c r="BF105" s="953">
        <f>VLOOKUP(BC105&amp;"_令和4年度",データシート3!A:AB,MATCH("ea_"&amp;"風力（陸上）"&amp;"_年間発電",データシート3!$A$1:$AB$1,0),0)/10^3</f>
        <v>237716.981</v>
      </c>
      <c r="BG105" s="953">
        <f>VLOOKUP(BC105&amp;"_令和4年度",データシート3!A:AB,MATCH("ea_"&amp;"中小水（河川）"&amp;"_年間発電",データシート3!$A$1:$AB$1,0),0)/10^3+VLOOKUP(BC105&amp;"_令和4年度",データシート3!A:AB,MATCH("ea_"&amp;"中小水（農業用水路）"&amp;"_年間発電",データシート3!$A$1:$AB$1,0),0)/10^3</f>
        <v>9302.7379999999994</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428376.92200000002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32003.96302427895</v>
      </c>
      <c r="BK105" s="953">
        <f t="shared" si="27"/>
        <v>396372.95897572109</v>
      </c>
      <c r="BL105" s="953">
        <f t="shared" si="28"/>
        <v>0</v>
      </c>
      <c r="BM105" s="953">
        <f t="shared" si="29"/>
        <v>396372.95897572109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40206</v>
      </c>
      <c r="AY106" s="20" t="str">
        <f>IF(IFERROR(比較地域マスタ!$AE41,"")=0,"",IFERROR(比較地域マスタ!$AE41,""))</f>
        <v>田川市</v>
      </c>
      <c r="AZ106" s="18"/>
      <c r="BA106" s="24">
        <v>35</v>
      </c>
      <c r="BB106" s="24">
        <v>1</v>
      </c>
      <c r="BC106" s="20" t="str">
        <f t="shared" si="24"/>
        <v>40206</v>
      </c>
      <c r="BD106" s="20" t="str">
        <f t="shared" si="25"/>
        <v>田川市</v>
      </c>
      <c r="BE106" s="953">
        <f>VLOOKUP(BC106&amp;"_令和4年度",データシート3!A:AB,MATCH("ea_"&amp;"太陽光（建物系）"&amp;"_年間発電",データシート3!$A$1:$AB$1,0),0)/10^3+VLOOKUP(BC106&amp;"_令和4年度",データシート3!A:AB,MATCH("ea_"&amp;"太陽光（土地系）"&amp;"_年間発電",データシート3!$A$1:$AB$1,0),0)/10^3</f>
        <v>515262.52599999995</v>
      </c>
      <c r="BF106" s="953">
        <f>VLOOKUP(BC106&amp;"_令和4年度",データシート3!A:AB,MATCH("ea_"&amp;"風力（陸上）"&amp;"_年間発電",データシート3!$A$1:$AB$1,0),0)/10^3</f>
        <v>7048.0450000000001</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522310.57099999994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294351.99327791069</v>
      </c>
      <c r="BK106" s="953">
        <f t="shared" si="27"/>
        <v>227958.57772208925</v>
      </c>
      <c r="BL106" s="953">
        <f t="shared" si="28"/>
        <v>0</v>
      </c>
      <c r="BM106" s="953">
        <f t="shared" si="29"/>
        <v>227958.57772208925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40221</v>
      </c>
      <c r="AY107" s="20" t="str">
        <f>IF(IFERROR(比較地域マスタ!$AE42,"")=0,"",IFERROR(比較地域マスタ!$AE42,""))</f>
        <v>太宰府市</v>
      </c>
      <c r="AZ107" s="18"/>
      <c r="BA107" s="24">
        <v>36</v>
      </c>
      <c r="BB107" s="24">
        <v>1</v>
      </c>
      <c r="BC107" s="20" t="str">
        <f t="shared" si="24"/>
        <v>40221</v>
      </c>
      <c r="BD107" s="20" t="str">
        <f t="shared" si="25"/>
        <v>太宰府市</v>
      </c>
      <c r="BE107" s="953">
        <f>VLOOKUP(BC107&amp;"_令和4年度",データシート3!A:AB,MATCH("ea_"&amp;"太陽光（建物系）"&amp;"_年間発電",データシート3!$A$1:$AB$1,0),0)/10^3+VLOOKUP(BC107&amp;"_令和4年度",データシート3!A:AB,MATCH("ea_"&amp;"太陽光（土地系）"&amp;"_年間発電",データシート3!$A$1:$AB$1,0),0)/10^3</f>
        <v>252415.80799999999</v>
      </c>
      <c r="BF107" s="953">
        <f>VLOOKUP(BC107&amp;"_令和4年度",データシート3!A:AB,MATCH("ea_"&amp;"風力（陸上）"&amp;"_年間発電",データシート3!$A$1:$AB$1,0),0)/10^3</f>
        <v>10745.691000000001</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263161.49900000001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270009.37304909423</v>
      </c>
      <c r="BK107" s="953">
        <f t="shared" si="27"/>
        <v>-6847.8740490942146</v>
      </c>
      <c r="BL107" s="953">
        <f t="shared" si="28"/>
        <v>-6847.8740490942146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40503</v>
      </c>
      <c r="AY108" s="20" t="str">
        <f>IF(IFERROR(比較地域マスタ!$AE43,"")=0,"",IFERROR(比較地域マスタ!$AE43,""))</f>
        <v>大刀洗町</v>
      </c>
      <c r="AZ108" s="18"/>
      <c r="BA108" s="24">
        <v>37</v>
      </c>
      <c r="BB108" s="24">
        <v>1</v>
      </c>
      <c r="BC108" s="20" t="str">
        <f t="shared" si="24"/>
        <v>40503</v>
      </c>
      <c r="BD108" s="20" t="str">
        <f t="shared" si="25"/>
        <v>大刀洗町</v>
      </c>
      <c r="BE108" s="953">
        <f>VLOOKUP(BC108&amp;"_令和4年度",データシート3!A:AB,MATCH("ea_"&amp;"太陽光（建物系）"&amp;"_年間発電",データシート3!$A$1:$AB$1,0),0)/10^3+VLOOKUP(BC108&amp;"_令和4年度",データシート3!A:AB,MATCH("ea_"&amp;"太陽光（土地系）"&amp;"_年間発電",データシート3!$A$1:$AB$1,0),0)/10^3</f>
        <v>242791.76799999998</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381.75078331999998</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243173.51878331997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72942.703195612761</v>
      </c>
      <c r="BK108" s="953">
        <f t="shared" si="27"/>
        <v>170230.81558770721</v>
      </c>
      <c r="BL108" s="953">
        <f t="shared" si="28"/>
        <v>0</v>
      </c>
      <c r="BM108" s="953">
        <f t="shared" si="29"/>
        <v>170230.81558770721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40211</v>
      </c>
      <c r="AY109" s="20" t="str">
        <f>IF(IFERROR(比較地域マスタ!$AE44,"")=0,"",IFERROR(比較地域マスタ!$AE44,""))</f>
        <v>筑後市</v>
      </c>
      <c r="AZ109" s="18"/>
      <c r="BA109" s="24">
        <v>38</v>
      </c>
      <c r="BB109" s="24">
        <v>1</v>
      </c>
      <c r="BC109" s="20" t="str">
        <f t="shared" si="24"/>
        <v>40211</v>
      </c>
      <c r="BD109" s="20" t="str">
        <f t="shared" si="25"/>
        <v>筑後市</v>
      </c>
      <c r="BE109" s="953">
        <f>VLOOKUP(BC109&amp;"_令和4年度",データシート3!A:AB,MATCH("ea_"&amp;"太陽光（建物系）"&amp;"_年間発電",データシート3!$A$1:$AB$1,0),0)/10^3+VLOOKUP(BC109&amp;"_令和4年度",データシート3!A:AB,MATCH("ea_"&amp;"太陽光（土地系）"&amp;"_年間発電",データシート3!$A$1:$AB$1,0),0)/10^3</f>
        <v>667482.39799999993</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667482.39799999993</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373341.23520429485</v>
      </c>
      <c r="BK109" s="953">
        <f t="shared" si="27"/>
        <v>294141.16279570508</v>
      </c>
      <c r="BL109" s="953">
        <f t="shared" si="28"/>
        <v>0</v>
      </c>
      <c r="BM109" s="953">
        <f t="shared" si="29"/>
        <v>294141.16279570508</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40217</v>
      </c>
      <c r="AY110" s="20" t="str">
        <f>IF(IFERROR(比較地域マスタ!$AE45,"")=0,"",IFERROR(比較地域マスタ!$AE45,""))</f>
        <v>筑紫野市</v>
      </c>
      <c r="AZ110" s="18"/>
      <c r="BA110" s="24">
        <v>39</v>
      </c>
      <c r="BB110" s="24">
        <v>1</v>
      </c>
      <c r="BC110" s="20" t="str">
        <f t="shared" si="24"/>
        <v>40217</v>
      </c>
      <c r="BD110" s="20" t="str">
        <f t="shared" si="25"/>
        <v>筑紫野市</v>
      </c>
      <c r="BE110" s="953">
        <f>VLOOKUP(BC110&amp;"_令和4年度",データシート3!A:AB,MATCH("ea_"&amp;"太陽光（建物系）"&amp;"_年間発電",データシート3!$A$1:$AB$1,0),0)/10^3+VLOOKUP(BC110&amp;"_令和4年度",データシート3!A:AB,MATCH("ea_"&amp;"太陽光（土地系）"&amp;"_年間発電",データシート3!$A$1:$AB$1,0),0)/10^3</f>
        <v>559648.61499999999</v>
      </c>
      <c r="BF110" s="953">
        <f>VLOOKUP(BC110&amp;"_令和4年度",データシート3!A:AB,MATCH("ea_"&amp;"風力（陸上）"&amp;"_年間発電",データシート3!$A$1:$AB$1,0),0)/10^3</f>
        <v>85615.225999999995</v>
      </c>
      <c r="BG110" s="953">
        <f>VLOOKUP(BC110&amp;"_令和4年度",データシート3!A:AB,MATCH("ea_"&amp;"中小水（河川）"&amp;"_年間発電",データシート3!$A$1:$AB$1,0),0)/10^3+VLOOKUP(BC110&amp;"_令和4年度",データシート3!A:AB,MATCH("ea_"&amp;"中小水（農業用水路）"&amp;"_年間発電",データシート3!$A$1:$AB$1,0),0)/10^3</f>
        <v>8364.3920000000016</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653628.23300000001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414881.55404801649</v>
      </c>
      <c r="BK110" s="953">
        <f t="shared" si="27"/>
        <v>238746.67895198351</v>
      </c>
      <c r="BL110" s="953">
        <f t="shared" si="28"/>
        <v>0</v>
      </c>
      <c r="BM110" s="953">
        <f t="shared" si="29"/>
        <v>238746.67895198351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40647</v>
      </c>
      <c r="AY111" s="20" t="str">
        <f>IF(IFERROR(比較地域マスタ!$AE46,"")=0,"",IFERROR(比較地域マスタ!$AE46,""))</f>
        <v>築上町</v>
      </c>
      <c r="AZ111" s="18"/>
      <c r="BA111" s="24">
        <v>40</v>
      </c>
      <c r="BB111" s="24">
        <v>1</v>
      </c>
      <c r="BC111" s="20" t="str">
        <f t="shared" si="24"/>
        <v>40647</v>
      </c>
      <c r="BD111" s="20" t="str">
        <f t="shared" si="25"/>
        <v>築上町</v>
      </c>
      <c r="BE111" s="953">
        <f>VLOOKUP(BC111&amp;"_令和4年度",データシート3!A:AB,MATCH("ea_"&amp;"太陽光（建物系）"&amp;"_年間発電",データシート3!$A$1:$AB$1,0),0)/10^3+VLOOKUP(BC111&amp;"_令和4年度",データシート3!A:AB,MATCH("ea_"&amp;"太陽光（土地系）"&amp;"_年間発電",データシート3!$A$1:$AB$1,0),0)/10^3</f>
        <v>756121.10100000002</v>
      </c>
      <c r="BF111" s="953">
        <f>VLOOKUP(BC111&amp;"_令和4年度",データシート3!A:AB,MATCH("ea_"&amp;"風力（陸上）"&amp;"_年間発電",データシート3!$A$1:$AB$1,0),0)/10^3</f>
        <v>201927.60399999999</v>
      </c>
      <c r="BG111" s="953">
        <f>VLOOKUP(BC111&amp;"_令和4年度",データシート3!A:AB,MATCH("ea_"&amp;"中小水（河川）"&amp;"_年間発電",データシート3!$A$1:$AB$1,0),0)/10^3+VLOOKUP(BC111&amp;"_令和4年度",データシート3!A:AB,MATCH("ea_"&amp;"中小水（農業用水路）"&amp;"_年間発電",データシート3!$A$1:$AB$1,0),0)/10^3</f>
        <v>769.26099999999997</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958817.96600000013</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82936.093189204665</v>
      </c>
      <c r="BK111" s="953">
        <f t="shared" si="27"/>
        <v>875881.87281079544</v>
      </c>
      <c r="BL111" s="953">
        <f t="shared" si="28"/>
        <v>0</v>
      </c>
      <c r="BM111" s="953">
        <f t="shared" si="29"/>
        <v>875881.87281079544</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40447</v>
      </c>
      <c r="AY112" s="20" t="str">
        <f>IF(IFERROR(比較地域マスタ!$AE47,"")=0,"",IFERROR(比較地域マスタ!$AE47,""))</f>
        <v>筑前町</v>
      </c>
      <c r="AZ112" s="18"/>
      <c r="BA112" s="24">
        <v>41</v>
      </c>
      <c r="BB112" s="24">
        <v>1</v>
      </c>
      <c r="BC112" s="20" t="str">
        <f t="shared" si="24"/>
        <v>40447</v>
      </c>
      <c r="BD112" s="20" t="str">
        <f t="shared" si="25"/>
        <v>筑前町</v>
      </c>
      <c r="BE112" s="953">
        <f>VLOOKUP(BC112&amp;"_令和4年度",データシート3!A:AB,MATCH("ea_"&amp;"太陽光（建物系）"&amp;"_年間発電",データシート3!$A$1:$AB$1,0),0)/10^3+VLOOKUP(BC112&amp;"_令和4年度",データシート3!A:AB,MATCH("ea_"&amp;"太陽光（土地系）"&amp;"_年間発電",データシート3!$A$1:$AB$1,0),0)/10^3</f>
        <v>987044.076</v>
      </c>
      <c r="BF112" s="953">
        <f>VLOOKUP(BC112&amp;"_令和4年度",データシート3!A:AB,MATCH("ea_"&amp;"風力（陸上）"&amp;"_年間発電",データシート3!$A$1:$AB$1,0),0)/10^3</f>
        <v>66532.184999999998</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1053576.2609999999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126166.48828436453</v>
      </c>
      <c r="BK112" s="953">
        <f t="shared" si="27"/>
        <v>927409.77271563536</v>
      </c>
      <c r="BL112" s="953">
        <f t="shared" si="28"/>
        <v>0</v>
      </c>
      <c r="BM112" s="953">
        <f t="shared" si="29"/>
        <v>927409.77271563536</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40448</v>
      </c>
      <c r="AY113" s="20" t="str">
        <f>IF(IFERROR(比較地域マスタ!$AE48,"")=0,"",IFERROR(比較地域マスタ!$AE48,""))</f>
        <v>東峰村</v>
      </c>
      <c r="AZ113" s="18"/>
      <c r="BA113" s="24">
        <v>42</v>
      </c>
      <c r="BB113" s="24">
        <v>1</v>
      </c>
      <c r="BC113" s="20" t="str">
        <f t="shared" si="24"/>
        <v>40448</v>
      </c>
      <c r="BD113" s="20" t="str">
        <f t="shared" si="25"/>
        <v>東峰村</v>
      </c>
      <c r="BE113" s="953">
        <f>VLOOKUP(BC113&amp;"_令和4年度",データシート3!A:AB,MATCH("ea_"&amp;"太陽光（建物系）"&amp;"_年間発電",データシート3!$A$1:$AB$1,0),0)/10^3+VLOOKUP(BC113&amp;"_令和4年度",データシート3!A:AB,MATCH("ea_"&amp;"太陽光（土地系）"&amp;"_年間発電",データシート3!$A$1:$AB$1,0),0)/10^3</f>
        <v>55020.631999999998</v>
      </c>
      <c r="BF113" s="953">
        <f>VLOOKUP(BC113&amp;"_令和4年度",データシート3!A:AB,MATCH("ea_"&amp;"風力（陸上）"&amp;"_年間発電",データシート3!$A$1:$AB$1,0),0)/10^3</f>
        <v>52994.535000000011</v>
      </c>
      <c r="BG113" s="953">
        <f>VLOOKUP(BC113&amp;"_令和4年度",データシート3!A:AB,MATCH("ea_"&amp;"中小水（河川）"&amp;"_年間発電",データシート3!$A$1:$AB$1,0),0)/10^3+VLOOKUP(BC113&amp;"_令和4年度",データシート3!A:AB,MATCH("ea_"&amp;"中小水（農業用水路）"&amp;"_年間発電",データシート3!$A$1:$AB$1,0),0)/10^3</f>
        <v>2854.1239999999993</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110869.29100000001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9361.8247337410849</v>
      </c>
      <c r="BK113" s="953">
        <f t="shared" si="27"/>
        <v>101507.46626625893</v>
      </c>
      <c r="BL113" s="953">
        <f t="shared" si="28"/>
        <v>0</v>
      </c>
      <c r="BM113" s="953">
        <f t="shared" si="29"/>
        <v>101507.46626625893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40231</v>
      </c>
      <c r="AY114" s="20" t="str">
        <f>IF(IFERROR(比較地域マスタ!$AE49,"")=0,"",IFERROR(比較地域マスタ!$AE49,""))</f>
        <v>那珂川市</v>
      </c>
      <c r="AZ114" s="18"/>
      <c r="BA114" s="24">
        <v>43</v>
      </c>
      <c r="BB114" s="24">
        <v>1</v>
      </c>
      <c r="BC114" s="20" t="str">
        <f t="shared" si="24"/>
        <v>40231</v>
      </c>
      <c r="BD114" s="20" t="str">
        <f t="shared" si="25"/>
        <v>那珂川市</v>
      </c>
      <c r="BE114" s="953">
        <f>VLOOKUP(BC114&amp;"_令和4年度",データシート3!A:AB,MATCH("ea_"&amp;"太陽光（建物系）"&amp;"_年間発電",データシート3!$A$1:$AB$1,0),0)/10^3+VLOOKUP(BC114&amp;"_令和4年度",データシート3!A:AB,MATCH("ea_"&amp;"太陽光（土地系）"&amp;"_年間発電",データシート3!$A$1:$AB$1,0),0)/10^3</f>
        <v>217698.93700000001</v>
      </c>
      <c r="BF114" s="953">
        <f>VLOOKUP(BC114&amp;"_令和4年度",データシート3!A:AB,MATCH("ea_"&amp;"風力（陸上）"&amp;"_年間発電",データシート3!$A$1:$AB$1,0),0)/10^3</f>
        <v>172721.50200000004</v>
      </c>
      <c r="BG114" s="953">
        <f>VLOOKUP(BC114&amp;"_令和4年度",データシート3!A:AB,MATCH("ea_"&amp;"中小水（河川）"&amp;"_年間発電",データシート3!$A$1:$AB$1,0),0)/10^3+VLOOKUP(BC114&amp;"_令和4年度",データシート3!A:AB,MATCH("ea_"&amp;"中小水（農業用水路）"&amp;"_年間発電",データシート3!$A$1:$AB$1,0),0)/10^3</f>
        <v>4192.9610000000002</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394613.4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185759.72200982829</v>
      </c>
      <c r="BK114" s="953">
        <f t="shared" si="27"/>
        <v>208853.67799017174</v>
      </c>
      <c r="BL114" s="953">
        <f t="shared" si="28"/>
        <v>0</v>
      </c>
      <c r="BM114" s="953">
        <f t="shared" si="29"/>
        <v>208853.67799017174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40215</v>
      </c>
      <c r="AY115" s="20" t="str">
        <f>IF(IFERROR(比較地域マスタ!$AE50,"")=0,"",IFERROR(比較地域マスタ!$AE50,""))</f>
        <v>中間市</v>
      </c>
      <c r="AZ115" s="18"/>
      <c r="BA115" s="24">
        <v>44</v>
      </c>
      <c r="BB115" s="24">
        <v>1</v>
      </c>
      <c r="BC115" s="20" t="str">
        <f t="shared" si="24"/>
        <v>40215</v>
      </c>
      <c r="BD115" s="20" t="str">
        <f t="shared" si="25"/>
        <v>中間市</v>
      </c>
      <c r="BE115" s="953">
        <f>VLOOKUP(BC115&amp;"_令和4年度",データシート3!A:AB,MATCH("ea_"&amp;"太陽光（建物系）"&amp;"_年間発電",データシート3!$A$1:$AB$1,0),0)/10^3+VLOOKUP(BC115&amp;"_令和4年度",データシート3!A:AB,MATCH("ea_"&amp;"太陽光（土地系）"&amp;"_年間発電",データシート3!$A$1:$AB$1,0),0)/10^3</f>
        <v>275973.00199999998</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275973.00199999998</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193815.27257215508</v>
      </c>
      <c r="BK115" s="953">
        <f t="shared" si="27"/>
        <v>82157.729427844897</v>
      </c>
      <c r="BL115" s="953">
        <f t="shared" si="28"/>
        <v>0</v>
      </c>
      <c r="BM115" s="953">
        <f t="shared" si="29"/>
        <v>82157.729427844897</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40204</v>
      </c>
      <c r="AY116" s="20" t="str">
        <f>IF(IFERROR(比較地域マスタ!$AE51,"")=0,"",IFERROR(比較地域マスタ!$AE51,""))</f>
        <v>直方市</v>
      </c>
      <c r="AZ116" s="18"/>
      <c r="BA116" s="24">
        <v>45</v>
      </c>
      <c r="BB116" s="24">
        <v>1</v>
      </c>
      <c r="BC116" s="20" t="str">
        <f t="shared" si="24"/>
        <v>40204</v>
      </c>
      <c r="BD116" s="20" t="str">
        <f t="shared" si="25"/>
        <v>直方市</v>
      </c>
      <c r="BE116" s="953">
        <f>VLOOKUP(BC116&amp;"_令和4年度",データシート3!A:AB,MATCH("ea_"&amp;"太陽光（建物系）"&amp;"_年間発電",データシート3!$A$1:$AB$1,0),0)/10^3+VLOOKUP(BC116&amp;"_令和4年度",データシート3!A:AB,MATCH("ea_"&amp;"太陽光（土地系）"&amp;"_年間発電",データシート3!$A$1:$AB$1,0),0)/10^3</f>
        <v>501163.96900000004</v>
      </c>
      <c r="BF116" s="953">
        <f>VLOOKUP(BC116&amp;"_令和4年度",データシート3!A:AB,MATCH("ea_"&amp;"風力（陸上）"&amp;"_年間発電",データシート3!$A$1:$AB$1,0),0)/10^3</f>
        <v>17573.600999999999</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518737.57000000007</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400791.58710833453</v>
      </c>
      <c r="BK116" s="953">
        <f t="shared" si="27"/>
        <v>117945.98289166554</v>
      </c>
      <c r="BL116" s="953">
        <f t="shared" si="28"/>
        <v>0</v>
      </c>
      <c r="BM116" s="953">
        <f t="shared" si="29"/>
        <v>117945.98289166554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40348</v>
      </c>
      <c r="AY117" s="20" t="str">
        <f>IF(IFERROR(比較地域マスタ!$AE52,"")=0,"",IFERROR(比較地域マスタ!$AE52,""))</f>
        <v>久山町</v>
      </c>
      <c r="AZ117" s="18"/>
      <c r="BA117" s="24">
        <v>46</v>
      </c>
      <c r="BB117" s="24">
        <v>1</v>
      </c>
      <c r="BC117" s="20" t="str">
        <f t="shared" si="24"/>
        <v>40348</v>
      </c>
      <c r="BD117" s="20" t="str">
        <f t="shared" si="25"/>
        <v>久山町</v>
      </c>
      <c r="BE117" s="953">
        <f>VLOOKUP(BC117&amp;"_令和4年度",データシート3!A:AB,MATCH("ea_"&amp;"太陽光（建物系）"&amp;"_年間発電",データシート3!$A$1:$AB$1,0),0)/10^3+VLOOKUP(BC117&amp;"_令和4年度",データシート3!A:AB,MATCH("ea_"&amp;"太陽光（土地系）"&amp;"_年間発電",データシート3!$A$1:$AB$1,0),0)/10^3</f>
        <v>127212.20999999999</v>
      </c>
      <c r="BF117" s="953">
        <f>VLOOKUP(BC117&amp;"_令和4年度",データシート3!A:AB,MATCH("ea_"&amp;"風力（陸上）"&amp;"_年間発電",データシート3!$A$1:$AB$1,0),0)/10^3</f>
        <v>106237.523</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233449.73300000001</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110009.84839857424</v>
      </c>
      <c r="BK117" s="953">
        <f t="shared" si="27"/>
        <v>123439.88460142577</v>
      </c>
      <c r="BL117" s="953">
        <f t="shared" si="28"/>
        <v>0</v>
      </c>
      <c r="BM117" s="953">
        <f t="shared" si="29"/>
        <v>123439.88460142577</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40544</v>
      </c>
      <c r="AY118" s="20" t="str">
        <f>IF(IFERROR(比較地域マスタ!$AE53,"")=0,"",IFERROR(比較地域マスタ!$AE53,""))</f>
        <v>広川町</v>
      </c>
      <c r="AZ118" s="18"/>
      <c r="BA118" s="24">
        <v>47</v>
      </c>
      <c r="BB118" s="24">
        <v>1</v>
      </c>
      <c r="BC118" s="20" t="str">
        <f t="shared" si="24"/>
        <v>40544</v>
      </c>
      <c r="BD118" s="20" t="str">
        <f t="shared" si="25"/>
        <v>広川町</v>
      </c>
      <c r="BE118" s="953">
        <f>VLOOKUP(BC118&amp;"_令和4年度",データシート3!A:AB,MATCH("ea_"&amp;"太陽光（建物系）"&amp;"_年間発電",データシート3!$A$1:$AB$1,0),0)/10^3+VLOOKUP(BC118&amp;"_令和4年度",データシート3!A:AB,MATCH("ea_"&amp;"太陽光（土地系）"&amp;"_年間発電",データシート3!$A$1:$AB$1,0),0)/10^3</f>
        <v>417206.03399999999</v>
      </c>
      <c r="BF118" s="953">
        <f>VLOOKUP(BC118&amp;"_令和4年度",データシート3!A:AB,MATCH("ea_"&amp;"風力（陸上）"&amp;"_年間発電",データシート3!$A$1:$AB$1,0),0)/10^3</f>
        <v>75588.710999999981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492794.745</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150268.15263082497</v>
      </c>
      <c r="BK118" s="953">
        <f t="shared" si="27"/>
        <v>342526.59236917505</v>
      </c>
      <c r="BL118" s="953">
        <f t="shared" si="28"/>
        <v>0</v>
      </c>
      <c r="BM118" s="953">
        <f t="shared" si="29"/>
        <v>342526.59236917505</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40130</v>
      </c>
      <c r="AY119" s="20" t="str">
        <f>IF(IFERROR(比較地域マスタ!$AE54,"")=0,"",IFERROR(比較地域マスタ!$AE54,""))</f>
        <v>福岡市</v>
      </c>
      <c r="AZ119" s="18"/>
      <c r="BA119" s="24">
        <v>48</v>
      </c>
      <c r="BB119" s="24">
        <v>1</v>
      </c>
      <c r="BC119" s="20" t="str">
        <f>AX119</f>
        <v>40130</v>
      </c>
      <c r="BD119" s="20" t="str">
        <f t="shared" si="25"/>
        <v>福岡市</v>
      </c>
      <c r="BE119" s="953">
        <f>VLOOKUP(BC119&amp;"_令和4年度",データシート3!A:AB,MATCH("ea_"&amp;"太陽光（建物系）"&amp;"_年間発電",データシート3!$A$1:$AB$1,0),0)/10^3+VLOOKUP(BC119&amp;"_令和4年度",データシート3!A:AB,MATCH("ea_"&amp;"太陽光（土地系）"&amp;"_年間発電",データシート3!$A$1:$AB$1,0),0)/10^3</f>
        <v>3745364.2659999998</v>
      </c>
      <c r="BF119" s="953">
        <f>VLOOKUP(BC119&amp;"_令和4年度",データシート3!A:AB,MATCH("ea_"&amp;"風力（陸上）"&amp;"_年間発電",データシート3!$A$1:$AB$1,0),0)/10^3</f>
        <v>197008.08100000001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7398.616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3949770.963</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9285143.3706586547</v>
      </c>
      <c r="BK119" s="953">
        <f t="shared" si="27"/>
        <v>-5335372.4076586552</v>
      </c>
      <c r="BL119" s="953">
        <f t="shared" si="28"/>
        <v>-5335372.4076586552</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40610</v>
      </c>
      <c r="AY120" s="20" t="str">
        <f>IF(IFERROR(比較地域マスタ!$AE55,"")=0,"",IFERROR(比較地域マスタ!$AE55,""))</f>
        <v>福智町</v>
      </c>
      <c r="AZ120" s="18"/>
      <c r="BA120" s="24">
        <v>49</v>
      </c>
      <c r="BB120" s="24">
        <v>1</v>
      </c>
      <c r="BC120" s="20" t="str">
        <f t="shared" si="24"/>
        <v>40610</v>
      </c>
      <c r="BD120" s="20" t="str">
        <f t="shared" si="25"/>
        <v>福智町</v>
      </c>
      <c r="BE120" s="953">
        <f>VLOOKUP(BC120&amp;"_令和4年度",データシート3!A:AB,MATCH("ea_"&amp;"太陽光（建物系）"&amp;"_年間発電",データシート3!$A$1:$AB$1,0),0)/10^3+VLOOKUP(BC120&amp;"_令和4年度",データシート3!A:AB,MATCH("ea_"&amp;"太陽光（土地系）"&amp;"_年間発電",データシート3!$A$1:$AB$1,0),0)/10^3</f>
        <v>342310.83799999999</v>
      </c>
      <c r="BF120" s="953">
        <f>VLOOKUP(BC120&amp;"_令和4年度",データシート3!A:AB,MATCH("ea_"&amp;"風力（陸上）"&amp;"_年間発電",データシート3!$A$1:$AB$1,0),0)/10^3</f>
        <v>30623.134999999995</v>
      </c>
      <c r="BG120" s="953">
        <f>VLOOKUP(BC120&amp;"_令和4年度",データシート3!A:AB,MATCH("ea_"&amp;"中小水（河川）"&amp;"_年間発電",データシート3!$A$1:$AB$1,0),0)/10^3+VLOOKUP(BC120&amp;"_令和4年度",データシート3!A:AB,MATCH("ea_"&amp;"中小水（農業用水路）"&amp;"_年間発電",データシート3!$A$1:$AB$1,0),0)/10^3</f>
        <v>793.072</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373727.04499999998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92313.350358052223</v>
      </c>
      <c r="BK120" s="953">
        <f t="shared" si="27"/>
        <v>281413.69464194775</v>
      </c>
      <c r="BL120" s="953">
        <f t="shared" si="28"/>
        <v>0</v>
      </c>
      <c r="BM120" s="953">
        <f t="shared" si="29"/>
        <v>281413.69464194775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40224</v>
      </c>
      <c r="AY121" s="20" t="str">
        <f>IF(IFERROR(比較地域マスタ!$AE56,"")=0,"",IFERROR(比較地域マスタ!$AE56,""))</f>
        <v>福津市</v>
      </c>
      <c r="AZ121" s="18"/>
      <c r="BA121" s="24">
        <v>50</v>
      </c>
      <c r="BB121" s="24">
        <v>1</v>
      </c>
      <c r="BC121" s="20" t="str">
        <f t="shared" si="24"/>
        <v>40224</v>
      </c>
      <c r="BD121" s="20" t="str">
        <f t="shared" si="25"/>
        <v>福津市</v>
      </c>
      <c r="BE121" s="953">
        <f>VLOOKUP(BC121&amp;"_令和4年度",データシート3!A:AB,MATCH("ea_"&amp;"太陽光（建物系）"&amp;"_年間発電",データシート3!$A$1:$AB$1,0),0)/10^3+VLOOKUP(BC121&amp;"_令和4年度",データシート3!A:AB,MATCH("ea_"&amp;"太陽光（土地系）"&amp;"_年間発電",データシート3!$A$1:$AB$1,0),0)/10^3</f>
        <v>588962.61400000006</v>
      </c>
      <c r="BF121" s="953">
        <f>VLOOKUP(BC121&amp;"_令和4年度",データシート3!A:AB,MATCH("ea_"&amp;"風力（陸上）"&amp;"_年間発電",データシート3!$A$1:$AB$1,0),0)/10^3</f>
        <v>9617.116</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598579.7300000001</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241755.40826718783</v>
      </c>
      <c r="BK121" s="953">
        <f t="shared" si="27"/>
        <v>356824.32173281227</v>
      </c>
      <c r="BL121" s="953">
        <f t="shared" si="28"/>
        <v>0</v>
      </c>
      <c r="BM121" s="953">
        <f t="shared" si="29"/>
        <v>356824.32173281227</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40214</v>
      </c>
      <c r="AY122" s="20" t="str">
        <f>IF(IFERROR(比較地域マスタ!$AE57,"")=0,"",IFERROR(比較地域マスタ!$AE57,""))</f>
        <v>豊前市</v>
      </c>
      <c r="AZ122" s="18"/>
      <c r="BA122" s="24">
        <v>51</v>
      </c>
      <c r="BB122" s="24">
        <v>1</v>
      </c>
      <c r="BC122" s="20" t="str">
        <f t="shared" si="24"/>
        <v>40214</v>
      </c>
      <c r="BD122" s="20" t="str">
        <f t="shared" si="25"/>
        <v>豊前市</v>
      </c>
      <c r="BE122" s="953">
        <f>VLOOKUP(BC122&amp;"_令和4年度",データシート3!A:AB,MATCH("ea_"&amp;"太陽光（建物系）"&amp;"_年間発電",データシート3!$A$1:$AB$1,0),0)/10^3+VLOOKUP(BC122&amp;"_令和4年度",データシート3!A:AB,MATCH("ea_"&amp;"太陽光（土地系）"&amp;"_年間発電",データシート3!$A$1:$AB$1,0),0)/10^3</f>
        <v>664818.85</v>
      </c>
      <c r="BF122" s="953">
        <f>VLOOKUP(BC122&amp;"_令和4年度",データシート3!A:AB,MATCH("ea_"&amp;"風力（陸上）"&amp;"_年間発電",データシート3!$A$1:$AB$1,0),0)/10^3</f>
        <v>84170.819000000018</v>
      </c>
      <c r="BG122" s="953">
        <f>VLOOKUP(BC122&amp;"_令和4年度",データシート3!A:AB,MATCH("ea_"&amp;"中小水（河川）"&amp;"_年間発電",データシート3!$A$1:$AB$1,0),0)/10^3+VLOOKUP(BC122&amp;"_令和4年度",データシート3!A:AB,MATCH("ea_"&amp;"中小水（農業用水路）"&amp;"_年間発電",データシート3!$A$1:$AB$1,0),0)/10^3</f>
        <v>8515.3960000000006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757505.06499999994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210267.46969448807</v>
      </c>
      <c r="BK122" s="953">
        <f t="shared" si="27"/>
        <v>547237.59530551184</v>
      </c>
      <c r="BL122" s="953">
        <f t="shared" si="28"/>
        <v>0</v>
      </c>
      <c r="BM122" s="953">
        <f t="shared" si="29"/>
        <v>547237.59530551184</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40382</v>
      </c>
      <c r="AY123" s="20" t="str">
        <f>IF(IFERROR(比較地域マスタ!$AE58,"")=0,"",IFERROR(比較地域マスタ!$AE58,""))</f>
        <v>水巻町</v>
      </c>
      <c r="AZ123" s="18"/>
      <c r="BA123" s="24">
        <v>52</v>
      </c>
      <c r="BB123" s="24">
        <v>1</v>
      </c>
      <c r="BC123" s="20" t="str">
        <f t="shared" si="24"/>
        <v>40382</v>
      </c>
      <c r="BD123" s="20" t="str">
        <f t="shared" si="25"/>
        <v>水巻町</v>
      </c>
      <c r="BE123" s="953">
        <f>VLOOKUP(BC123&amp;"_令和4年度",データシート3!A:AB,MATCH("ea_"&amp;"太陽光（建物系）"&amp;"_年間発電",データシート3!$A$1:$AB$1,0),0)/10^3+VLOOKUP(BC123&amp;"_令和4年度",データシート3!A:AB,MATCH("ea_"&amp;"太陽光（土地系）"&amp;"_年間発電",データシート3!$A$1:$AB$1,0),0)/10^3</f>
        <v>137522.516</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137522.516</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121801.69862077977</v>
      </c>
      <c r="BK123" s="953">
        <f t="shared" si="27"/>
        <v>15720.817379220229</v>
      </c>
      <c r="BL123" s="953">
        <f t="shared" si="28"/>
        <v>0</v>
      </c>
      <c r="BM123" s="953">
        <f t="shared" si="29"/>
        <v>15720.817379220229</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40625</v>
      </c>
      <c r="AY124" s="20" t="str">
        <f>IF(IFERROR(比較地域マスタ!$AE59,"")=0,"",IFERROR(比較地域マスタ!$AE59,""))</f>
        <v>みやこ町</v>
      </c>
      <c r="AZ124" s="18"/>
      <c r="BA124" s="24">
        <v>53</v>
      </c>
      <c r="BB124" s="24">
        <v>1</v>
      </c>
      <c r="BC124" s="20" t="str">
        <f t="shared" si="24"/>
        <v>40625</v>
      </c>
      <c r="BD124" s="20" t="str">
        <f t="shared" si="25"/>
        <v>みやこ町</v>
      </c>
      <c r="BE124" s="953">
        <f>VLOOKUP(BC124&amp;"_令和4年度",データシート3!A:AB,MATCH("ea_"&amp;"太陽光（建物系）"&amp;"_年間発電",データシート3!$A$1:$AB$1,0),0)/10^3+VLOOKUP(BC124&amp;"_令和4年度",データシート3!A:AB,MATCH("ea_"&amp;"太陽光（土地系）"&amp;"_年間発電",データシート3!$A$1:$AB$1,0),0)/10^3</f>
        <v>811733.10899999994</v>
      </c>
      <c r="BF124" s="953">
        <f>VLOOKUP(BC124&amp;"_令和4年度",データシート3!A:AB,MATCH("ea_"&amp;"風力（陸上）"&amp;"_年間発電",データシート3!$A$1:$AB$1,0),0)/10^3</f>
        <v>118646.36900000001</v>
      </c>
      <c r="BG124" s="953">
        <f>VLOOKUP(BC124&amp;"_令和4年度",データシート3!A:AB,MATCH("ea_"&amp;"中小水（河川）"&amp;"_年間発電",データシート3!$A$1:$AB$1,0),0)/10^3+VLOOKUP(BC124&amp;"_令和4年度",データシート3!A:AB,MATCH("ea_"&amp;"中小水（農業用水路）"&amp;"_年間発電",データシート3!$A$1:$AB$1,0),0)/10^3</f>
        <v>2158.0630000000006</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932537.54099999985</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135962.21334391431</v>
      </c>
      <c r="BK124" s="953">
        <f t="shared" si="27"/>
        <v>796575.3276560856</v>
      </c>
      <c r="BL124" s="953">
        <f t="shared" si="28"/>
        <v>0</v>
      </c>
      <c r="BM124" s="953">
        <f t="shared" si="29"/>
        <v>796575.3276560856</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40229</v>
      </c>
      <c r="AY125" s="20" t="str">
        <f>IF(IFERROR(比較地域マスタ!$AE60,"")=0,"",IFERROR(比較地域マスタ!$AE60,""))</f>
        <v>みやま市</v>
      </c>
      <c r="AZ125" s="18"/>
      <c r="BA125" s="24">
        <v>54</v>
      </c>
      <c r="BB125" s="24">
        <v>1</v>
      </c>
      <c r="BC125" s="20" t="str">
        <f t="shared" si="24"/>
        <v>40229</v>
      </c>
      <c r="BD125" s="20" t="str">
        <f t="shared" si="25"/>
        <v>みやま市</v>
      </c>
      <c r="BE125" s="953">
        <f>VLOOKUP(BC125&amp;"_令和4年度",データシート3!A:AB,MATCH("ea_"&amp;"太陽光（建物系）"&amp;"_年間発電",データシート3!$A$1:$AB$1,0),0)/10^3+VLOOKUP(BC125&amp;"_令和4年度",データシート3!A:AB,MATCH("ea_"&amp;"太陽光（土地系）"&amp;"_年間発電",データシート3!$A$1:$AB$1,0),0)/10^3</f>
        <v>920948.01300000004</v>
      </c>
      <c r="BF125" s="953">
        <f>VLOOKUP(BC125&amp;"_令和4年度",データシート3!A:AB,MATCH("ea_"&amp;"風力（陸上）"&amp;"_年間発電",データシート3!$A$1:$AB$1,0),0)/10^3</f>
        <v>13051.786</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933999.799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150462.87090585797</v>
      </c>
      <c r="BK125" s="953">
        <f t="shared" si="27"/>
        <v>783536.928094142</v>
      </c>
      <c r="BL125" s="953">
        <f t="shared" si="28"/>
        <v>0</v>
      </c>
      <c r="BM125" s="953">
        <f t="shared" si="29"/>
        <v>783536.928094142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40226</v>
      </c>
      <c r="AY126" s="20" t="str">
        <f>IF(IFERROR(比較地域マスタ!$AE61,"")=0,"",IFERROR(比較地域マスタ!$AE61,""))</f>
        <v>宮若市</v>
      </c>
      <c r="AZ126" s="18"/>
      <c r="BA126" s="24">
        <v>55</v>
      </c>
      <c r="BB126" s="24">
        <v>1</v>
      </c>
      <c r="BC126" s="20" t="str">
        <f t="shared" si="24"/>
        <v>40226</v>
      </c>
      <c r="BD126" s="20" t="str">
        <f t="shared" si="25"/>
        <v>宮若市</v>
      </c>
      <c r="BE126" s="953">
        <f>VLOOKUP(BC126&amp;"_令和4年度",データシート3!A:AB,MATCH("ea_"&amp;"太陽光（建物系）"&amp;"_年間発電",データシート3!$A$1:$AB$1,0),0)/10^3+VLOOKUP(BC126&amp;"_令和4年度",データシート3!A:AB,MATCH("ea_"&amp;"太陽光（土地系）"&amp;"_年間発電",データシート3!$A$1:$AB$1,0),0)/10^3</f>
        <v>727333.68900000001</v>
      </c>
      <c r="BF126" s="953">
        <f>VLOOKUP(BC126&amp;"_令和4年度",データシート3!A:AB,MATCH("ea_"&amp;"風力（陸上）"&amp;"_年間発電",データシート3!$A$1:$AB$1,0),0)/10^3</f>
        <v>86248.811000000002</v>
      </c>
      <c r="BG126" s="953">
        <f>VLOOKUP(BC126&amp;"_令和4年度",データシート3!A:AB,MATCH("ea_"&amp;"中小水（河川）"&amp;"_年間発電",データシート3!$A$1:$AB$1,0),0)/10^3+VLOOKUP(BC126&amp;"_令和4年度",データシート3!A:AB,MATCH("ea_"&amp;"中小水（農業用水路）"&amp;"_年間発電",データシート3!$A$1:$AB$1,0),0)/10^3</f>
        <v>1655.877</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815238.37699999998</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1256800.6029148691</v>
      </c>
      <c r="BK126" s="953">
        <f t="shared" si="27"/>
        <v>-441562.22591486911</v>
      </c>
      <c r="BL126" s="953">
        <f t="shared" si="28"/>
        <v>-441562.22591486911</v>
      </c>
      <c r="BM126" s="953">
        <f t="shared" si="29"/>
        <v>0</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40220</v>
      </c>
      <c r="AY127" s="20" t="str">
        <f>IF(IFERROR(比較地域マスタ!$AE62,"")=0,"",IFERROR(比較地域マスタ!$AE62,""))</f>
        <v>宗像市</v>
      </c>
      <c r="AZ127" s="18"/>
      <c r="BA127" s="24">
        <v>56</v>
      </c>
      <c r="BB127" s="24">
        <v>1</v>
      </c>
      <c r="BC127" s="20" t="str">
        <f t="shared" si="24"/>
        <v>40220</v>
      </c>
      <c r="BD127" s="20" t="str">
        <f t="shared" si="25"/>
        <v>宗像市</v>
      </c>
      <c r="BE127" s="953">
        <f>VLOOKUP(BC127&amp;"_令和4年度",データシート3!A:AB,MATCH("ea_"&amp;"太陽光（建物系）"&amp;"_年間発電",データシート3!$A$1:$AB$1,0),0)/10^3+VLOOKUP(BC127&amp;"_令和4年度",データシート3!A:AB,MATCH("ea_"&amp;"太陽光（土地系）"&amp;"_年間発電",データシート3!$A$1:$AB$1,0),0)/10^3</f>
        <v>915639.35500000021</v>
      </c>
      <c r="BF127" s="953">
        <f>VLOOKUP(BC127&amp;"_令和4年度",データシート3!A:AB,MATCH("ea_"&amp;"風力（陸上）"&amp;"_年間発電",データシート3!$A$1:$AB$1,0),0)/10^3</f>
        <v>23976.651999999995</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939616.00700000022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363695.18290103204</v>
      </c>
      <c r="BK127" s="953">
        <f t="shared" si="27"/>
        <v>575920.82409896818</v>
      </c>
      <c r="BL127" s="953">
        <f t="shared" si="28"/>
        <v>0</v>
      </c>
      <c r="BM127" s="953">
        <f t="shared" si="29"/>
        <v>575920.82409896818</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40207</v>
      </c>
      <c r="AY128" s="20" t="str">
        <f>IF(IFERROR(比較地域マスタ!$AE63,"")=0,"",IFERROR(比較地域マスタ!$AE63,""))</f>
        <v>柳川市</v>
      </c>
      <c r="AZ128" s="18"/>
      <c r="BA128" s="24">
        <v>57</v>
      </c>
      <c r="BB128" s="24">
        <v>1</v>
      </c>
      <c r="BC128" s="20" t="str">
        <f t="shared" si="24"/>
        <v>40207</v>
      </c>
      <c r="BD128" s="20" t="str">
        <f t="shared" si="25"/>
        <v>柳川市</v>
      </c>
      <c r="BE128" s="953">
        <f>VLOOKUP(BC128&amp;"_令和4年度",データシート3!A:AB,MATCH("ea_"&amp;"太陽光（建物系）"&amp;"_年間発電",データシート3!$A$1:$AB$1,0),0)/10^3+VLOOKUP(BC128&amp;"_令和4年度",データシート3!A:AB,MATCH("ea_"&amp;"太陽光（土地系）"&amp;"_年間発電",データシート3!$A$1:$AB$1,0),0)/10^3</f>
        <v>710959.22</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710959.22</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274221.49479011761</v>
      </c>
      <c r="BK128" s="953">
        <f t="shared" si="27"/>
        <v>436737.72520988237</v>
      </c>
      <c r="BL128" s="953">
        <f t="shared" si="28"/>
        <v>0</v>
      </c>
      <c r="BM128" s="953">
        <f t="shared" si="29"/>
        <v>436737.72520988237</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40210</v>
      </c>
      <c r="AY129" s="20" t="str">
        <f>IF(IFERROR(比較地域マスタ!$AE64,"")=0,"",IFERROR(比較地域マスタ!$AE64,""))</f>
        <v>八女市</v>
      </c>
      <c r="AZ129" s="18"/>
      <c r="BA129" s="24">
        <v>58</v>
      </c>
      <c r="BB129" s="24">
        <v>1</v>
      </c>
      <c r="BC129" s="20" t="str">
        <f t="shared" si="24"/>
        <v>40210</v>
      </c>
      <c r="BD129" s="20" t="str">
        <f t="shared" si="25"/>
        <v>八女市</v>
      </c>
      <c r="BE129" s="953">
        <f>VLOOKUP(BC129&amp;"_令和4年度",データシート3!A:AB,MATCH("ea_"&amp;"太陽光（建物系）"&amp;"_年間発電",データシート3!$A$1:$AB$1,0),0)/10^3+VLOOKUP(BC129&amp;"_令和4年度",データシート3!A:AB,MATCH("ea_"&amp;"太陽光（土地系）"&amp;"_年間発電",データシート3!$A$1:$AB$1,0),0)/10^3</f>
        <v>1719081.8900000001</v>
      </c>
      <c r="BF129" s="953">
        <f>VLOOKUP(BC129&amp;"_令和4年度",データシート3!A:AB,MATCH("ea_"&amp;"風力（陸上）"&amp;"_年間発電",データシート3!$A$1:$AB$1,0),0)/10^3</f>
        <v>868545.45600000001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49299.434585250005</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2636926.7805852499</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334223.99624805053</v>
      </c>
      <c r="BK129" s="953">
        <f t="shared" si="27"/>
        <v>2302702.7843371993</v>
      </c>
      <c r="BL129" s="953">
        <f t="shared" si="28"/>
        <v>0</v>
      </c>
      <c r="BM129" s="953">
        <f t="shared" si="29"/>
        <v>2302702.7843371993</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40213</v>
      </c>
      <c r="AY130" s="20" t="str">
        <f>IF(IFERROR(比較地域マスタ!$AE65,"")=0,"",IFERROR(比較地域マスタ!$AE65,""))</f>
        <v>行橋市</v>
      </c>
      <c r="AZ130" s="18"/>
      <c r="BA130" s="24">
        <v>59</v>
      </c>
      <c r="BB130" s="24">
        <v>1</v>
      </c>
      <c r="BC130" s="20" t="str">
        <f t="shared" si="24"/>
        <v>40213</v>
      </c>
      <c r="BD130" s="20" t="str">
        <f t="shared" si="25"/>
        <v>行橋市</v>
      </c>
      <c r="BE130" s="953">
        <f>VLOOKUP(BC130&amp;"_令和4年度",データシート3!A:AB,MATCH("ea_"&amp;"太陽光（建物系）"&amp;"_年間発電",データシート3!$A$1:$AB$1,0),0)/10^3+VLOOKUP(BC130&amp;"_令和4年度",データシート3!A:AB,MATCH("ea_"&amp;"太陽光（土地系）"&amp;"_年間発電",データシート3!$A$1:$AB$1,0),0)/10^3</f>
        <v>899740.527</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899740.527</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388785.10730132641</v>
      </c>
      <c r="BK130" s="953">
        <f t="shared" si="27"/>
        <v>510955.41969867359</v>
      </c>
      <c r="BL130" s="953">
        <f t="shared" si="28"/>
        <v>0</v>
      </c>
      <c r="BM130" s="953">
        <f t="shared" si="29"/>
        <v>510955.41969867359</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40642</v>
      </c>
      <c r="AY131" s="20" t="str">
        <f>IF(IFERROR(比較地域マスタ!$AE66,"")=0,"",IFERROR(比較地域マスタ!$AE66,""))</f>
        <v>吉富町</v>
      </c>
      <c r="AZ131" s="18"/>
      <c r="BA131" s="24">
        <v>60</v>
      </c>
      <c r="BB131" s="24">
        <v>1</v>
      </c>
      <c r="BC131" s="20" t="str">
        <f t="shared" si="24"/>
        <v>40642</v>
      </c>
      <c r="BD131" s="20" t="str">
        <f t="shared" si="25"/>
        <v>吉富町</v>
      </c>
      <c r="BE131" s="953">
        <f>VLOOKUP(BC131&amp;"_令和4年度",データシート3!A:AB,MATCH("ea_"&amp;"太陽光（建物系）"&amp;"_年間発電",データシート3!$A$1:$AB$1,0),0)/10^3+VLOOKUP(BC131&amp;"_令和4年度",データシート3!A:AB,MATCH("ea_"&amp;"太陽光（土地系）"&amp;"_年間発電",データシート3!$A$1:$AB$1,0),0)/10^3</f>
        <v>85398.184000000008</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85398.184000000008</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56556.902770888635</v>
      </c>
      <c r="BK131" s="953">
        <f t="shared" si="27"/>
        <v>28841.281229111373</v>
      </c>
      <c r="BL131" s="953">
        <f t="shared" si="28"/>
        <v>0</v>
      </c>
      <c r="BM131" s="953">
        <f t="shared" si="29"/>
        <v>28841.281229111373</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直方市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40204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8</v>
      </c>
      <c r="H7" s="786">
        <f t="shared" si="2"/>
        <v>8</v>
      </c>
      <c r="I7" s="786">
        <f t="shared" si="2"/>
        <v>8</v>
      </c>
      <c r="J7" s="786">
        <f t="shared" si="2"/>
        <v>8</v>
      </c>
      <c r="K7" s="787">
        <f t="shared" si="2"/>
        <v>8</v>
      </c>
      <c r="L7" s="787">
        <f t="shared" si="2"/>
        <v>8</v>
      </c>
      <c r="M7" s="787">
        <f t="shared" si="2"/>
        <v>8</v>
      </c>
      <c r="N7" s="787">
        <f t="shared" si="2"/>
        <v>8</v>
      </c>
      <c r="O7" s="787">
        <f>SUM(O8:O13)</f>
        <v>8</v>
      </c>
      <c r="P7" s="787">
        <f t="shared" si="2"/>
        <v>8</v>
      </c>
      <c r="Q7" s="788">
        <f>SUM(Q8:Q13)</f>
        <v>9</v>
      </c>
      <c r="R7" s="1028">
        <f t="shared" si="2"/>
        <v>63.311000000000007</v>
      </c>
      <c r="S7" s="1029">
        <f t="shared" si="2"/>
        <v>61.242999999999995</v>
      </c>
      <c r="T7" s="1029">
        <f t="shared" si="2"/>
        <v>71.584999999999994</v>
      </c>
      <c r="U7" s="1029">
        <f t="shared" si="2"/>
        <v>78.105999999999995</v>
      </c>
      <c r="V7" s="1029">
        <f t="shared" si="2"/>
        <v>72.710999999999999</v>
      </c>
      <c r="W7" s="1029">
        <f t="shared" si="2"/>
        <v>63.890999999999998</v>
      </c>
      <c r="X7" s="1029">
        <f t="shared" si="2"/>
        <v>60.320999999999998</v>
      </c>
      <c r="Y7" s="1029">
        <f t="shared" si="2"/>
        <v>56.330000000000005</v>
      </c>
      <c r="Z7" s="1029">
        <f>SUM(Z8:Z13)</f>
        <v>53.318000000000005</v>
      </c>
      <c r="AA7" s="1029">
        <f>SUM(AA8:AA13)</f>
        <v>39.447000000000003</v>
      </c>
      <c r="AB7" s="1030">
        <f t="shared" si="2"/>
        <v>43.5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6</v>
      </c>
      <c r="H10" s="803">
        <f>VLOOKUP($D$3&amp;"_"&amp;H$3,データシート1!$A:$BT,MATCH($G$2&amp;"_"&amp;$C10,データシート1!$A$1:$BT$1,0),0)</f>
        <v>6</v>
      </c>
      <c r="I10" s="803">
        <f>VLOOKUP($D$3&amp;"_"&amp;I$3,データシート1!$A:$BT,MATCH($G$2&amp;"_"&amp;$C10,データシート1!$A$1:$BT$1,0),0)</f>
        <v>6</v>
      </c>
      <c r="J10" s="803">
        <f>VLOOKUP($D$3&amp;"_"&amp;J$3,データシート1!$A:$BT,MATCH($G$2&amp;"_"&amp;$C10,データシート1!$A$1:$BT$1,0),0)</f>
        <v>6</v>
      </c>
      <c r="K10" s="804">
        <f>VLOOKUP($D$3&amp;"_"&amp;K$3,データシート1!$A:$BT,MATCH($G$2&amp;"_"&amp;$C10,データシート1!$A$1:$BT$1,0),0)</f>
        <v>6</v>
      </c>
      <c r="L10" s="804">
        <f>VLOOKUP($D$3&amp;"_"&amp;L$3,データシート1!$A:$BT,MATCH($G$2&amp;"_"&amp;$C10,データシート1!$A$1:$BT$1,0),0)</f>
        <v>6</v>
      </c>
      <c r="M10" s="804">
        <f>VLOOKUP($D$3&amp;"_"&amp;M$3,データシート1!$A:$BT,MATCH($G$2&amp;"_"&amp;$C10,データシート1!$A$1:$BT$1,0),0)</f>
        <v>6</v>
      </c>
      <c r="N10" s="804">
        <f>VLOOKUP($D$3&amp;"_"&amp;N$3,データシート1!$A:$BT,MATCH($G$2&amp;"_"&amp;$C10,データシート1!$A$1:$BT$1,0),0)</f>
        <v>6</v>
      </c>
      <c r="O10" s="804">
        <f>VLOOKUP($D$3&amp;"_"&amp;O$3,データシート1!$A:$BT,MATCH($G$2&amp;"_"&amp;$C10,データシート1!$A$1:$BT$1,0),0)</f>
        <v>6</v>
      </c>
      <c r="P10" s="804">
        <f>VLOOKUP($D$3&amp;"_"&amp;P$3,データシート1!$A:$BT,MATCH($G$2&amp;"_"&amp;$C10,データシート1!$A$1:$BT$1,0),0)</f>
        <v>6</v>
      </c>
      <c r="Q10" s="805">
        <f>VLOOKUP($D$3&amp;"_"&amp;Q$3,データシート1!$A:$BT,MATCH($G$2&amp;"_"&amp;$C10,データシート1!$A$1:$BT$1,0),0)</f>
        <v>7</v>
      </c>
      <c r="R10" s="1034">
        <f>VLOOKUP($D$3&amp;"_"&amp;R$3,データシート1!$A:$BT,MATCH($R$2&amp;"_"&amp;$C10,データシート1!$A$1:$BT$1,0),0)</f>
        <v>55.886000000000003</v>
      </c>
      <c r="S10" s="1035">
        <f>VLOOKUP($D$3&amp;"_"&amp;S$3,データシート1!$A:$BT,MATCH($R$2&amp;"_"&amp;$C10,データシート1!$A$1:$BT$1,0),0)</f>
        <v>54.838999999999999</v>
      </c>
      <c r="T10" s="1035">
        <f>VLOOKUP($D$3&amp;"_"&amp;T$3,データシート1!$A:$BT,MATCH($R$2&amp;"_"&amp;$C10,データシート1!$A$1:$BT$1,0),0)</f>
        <v>64.007999999999996</v>
      </c>
      <c r="U10" s="1035">
        <f>VLOOKUP($D$3&amp;"_"&amp;U$3,データシート1!$A:$BT,MATCH($R$2&amp;"_"&amp;$C10,データシート1!$A$1:$BT$1,0),0)</f>
        <v>69.257999999999996</v>
      </c>
      <c r="V10" s="1035">
        <f>VLOOKUP($D$3&amp;"_"&amp;V$3,データシート1!$A:$BT,MATCH($R$2&amp;"_"&amp;$C10,データシート1!$A$1:$BT$1,0),0)</f>
        <v>64.433999999999997</v>
      </c>
      <c r="W10" s="1035">
        <f>VLOOKUP($D$3&amp;"_"&amp;W$3,データシート1!$A:$BT,MATCH($R$2&amp;"_"&amp;$C10,データシート1!$A$1:$BT$1,0),0)</f>
        <v>55.924999999999997</v>
      </c>
      <c r="X10" s="1035">
        <f>VLOOKUP($D$3&amp;"_"&amp;X$3,データシート1!$A:$BT,MATCH($R$2&amp;"_"&amp;$C10,データシート1!$A$1:$BT$1,0),0)</f>
        <v>52.875999999999998</v>
      </c>
      <c r="Y10" s="1035">
        <f>VLOOKUP($D$3&amp;"_"&amp;Y$3,データシート1!$A:$BT,MATCH($R$2&amp;"_"&amp;$C10,データシート1!$A$1:$BT$1,0),0)</f>
        <v>49.755000000000003</v>
      </c>
      <c r="Z10" s="1035">
        <f>VLOOKUP($D$3&amp;"_"&amp;Z$3,データシート1!$A:$BT,MATCH($R$2&amp;"_"&amp;$C10,データシート1!$A$1:$BT$1,0),0)</f>
        <v>47.337000000000003</v>
      </c>
      <c r="AA10" s="1035">
        <f>VLOOKUP($D$3&amp;"_"&amp;AA$3,データシート1!$A:$BT,MATCH($R$2&amp;"_"&amp;$C10,データシート1!$A$1:$BT$1,0),0)</f>
        <v>34.975999999999999</v>
      </c>
      <c r="AB10" s="1036">
        <f>VLOOKUP($D$3&amp;"_"&amp;AB$3,データシート1!$A:$BT,MATCH($R$2&amp;"_"&amp;$C10,データシート1!$A$1:$BT$1,0),0)</f>
        <v>38.710999999999999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v>
      </c>
      <c r="H11" s="803">
        <f>VLOOKUP($D$3&amp;"_"&amp;H$3,データシート1!$A:$BT,MATCH($G$2&amp;"_"&amp;$C11,データシート1!$A$1:$BT$1,0),0)</f>
        <v>2</v>
      </c>
      <c r="I11" s="803">
        <f>VLOOKUP($D$3&amp;"_"&amp;I$3,データシート1!$A:$BT,MATCH($G$2&amp;"_"&amp;$C11,データシート1!$A$1:$BT$1,0),0)</f>
        <v>2</v>
      </c>
      <c r="J11" s="803">
        <f>VLOOKUP($D$3&amp;"_"&amp;J$3,データシート1!$A:$BT,MATCH($G$2&amp;"_"&amp;$C11,データシート1!$A$1:$BT$1,0),0)</f>
        <v>2</v>
      </c>
      <c r="K11" s="804">
        <f>VLOOKUP($D$3&amp;"_"&amp;K$3,データシート1!$A:$BT,MATCH($G$2&amp;"_"&amp;$C11,データシート1!$A$1:$BT$1,0),0)</f>
        <v>2</v>
      </c>
      <c r="L11" s="804">
        <f>VLOOKUP($D$3&amp;"_"&amp;L$3,データシート1!$A:$BT,MATCH($G$2&amp;"_"&amp;$C11,データシート1!$A$1:$BT$1,0),0)</f>
        <v>2</v>
      </c>
      <c r="M11" s="804">
        <f>VLOOKUP($D$3&amp;"_"&amp;M$3,データシート1!$A:$BT,MATCH($G$2&amp;"_"&amp;$C11,データシート1!$A$1:$BT$1,0),0)</f>
        <v>2</v>
      </c>
      <c r="N11" s="804">
        <f>VLOOKUP($D$3&amp;"_"&amp;N$3,データシート1!$A:$BT,MATCH($G$2&amp;"_"&amp;$C11,データシート1!$A$1:$BT$1,0),0)</f>
        <v>2</v>
      </c>
      <c r="O11" s="804">
        <f>VLOOKUP($D$3&amp;"_"&amp;O$3,データシート1!$A:$BT,MATCH($G$2&amp;"_"&amp;$C11,データシート1!$A$1:$BT$1,0),0)</f>
        <v>2</v>
      </c>
      <c r="P11" s="804">
        <f>VLOOKUP($D$3&amp;"_"&amp;P$3,データシート1!$A:$BT,MATCH($G$2&amp;"_"&amp;$C11,データシート1!$A$1:$BT$1,0),0)</f>
        <v>2</v>
      </c>
      <c r="Q11" s="805">
        <f>VLOOKUP($D$3&amp;"_"&amp;Q$3,データシート1!$A:$BT,MATCH($G$2&amp;"_"&amp;$C11,データシート1!$A$1:$BT$1,0),0)</f>
        <v>2</v>
      </c>
      <c r="R11" s="1034">
        <f>VLOOKUP($D$3&amp;"_"&amp;R$3,データシート1!$A:$BT,MATCH($R$2&amp;"_"&amp;$C11,データシート1!$A$1:$BT$1,0),0)</f>
        <v>7.4250000000000007</v>
      </c>
      <c r="S11" s="1035">
        <f>VLOOKUP($D$3&amp;"_"&amp;S$3,データシート1!$A:$BT,MATCH($R$2&amp;"_"&amp;$C11,データシート1!$A$1:$BT$1,0),0)</f>
        <v>6.4039999999999999</v>
      </c>
      <c r="T11" s="1035">
        <f>VLOOKUP($D$3&amp;"_"&amp;T$3,データシート1!$A:$BT,MATCH($R$2&amp;"_"&amp;$C11,データシート1!$A$1:$BT$1,0),0)</f>
        <v>7.577</v>
      </c>
      <c r="U11" s="1035">
        <f>VLOOKUP($D$3&amp;"_"&amp;U$3,データシート1!$A:$BT,MATCH($R$2&amp;"_"&amp;$C11,データシート1!$A$1:$BT$1,0),0)</f>
        <v>8.847999999999999</v>
      </c>
      <c r="V11" s="1035">
        <f>VLOOKUP($D$3&amp;"_"&amp;V$3,データシート1!$A:$BT,MATCH($R$2&amp;"_"&amp;$C11,データシート1!$A$1:$BT$1,0),0)</f>
        <v>8.2769999999999992</v>
      </c>
      <c r="W11" s="1035">
        <f>VLOOKUP($D$3&amp;"_"&amp;W$3,データシート1!$A:$BT,MATCH($R$2&amp;"_"&amp;$C11,データシート1!$A$1:$BT$1,0),0)</f>
        <v>7.9659999999999993</v>
      </c>
      <c r="X11" s="1035">
        <f>VLOOKUP($D$3&amp;"_"&amp;X$3,データシート1!$A:$BT,MATCH($R$2&amp;"_"&amp;$C11,データシート1!$A$1:$BT$1,0),0)</f>
        <v>7.4450000000000003</v>
      </c>
      <c r="Y11" s="1035">
        <f>VLOOKUP($D$3&amp;"_"&amp;Y$3,データシート1!$A:$BT,MATCH($R$2&amp;"_"&amp;$C11,データシート1!$A$1:$BT$1,0),0)</f>
        <v>6.5750000000000002</v>
      </c>
      <c r="Z11" s="1035">
        <f>VLOOKUP($D$3&amp;"_"&amp;Z$3,データシート1!$A:$BT,MATCH($R$2&amp;"_"&amp;$C11,データシート1!$A$1:$BT$1,0),0)</f>
        <v>5.9809999999999999</v>
      </c>
      <c r="AA11" s="1035">
        <f>VLOOKUP($D$3&amp;"_"&amp;AA$3,データシート1!$A:$BT,MATCH($R$2&amp;"_"&amp;$C11,データシート1!$A$1:$BT$1,0),0)</f>
        <v>4.4710000000000001</v>
      </c>
      <c r="AB11" s="1036">
        <f>VLOOKUP($D$3&amp;"_"&amp;AB$3,データシート1!$A:$BT,MATCH($R$2&amp;"_"&amp;$C11,データシート1!$A$1:$BT$1,0),0)</f>
        <v>4.7889999999999997</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6</v>
      </c>
      <c r="H26" s="829">
        <f>VLOOKUP($D$3&amp;"_"&amp;H$3,データシート2!$A:$SI,MATCH($G$2&amp;"_"&amp;$B26,データシート2!$A$1:$SI$1,0),0)</f>
        <v>6</v>
      </c>
      <c r="I26" s="829">
        <f>VLOOKUP($D$3&amp;"_"&amp;I$3,データシート2!$A:$SI,MATCH($G$2&amp;"_"&amp;$B26,データシート2!$A$1:$SI$1,0),0)</f>
        <v>6</v>
      </c>
      <c r="J26" s="829">
        <f>VLOOKUP($D$3&amp;"_"&amp;J$3,データシート2!$A:$SI,MATCH($G$2&amp;"_"&amp;$B26,データシート2!$A$1:$SI$1,0),0)</f>
        <v>6</v>
      </c>
      <c r="K26" s="830">
        <f>VLOOKUP($D$3&amp;"_"&amp;K$3,データシート2!$A:$SI,MATCH($G$2&amp;"_"&amp;$B26,データシート2!$A$1:$SI$1,0),0)</f>
        <v>6</v>
      </c>
      <c r="L26" s="830">
        <f>VLOOKUP($D$3&amp;"_"&amp;L$3,データシート2!$A:$SI,MATCH($G$2&amp;"_"&amp;$B26,データシート2!$A$1:$SI$1,0),0)</f>
        <v>6</v>
      </c>
      <c r="M26" s="830">
        <f>VLOOKUP($D$3&amp;"_"&amp;M$3,データシート2!$A:$SI,MATCH($G$2&amp;"_"&amp;$B26,データシート2!$A$1:$SI$1,0),0)</f>
        <v>6</v>
      </c>
      <c r="N26" s="830">
        <f>VLOOKUP($D$3&amp;"_"&amp;N$3,データシート2!$A:$SI,MATCH($G$2&amp;"_"&amp;$B26,データシート2!$A$1:$SI$1,0),0)</f>
        <v>6</v>
      </c>
      <c r="O26" s="830">
        <f>VLOOKUP($D$3&amp;"_"&amp;O$3,データシート2!$A:$SI,MATCH($G$2&amp;"_"&amp;$B26,データシート2!$A$1:$SI$1,0),0)</f>
        <v>6</v>
      </c>
      <c r="P26" s="830">
        <f>VLOOKUP($D$3&amp;"_"&amp;P$3,データシート2!$A:$SI,MATCH($G$2&amp;"_"&amp;$B26,データシート2!$A$1:$SI$1,0),0)</f>
        <v>6</v>
      </c>
      <c r="Q26" s="831">
        <f>VLOOKUP($D$3&amp;"_"&amp;Q$3,データシート2!$A:$SI,MATCH($G$2&amp;"_"&amp;$B26,データシート2!$A$1:$SI$1,0),0)</f>
        <v>7</v>
      </c>
      <c r="R26" s="1043">
        <f>VLOOKUP($D$3&amp;"_"&amp;R$3,データシート2!$A:$SI,MATCH($R$2&amp;"_"&amp;$B26,データシート2!$A$1:$SI$1,0),0)</f>
        <v>55.886000000000003</v>
      </c>
      <c r="S26" s="1044">
        <f>VLOOKUP($D$3&amp;"_"&amp;S$3,データシート2!$A:$SI,MATCH($R$2&amp;"_"&amp;$B26,データシート2!$A$1:$SI$1,0),0)</f>
        <v>54.838999999999999</v>
      </c>
      <c r="T26" s="1044">
        <f>VLOOKUP($D$3&amp;"_"&amp;T$3,データシート2!$A:$SI,MATCH($R$2&amp;"_"&amp;$B26,データシート2!$A$1:$SI$1,0),0)</f>
        <v>64.007999999999996</v>
      </c>
      <c r="U26" s="1044">
        <f>VLOOKUP($D$3&amp;"_"&amp;U$3,データシート2!$A:$SI,MATCH($R$2&amp;"_"&amp;$B26,データシート2!$A$1:$SI$1,0),0)</f>
        <v>69.257999999999996</v>
      </c>
      <c r="V26" s="1044">
        <f>VLOOKUP($D$3&amp;"_"&amp;V$3,データシート2!$A:$SI,MATCH($R$2&amp;"_"&amp;$B26,データシート2!$A$1:$SI$1,0),0)</f>
        <v>64.433999999999997</v>
      </c>
      <c r="W26" s="1044">
        <f>VLOOKUP($D$3&amp;"_"&amp;W$3,データシート2!$A:$SI,MATCH($R$2&amp;"_"&amp;$B26,データシート2!$A$1:$SI$1,0),0)</f>
        <v>55.924999999999997</v>
      </c>
      <c r="X26" s="1044">
        <f>VLOOKUP($D$3&amp;"_"&amp;X$3,データシート2!$A:$SI,MATCH($R$2&amp;"_"&amp;$B26,データシート2!$A$1:$SI$1,0),0)</f>
        <v>52.875999999999998</v>
      </c>
      <c r="Y26" s="1044">
        <f>VLOOKUP($D$3&amp;"_"&amp;Y$3,データシート2!$A:$SI,MATCH($R$2&amp;"_"&amp;$B26,データシート2!$A$1:$SI$1,0),0)</f>
        <v>49.755000000000003</v>
      </c>
      <c r="Z26" s="1044">
        <f>VLOOKUP($D$3&amp;"_"&amp;Z$3,データシート2!$A:$SI,MATCH($R$2&amp;"_"&amp;$B26,データシート2!$A$1:$SI$1,0),0)</f>
        <v>47.337000000000003</v>
      </c>
      <c r="AA26" s="1044">
        <f>VLOOKUP($D$3&amp;"_"&amp;AA$3,データシート2!$A:$SI,MATCH($R$2&amp;"_"&amp;$B26,データシート2!$A$1:$SI$1,0),0)</f>
        <v>34.975999999999999</v>
      </c>
      <c r="AB26" s="1045">
        <f>VLOOKUP($D$3&amp;"_"&amp;AB$3,データシート2!$A:$SI,MATCH($R$2&amp;"_"&amp;$B26,データシート2!$A$1:$SI$1,0),0)</f>
        <v>38.710999999999999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15.696</v>
      </c>
      <c r="S27" s="1047">
        <f>VLOOKUP($D$3&amp;"_"&amp;S$3,データシート2!$A:$SI,MATCH($R$2&amp;"_"&amp;$C27,データシート2!$A$1:$SI$1,0),0)</f>
        <v>15.015000000000001</v>
      </c>
      <c r="T27" s="1047">
        <f>VLOOKUP($D$3&amp;"_"&amp;T$3,データシート2!$A:$SI,MATCH($R$2&amp;"_"&amp;$C27,データシート2!$A$1:$SI$1,0),0)</f>
        <v>13.568</v>
      </c>
      <c r="U27" s="1047">
        <f>VLOOKUP($D$3&amp;"_"&amp;U$3,データシート2!$A:$SI,MATCH($R$2&amp;"_"&amp;$C27,データシート2!$A$1:$SI$1,0),0)</f>
        <v>13.584</v>
      </c>
      <c r="V27" s="1047">
        <f>VLOOKUP($D$3&amp;"_"&amp;V$3,データシート2!$A:$SI,MATCH($R$2&amp;"_"&amp;$C27,データシート2!$A$1:$SI$1,0),0)</f>
        <v>13.648</v>
      </c>
      <c r="W27" s="1047">
        <f>VLOOKUP($D$3&amp;"_"&amp;W$3,データシート2!$A:$SI,MATCH($R$2&amp;"_"&amp;$C27,データシート2!$A$1:$SI$1,0),0)</f>
        <v>13.691000000000001</v>
      </c>
      <c r="X27" s="1047">
        <f>VLOOKUP($D$3&amp;"_"&amp;X$3,データシート2!$A:$SI,MATCH($R$2&amp;"_"&amp;$C27,データシート2!$A$1:$SI$1,0),0)</f>
        <v>12.827</v>
      </c>
      <c r="Y27" s="1047">
        <f>VLOOKUP($D$3&amp;"_"&amp;Y$3,データシート2!$A:$SI,MATCH($R$2&amp;"_"&amp;$C27,データシート2!$A$1:$SI$1,0),0)</f>
        <v>11.602</v>
      </c>
      <c r="Z27" s="1047">
        <f>VLOOKUP($D$3&amp;"_"&amp;Z$3,データシート2!$A:$SI,MATCH($R$2&amp;"_"&amp;$C27,データシート2!$A$1:$SI$1,0),0)</f>
        <v>10.913</v>
      </c>
      <c r="AA27" s="1047">
        <f>VLOOKUP($D$3&amp;"_"&amp;AA$3,データシート2!$A:$SI,MATCH($R$2&amp;"_"&amp;$C27,データシート2!$A$1:$SI$1,0),0)</f>
        <v>9.6890000000000001</v>
      </c>
      <c r="AB27" s="1048">
        <f>VLOOKUP($D$3&amp;"_"&amp;AB$3,データシート2!$A:$SI,MATCH($R$2&amp;"_"&amp;$C27,データシート2!$A$1:$SI$1,0),0)</f>
        <v>8.9619999999999997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6.05</v>
      </c>
      <c r="S38" s="1057">
        <f>VLOOKUP($D$3&amp;"_"&amp;S$3,データシート2!$A:$SI,MATCH($R$2&amp;"_"&amp;$C38,データシート2!$A$1:$SI$1,0),0)</f>
        <v>6.3250000000000002</v>
      </c>
      <c r="T38" s="1057">
        <f>VLOOKUP($D$3&amp;"_"&amp;T$3,データシート2!$A:$SI,MATCH($R$2&amp;"_"&amp;$C38,データシート2!$A$1:$SI$1,0),0)</f>
        <v>7.47</v>
      </c>
      <c r="U38" s="1057">
        <f>VLOOKUP($D$3&amp;"_"&amp;U$3,データシート2!$A:$SI,MATCH($R$2&amp;"_"&amp;$C38,データシート2!$A$1:$SI$1,0),0)</f>
        <v>8.0380000000000003</v>
      </c>
      <c r="V38" s="1057">
        <f>VLOOKUP($D$3&amp;"_"&amp;V$3,データシート2!$A:$SI,MATCH($R$2&amp;"_"&amp;$C38,データシート2!$A$1:$SI$1,0),0)</f>
        <v>7.835</v>
      </c>
      <c r="W38" s="1057">
        <f>VLOOKUP($D$3&amp;"_"&amp;W$3,データシート2!$A:$SI,MATCH($R$2&amp;"_"&amp;$C38,データシート2!$A$1:$SI$1,0),0)</f>
        <v>7.0369999999999999</v>
      </c>
      <c r="X38" s="1057">
        <f>VLOOKUP($D$3&amp;"_"&amp;X$3,データシート2!$A:$SI,MATCH($R$2&amp;"_"&amp;$C38,データシート2!$A$1:$SI$1,0),0)</f>
        <v>6.3650000000000002</v>
      </c>
      <c r="Y38" s="1057">
        <f>VLOOKUP($D$3&amp;"_"&amp;Y$3,データシート2!$A:$SI,MATCH($R$2&amp;"_"&amp;$C38,データシート2!$A$1:$SI$1,0),0)</f>
        <v>5.8019999999999996</v>
      </c>
      <c r="Z38" s="1057">
        <f>VLOOKUP($D$3&amp;"_"&amp;Z$3,データシート2!$A:$SI,MATCH($R$2&amp;"_"&amp;$C38,データシート2!$A$1:$SI$1,0),0)</f>
        <v>6.08</v>
      </c>
      <c r="AA38" s="1057">
        <f>VLOOKUP($D$3&amp;"_"&amp;AA$3,データシート2!$A:$SI,MATCH($R$2&amp;"_"&amp;$C38,データシート2!$A$1:$SI$1,0),0)</f>
        <v>4.1879999999999997</v>
      </c>
      <c r="AB38" s="1058">
        <f>VLOOKUP($D$3&amp;"_"&amp;AB$3,データシート2!$A:$SI,MATCH($R$2&amp;"_"&amp;$C38,データシート2!$A$1:$SI$1,0),0)</f>
        <v>4.79</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1</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2.7949999999999999</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7.4770000000000003</v>
      </c>
      <c r="S48" s="1057">
        <f>VLOOKUP($D$3&amp;"_"&amp;S$3,データシート2!$A:$SI,MATCH($R$2&amp;"_"&amp;$C48,データシート2!$A$1:$SI$1,0),0)</f>
        <v>6.8710000000000004</v>
      </c>
      <c r="T48" s="1057">
        <f>VLOOKUP($D$3&amp;"_"&amp;T$3,データシート2!$A:$SI,MATCH($R$2&amp;"_"&amp;$C48,データシート2!$A$1:$SI$1,0),0)</f>
        <v>8.8699999999999992</v>
      </c>
      <c r="U48" s="1057">
        <f>VLOOKUP($D$3&amp;"_"&amp;U$3,データシート2!$A:$SI,MATCH($R$2&amp;"_"&amp;$C48,データシート2!$A$1:$SI$1,0),0)</f>
        <v>8.9359999999999999</v>
      </c>
      <c r="V48" s="1057">
        <f>VLOOKUP($D$3&amp;"_"&amp;V$3,データシート2!$A:$SI,MATCH($R$2&amp;"_"&amp;$C48,データシート2!$A$1:$SI$1,0),0)</f>
        <v>9.6389999999999993</v>
      </c>
      <c r="W48" s="1057">
        <f>VLOOKUP($D$3&amp;"_"&amp;W$3,データシート2!$A:$SI,MATCH($R$2&amp;"_"&amp;$C48,データシート2!$A$1:$SI$1,0),0)</f>
        <v>8.1449999999999996</v>
      </c>
      <c r="X48" s="1057">
        <f>VLOOKUP($D$3&amp;"_"&amp;X$3,データシート2!$A:$SI,MATCH($R$2&amp;"_"&amp;$C48,データシート2!$A$1:$SI$1,0),0)</f>
        <v>7.1070000000000002</v>
      </c>
      <c r="Y48" s="1057">
        <f>VLOOKUP($D$3&amp;"_"&amp;Y$3,データシート2!$A:$SI,MATCH($R$2&amp;"_"&amp;$C48,データシート2!$A$1:$SI$1,0),0)</f>
        <v>6.5780000000000003</v>
      </c>
      <c r="Z48" s="1057">
        <f>VLOOKUP($D$3&amp;"_"&amp;Z$3,データシート2!$A:$SI,MATCH($R$2&amp;"_"&amp;$C48,データシート2!$A$1:$SI$1,0),0)</f>
        <v>6.3529999999999998</v>
      </c>
      <c r="AA48" s="1057">
        <f>VLOOKUP($D$3&amp;"_"&amp;AA$3,データシート2!$A:$SI,MATCH($R$2&amp;"_"&amp;$C48,データシート2!$A$1:$SI$1,0),0)</f>
        <v>4.0540000000000003</v>
      </c>
      <c r="AB48" s="1058">
        <f>VLOOKUP($D$3&amp;"_"&amp;AB$3,データシート2!$A:$SI,MATCH($R$2&amp;"_"&amp;$C48,データシート2!$A$1:$SI$1,0),0)</f>
        <v>4.5780000000000003</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2</v>
      </c>
      <c r="H49" s="866">
        <f>VLOOKUP($D$3&amp;"_"&amp;H$3,データシート2!$A:$SI,MATCH($G$2&amp;"_"&amp;$C49,データシート2!$A$1:$SI$1,0),0)</f>
        <v>2</v>
      </c>
      <c r="I49" s="866">
        <f>VLOOKUP($D$3&amp;"_"&amp;I$3,データシート2!$A:$SI,MATCH($G$2&amp;"_"&amp;$C49,データシート2!$A$1:$SI$1,0),0)</f>
        <v>2</v>
      </c>
      <c r="J49" s="866">
        <f>VLOOKUP($D$3&amp;"_"&amp;J$3,データシート2!$A:$SI,MATCH($G$2&amp;"_"&amp;$C49,データシート2!$A$1:$SI$1,0),0)</f>
        <v>2</v>
      </c>
      <c r="K49" s="867">
        <f>VLOOKUP($D$3&amp;"_"&amp;K$3,データシート2!$A:$SI,MATCH($G$2&amp;"_"&amp;$C49,データシート2!$A$1:$SI$1,0),0)</f>
        <v>2</v>
      </c>
      <c r="L49" s="867">
        <f>VLOOKUP($D$3&amp;"_"&amp;L$3,データシート2!$A:$SI,MATCH($G$2&amp;"_"&amp;$C49,データシート2!$A$1:$SI$1,0),0)</f>
        <v>2</v>
      </c>
      <c r="M49" s="867">
        <f>VLOOKUP($D$3&amp;"_"&amp;M$3,データシート2!$A:$SI,MATCH($G$2&amp;"_"&amp;$C49,データシート2!$A$1:$SI$1,0),0)</f>
        <v>2</v>
      </c>
      <c r="N49" s="867">
        <f>VLOOKUP($D$3&amp;"_"&amp;N$3,データシート2!$A:$SI,MATCH($G$2&amp;"_"&amp;$C49,データシート2!$A$1:$SI$1,0),0)</f>
        <v>2</v>
      </c>
      <c r="O49" s="867">
        <f>VLOOKUP($D$3&amp;"_"&amp;O$3,データシート2!$A:$SI,MATCH($G$2&amp;"_"&amp;$C49,データシート2!$A$1:$SI$1,0),0)</f>
        <v>2</v>
      </c>
      <c r="P49" s="867">
        <f>VLOOKUP($D$3&amp;"_"&amp;P$3,データシート2!$A:$SI,MATCH($G$2&amp;"_"&amp;$C49,データシート2!$A$1:$SI$1,0),0)</f>
        <v>2</v>
      </c>
      <c r="Q49" s="868">
        <f>VLOOKUP($D$3&amp;"_"&amp;Q$3,データシート2!$A:$SI,MATCH($G$2&amp;"_"&amp;$C49,データシート2!$A$1:$SI$1,0),0)</f>
        <v>2</v>
      </c>
      <c r="R49" s="1056">
        <f>VLOOKUP($D$3&amp;"_"&amp;R$3,データシート2!$A:$SI,MATCH($R$2&amp;"_"&amp;$C49,データシート2!$A$1:$SI$1,0),0)</f>
        <v>23.49</v>
      </c>
      <c r="S49" s="1057">
        <f>VLOOKUP($D$3&amp;"_"&amp;S$3,データシート2!$A:$SI,MATCH($R$2&amp;"_"&amp;$C49,データシート2!$A$1:$SI$1,0),0)</f>
        <v>23.608000000000001</v>
      </c>
      <c r="T49" s="1057">
        <f>VLOOKUP($D$3&amp;"_"&amp;T$3,データシート2!$A:$SI,MATCH($R$2&amp;"_"&amp;$C49,データシート2!$A$1:$SI$1,0),0)</f>
        <v>29.721</v>
      </c>
      <c r="U49" s="1057">
        <f>VLOOKUP($D$3&amp;"_"&amp;U$3,データシート2!$A:$SI,MATCH($R$2&amp;"_"&amp;$C49,データシート2!$A$1:$SI$1,0),0)</f>
        <v>33.39</v>
      </c>
      <c r="V49" s="1057">
        <f>VLOOKUP($D$3&amp;"_"&amp;V$3,データシート2!$A:$SI,MATCH($R$2&amp;"_"&amp;$C49,データシート2!$A$1:$SI$1,0),0)</f>
        <v>28.228000000000002</v>
      </c>
      <c r="W49" s="1057">
        <f>VLOOKUP($D$3&amp;"_"&amp;W$3,データシート2!$A:$SI,MATCH($R$2&amp;"_"&amp;$C49,データシート2!$A$1:$SI$1,0),0)</f>
        <v>22.262</v>
      </c>
      <c r="X49" s="1057">
        <f>VLOOKUP($D$3&amp;"_"&amp;X$3,データシート2!$A:$SI,MATCH($R$2&amp;"_"&amp;$C49,データシート2!$A$1:$SI$1,0),0)</f>
        <v>22.27</v>
      </c>
      <c r="Y49" s="1057">
        <f>VLOOKUP($D$3&amp;"_"&amp;Y$3,データシート2!$A:$SI,MATCH($R$2&amp;"_"&amp;$C49,データシート2!$A$1:$SI$1,0),0)</f>
        <v>21.699000000000002</v>
      </c>
      <c r="Z49" s="1057">
        <f>VLOOKUP($D$3&amp;"_"&amp;Z$3,データシート2!$A:$SI,MATCH($R$2&amp;"_"&amp;$C49,データシート2!$A$1:$SI$1,0),0)</f>
        <v>20.106000000000002</v>
      </c>
      <c r="AA49" s="1057">
        <f>VLOOKUP($D$3&amp;"_"&amp;AA$3,データシート2!$A:$SI,MATCH($R$2&amp;"_"&amp;$C49,データシート2!$A$1:$SI$1,0),0)</f>
        <v>14</v>
      </c>
      <c r="AB49" s="1058">
        <f>VLOOKUP($D$3&amp;"_"&amp;AB$3,データシート2!$A:$SI,MATCH($R$2&amp;"_"&amp;$C49,データシート2!$A$1:$SI$1,0),0)</f>
        <v>14.377000000000001</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1</v>
      </c>
      <c r="P51" s="867">
        <f>VLOOKUP($D$3&amp;"_"&amp;P$3,データシート2!$A:$SI,MATCH($G$2&amp;"_"&amp;$C51,データシート2!$A$1:$SI$1,0),0)</f>
        <v>1</v>
      </c>
      <c r="Q51" s="868">
        <f>VLOOKUP($D$3&amp;"_"&amp;Q$3,データシート2!$A:$SI,MATCH($G$2&amp;"_"&amp;$C51,データシート2!$A$1:$SI$1,0),0)</f>
        <v>1</v>
      </c>
      <c r="R51" s="1056">
        <f>VLOOKUP($D$3&amp;"_"&amp;R$3,データシート2!$A:$SI,MATCH($R$2&amp;"_"&amp;$C51,データシート2!$A$1:$SI$1,0),0)</f>
        <v>3.173</v>
      </c>
      <c r="S51" s="1057">
        <f>VLOOKUP($D$3&amp;"_"&amp;S$3,データシート2!$A:$SI,MATCH($R$2&amp;"_"&amp;$C51,データシート2!$A$1:$SI$1,0),0)</f>
        <v>3.02</v>
      </c>
      <c r="T51" s="1057">
        <f>VLOOKUP($D$3&amp;"_"&amp;T$3,データシート2!$A:$SI,MATCH($R$2&amp;"_"&amp;$C51,データシート2!$A$1:$SI$1,0),0)</f>
        <v>4.3789999999999996</v>
      </c>
      <c r="U51" s="1057">
        <f>VLOOKUP($D$3&amp;"_"&amp;U$3,データシート2!$A:$SI,MATCH($R$2&amp;"_"&amp;$C51,データシート2!$A$1:$SI$1,0),0)</f>
        <v>5.31</v>
      </c>
      <c r="V51" s="1057">
        <f>VLOOKUP($D$3&amp;"_"&amp;V$3,データシート2!$A:$SI,MATCH($R$2&amp;"_"&amp;$C51,データシート2!$A$1:$SI$1,0),0)</f>
        <v>5.0839999999999996</v>
      </c>
      <c r="W51" s="1057">
        <f>VLOOKUP($D$3&amp;"_"&amp;W$3,データシート2!$A:$SI,MATCH($R$2&amp;"_"&amp;$C51,データシート2!$A$1:$SI$1,0),0)</f>
        <v>4.79</v>
      </c>
      <c r="X51" s="1057">
        <f>VLOOKUP($D$3&amp;"_"&amp;X$3,データシート2!$A:$SI,MATCH($R$2&amp;"_"&amp;$C51,データシート2!$A$1:$SI$1,0),0)</f>
        <v>4.3070000000000004</v>
      </c>
      <c r="Y51" s="1057">
        <f>VLOOKUP($D$3&amp;"_"&amp;Y$3,データシート2!$A:$SI,MATCH($R$2&amp;"_"&amp;$C51,データシート2!$A$1:$SI$1,0),0)</f>
        <v>4.0739999999999998</v>
      </c>
      <c r="Z51" s="1057">
        <f>VLOOKUP($D$3&amp;"_"&amp;Z$3,データシート2!$A:$SI,MATCH($R$2&amp;"_"&amp;$C51,データシート2!$A$1:$SI$1,0),0)</f>
        <v>3.8849999999999998</v>
      </c>
      <c r="AA51" s="1057">
        <f>VLOOKUP($D$3&amp;"_"&amp;AA$3,データシート2!$A:$SI,MATCH($R$2&amp;"_"&amp;$C51,データシート2!$A$1:$SI$1,0),0)</f>
        <v>3.0449999999999999</v>
      </c>
      <c r="AB51" s="1058">
        <f>VLOOKUP($D$3&amp;"_"&amp;AB$3,データシート2!$A:$SI,MATCH($R$2&amp;"_"&amp;$C51,データシート2!$A$1:$SI$1,0),0)</f>
        <v>3.2090000000000001</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1</v>
      </c>
      <c r="J77" s="829">
        <f>VLOOKUP($D$3&amp;"_"&amp;J$3,データシート2!$A:$SI,MATCH($G$2&amp;"_"&amp;$B77,データシート2!$A$1:$SI$1,0),0)</f>
        <v>1</v>
      </c>
      <c r="K77" s="830">
        <f>VLOOKUP($D$3&amp;"_"&amp;K$3,データシート2!$A:$SI,MATCH($G$2&amp;"_"&amp;$B77,データシート2!$A$1:$SI$1,0),0)</f>
        <v>1</v>
      </c>
      <c r="L77" s="830">
        <f>VLOOKUP($D$3&amp;"_"&amp;L$3,データシート2!$A:$SI,MATCH($G$2&amp;"_"&amp;$B77,データシート2!$A$1:$SI$1,0),0)</f>
        <v>1</v>
      </c>
      <c r="M77" s="830">
        <f>VLOOKUP($D$3&amp;"_"&amp;M$3,データシート2!$A:$SI,MATCH($G$2&amp;"_"&amp;$B77,データシート2!$A$1:$SI$1,0),0)</f>
        <v>1</v>
      </c>
      <c r="N77" s="830">
        <f>VLOOKUP($D$3&amp;"_"&amp;N$3,データシート2!$A:$SI,MATCH($G$2&amp;"_"&amp;$B77,データシート2!$A$1:$SI$1,0),0)</f>
        <v>1</v>
      </c>
      <c r="O77" s="830">
        <f>VLOOKUP($D$3&amp;"_"&amp;O$3,データシート2!$A:$SI,MATCH($G$2&amp;"_"&amp;$B77,データシート2!$A$1:$SI$1,0),0)</f>
        <v>1</v>
      </c>
      <c r="P77" s="830">
        <f>VLOOKUP($D$3&amp;"_"&amp;P$3,データシート2!$A:$SI,MATCH($G$2&amp;"_"&amp;$B77,データシート2!$A$1:$SI$1,0),0)</f>
        <v>1</v>
      </c>
      <c r="Q77" s="831">
        <f>VLOOKUP($D$3&amp;"_"&amp;Q$3,データシート2!$A:$SI,MATCH($G$2&amp;"_"&amp;$B77,データシート2!$A$1:$SI$1,0),0)</f>
        <v>1</v>
      </c>
      <c r="R77" s="1043">
        <f>VLOOKUP($D$3&amp;"_"&amp;R$3,データシート2!$A:$SI,MATCH($R$2&amp;"_"&amp;$B77,データシート2!$A$1:$SI$1,0),0)</f>
        <v>2.7410000000000001</v>
      </c>
      <c r="S77" s="1044">
        <f>VLOOKUP($D$3&amp;"_"&amp;S$3,データシート2!$A:$SI,MATCH($R$2&amp;"_"&amp;$B77,データシート2!$A$1:$SI$1,0),0)</f>
        <v>2.3610000000000002</v>
      </c>
      <c r="T77" s="1044">
        <f>VLOOKUP($D$3&amp;"_"&amp;T$3,データシート2!$A:$SI,MATCH($R$2&amp;"_"&amp;$B77,データシート2!$A$1:$SI$1,0),0)</f>
        <v>2.9870000000000001</v>
      </c>
      <c r="U77" s="1044">
        <f>VLOOKUP($D$3&amp;"_"&amp;U$3,データシート2!$A:$SI,MATCH($R$2&amp;"_"&amp;$B77,データシート2!$A$1:$SI$1,0),0)</f>
        <v>3.5910000000000002</v>
      </c>
      <c r="V77" s="1044">
        <f>VLOOKUP($D$3&amp;"_"&amp;V$3,データシート2!$A:$SI,MATCH($R$2&amp;"_"&amp;$B77,データシート2!$A$1:$SI$1,0),0)</f>
        <v>3.2829999999999999</v>
      </c>
      <c r="W77" s="1044">
        <f>VLOOKUP($D$3&amp;"_"&amp;W$3,データシート2!$A:$SI,MATCH($R$2&amp;"_"&amp;$B77,データシート2!$A$1:$SI$1,0),0)</f>
        <v>3.1869999999999998</v>
      </c>
      <c r="X77" s="1044">
        <f>VLOOKUP($D$3&amp;"_"&amp;X$3,データシート2!$A:$SI,MATCH($R$2&amp;"_"&amp;$B77,データシート2!$A$1:$SI$1,0),0)</f>
        <v>2.9220000000000002</v>
      </c>
      <c r="Y77" s="1044">
        <f>VLOOKUP($D$3&amp;"_"&amp;Y$3,データシート2!$A:$SI,MATCH($R$2&amp;"_"&amp;$B77,データシート2!$A$1:$SI$1,0),0)</f>
        <v>2.6320000000000001</v>
      </c>
      <c r="Z77" s="1044">
        <f>VLOOKUP($D$3&amp;"_"&amp;Z$3,データシート2!$A:$SI,MATCH($R$2&amp;"_"&amp;$B77,データシート2!$A$1:$SI$1,0),0)</f>
        <v>2.528</v>
      </c>
      <c r="AA77" s="1044">
        <f>VLOOKUP($D$3&amp;"_"&amp;AA$3,データシート2!$A:$SI,MATCH($R$2&amp;"_"&amp;$B77,データシート2!$A$1:$SI$1,0),0)</f>
        <v>1.8879999999999999</v>
      </c>
      <c r="AB77" s="1045">
        <f>VLOOKUP($D$3&amp;"_"&amp;AB$3,データシート2!$A:$SI,MATCH($R$2&amp;"_"&amp;$B77,データシート2!$A$1:$SI$1,0),0)</f>
        <v>2.0529999999999999</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1</v>
      </c>
      <c r="J84" s="866">
        <f>VLOOKUP($D$3&amp;"_"&amp;J$3,データシート2!$A:$SI,MATCH($G$2&amp;"_"&amp;$C84,データシート2!$A$1:$SI$1,0),0)</f>
        <v>1</v>
      </c>
      <c r="K84" s="867">
        <f>VLOOKUP($D$3&amp;"_"&amp;K$3,データシート2!$A:$SI,MATCH($G$2&amp;"_"&amp;$C84,データシート2!$A$1:$SI$1,0),0)</f>
        <v>1</v>
      </c>
      <c r="L84" s="867">
        <f>VLOOKUP($D$3&amp;"_"&amp;L$3,データシート2!$A:$SI,MATCH($G$2&amp;"_"&amp;$C84,データシート2!$A$1:$SI$1,0),0)</f>
        <v>1</v>
      </c>
      <c r="M84" s="867">
        <f>VLOOKUP($D$3&amp;"_"&amp;M$3,データシート2!$A:$SI,MATCH($G$2&amp;"_"&amp;$C84,データシート2!$A$1:$SI$1,0),0)</f>
        <v>1</v>
      </c>
      <c r="N84" s="867">
        <f>VLOOKUP($D$3&amp;"_"&amp;N$3,データシート2!$A:$SI,MATCH($G$2&amp;"_"&amp;$C84,データシート2!$A$1:$SI$1,0),0)</f>
        <v>1</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1</v>
      </c>
      <c r="R84" s="1056">
        <f>VLOOKUP($D$3&amp;"_"&amp;R$3,データシート2!$A:$SI,MATCH($R$2&amp;"_"&amp;$C84,データシート2!$A$1:$SI$1,0),0)</f>
        <v>2.7410000000000001</v>
      </c>
      <c r="S84" s="1057">
        <f>VLOOKUP($D$3&amp;"_"&amp;S$3,データシート2!$A:$SI,MATCH($R$2&amp;"_"&amp;$C84,データシート2!$A$1:$SI$1,0),0)</f>
        <v>2.3610000000000002</v>
      </c>
      <c r="T84" s="1057">
        <f>VLOOKUP($D$3&amp;"_"&amp;T$3,データシート2!$A:$SI,MATCH($R$2&amp;"_"&amp;$C84,データシート2!$A$1:$SI$1,0),0)</f>
        <v>2.9870000000000001</v>
      </c>
      <c r="U84" s="1057">
        <f>VLOOKUP($D$3&amp;"_"&amp;U$3,データシート2!$A:$SI,MATCH($R$2&amp;"_"&amp;$C84,データシート2!$A$1:$SI$1,0),0)</f>
        <v>3.5910000000000002</v>
      </c>
      <c r="V84" s="1057">
        <f>VLOOKUP($D$3&amp;"_"&amp;V$3,データシート2!$A:$SI,MATCH($R$2&amp;"_"&amp;$C84,データシート2!$A$1:$SI$1,0),0)</f>
        <v>3.2829999999999999</v>
      </c>
      <c r="W84" s="1057">
        <f>VLOOKUP($D$3&amp;"_"&amp;W$3,データシート2!$A:$SI,MATCH($R$2&amp;"_"&amp;$C84,データシート2!$A$1:$SI$1,0),0)</f>
        <v>3.1869999999999998</v>
      </c>
      <c r="X84" s="1057">
        <f>VLOOKUP($D$3&amp;"_"&amp;X$3,データシート2!$A:$SI,MATCH($R$2&amp;"_"&amp;$C84,データシート2!$A$1:$SI$1,0),0)</f>
        <v>2.9220000000000002</v>
      </c>
      <c r="Y84" s="1057">
        <f>VLOOKUP($D$3&amp;"_"&amp;Y$3,データシート2!$A:$SI,MATCH($R$2&amp;"_"&amp;$C84,データシート2!$A$1:$SI$1,0),0)</f>
        <v>2.6320000000000001</v>
      </c>
      <c r="Z84" s="1057">
        <f>VLOOKUP($D$3&amp;"_"&amp;Z$3,データシート2!$A:$SI,MATCH($R$2&amp;"_"&amp;$C84,データシート2!$A$1:$SI$1,0),0)</f>
        <v>2.528</v>
      </c>
      <c r="AA84" s="1057">
        <f>VLOOKUP($D$3&amp;"_"&amp;AA$3,データシート2!$A:$SI,MATCH($R$2&amp;"_"&amp;$C84,データシート2!$A$1:$SI$1,0),0)</f>
        <v>1.8879999999999999</v>
      </c>
      <c r="AB84" s="1058">
        <f>VLOOKUP($D$3&amp;"_"&amp;AB$3,データシート2!$A:$SI,MATCH($R$2&amp;"_"&amp;$C84,データシート2!$A$1:$SI$1,0),0)</f>
        <v>2.0529999999999999</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1</v>
      </c>
      <c r="K97" s="830">
        <f>VLOOKUP($D$3&amp;"_"&amp;K$3,データシート2!$A:$SI,MATCH($G$2&amp;"_"&amp;$B97,データシート2!$A$1:$SI$1,0),0)</f>
        <v>1</v>
      </c>
      <c r="L97" s="830">
        <f>VLOOKUP($D$3&amp;"_"&amp;L$3,データシート2!$A:$SI,MATCH($G$2&amp;"_"&amp;$B97,データシート2!$A$1:$SI$1,0),0)</f>
        <v>1</v>
      </c>
      <c r="M97" s="830">
        <f>VLOOKUP($D$3&amp;"_"&amp;M$3,データシート2!$A:$SI,MATCH($G$2&amp;"_"&amp;$B97,データシート2!$A$1:$SI$1,0),0)</f>
        <v>1</v>
      </c>
      <c r="N97" s="830">
        <f>VLOOKUP($D$3&amp;"_"&amp;N$3,データシート2!$A:$SI,MATCH($G$2&amp;"_"&amp;$B97,データシート2!$A$1:$SI$1,0),0)</f>
        <v>1</v>
      </c>
      <c r="O97" s="830">
        <f>VLOOKUP($D$3&amp;"_"&amp;O$3,データシート2!$A:$SI,MATCH($G$2&amp;"_"&amp;$B97,データシート2!$A$1:$SI$1,0),0)</f>
        <v>1</v>
      </c>
      <c r="P97" s="830">
        <f>VLOOKUP($D$3&amp;"_"&amp;P$3,データシート2!$A:$SI,MATCH($G$2&amp;"_"&amp;$B97,データシート2!$A$1:$SI$1,0),0)</f>
        <v>1</v>
      </c>
      <c r="Q97" s="831">
        <f>VLOOKUP($D$3&amp;"_"&amp;Q$3,データシート2!$A:$SI,MATCH($G$2&amp;"_"&amp;$B97,データシート2!$A$1:$SI$1,0),0)</f>
        <v>1</v>
      </c>
      <c r="R97" s="1043">
        <f>VLOOKUP($D$3&amp;"_"&amp;R$3,データシート2!$A:$SI,MATCH($R$2&amp;"_"&amp;$B97,データシート2!$A$1:$SI$1,0),0)</f>
        <v>4.6840000000000002</v>
      </c>
      <c r="S97" s="1044">
        <f>VLOOKUP($D$3&amp;"_"&amp;S$3,データシート2!$A:$SI,MATCH($R$2&amp;"_"&amp;$B97,データシート2!$A$1:$SI$1,0),0)</f>
        <v>4.0430000000000001</v>
      </c>
      <c r="T97" s="1044">
        <f>VLOOKUP($D$3&amp;"_"&amp;T$3,データシート2!$A:$SI,MATCH($R$2&amp;"_"&amp;$B97,データシート2!$A$1:$SI$1,0),0)</f>
        <v>4.59</v>
      </c>
      <c r="U97" s="1044">
        <f>VLOOKUP($D$3&amp;"_"&amp;U$3,データシート2!$A:$SI,MATCH($R$2&amp;"_"&amp;$B97,データシート2!$A$1:$SI$1,0),0)</f>
        <v>5.2569999999999997</v>
      </c>
      <c r="V97" s="1044">
        <f>VLOOKUP($D$3&amp;"_"&amp;V$3,データシート2!$A:$SI,MATCH($R$2&amp;"_"&amp;$B97,データシート2!$A$1:$SI$1,0),0)</f>
        <v>4.9939999999999998</v>
      </c>
      <c r="W97" s="1044">
        <f>VLOOKUP($D$3&amp;"_"&amp;W$3,データシート2!$A:$SI,MATCH($R$2&amp;"_"&amp;$B97,データシート2!$A$1:$SI$1,0),0)</f>
        <v>4.7789999999999999</v>
      </c>
      <c r="X97" s="1044">
        <f>VLOOKUP($D$3&amp;"_"&amp;X$3,データシート2!$A:$SI,MATCH($R$2&amp;"_"&amp;$B97,データシート2!$A$1:$SI$1,0),0)</f>
        <v>4.5229999999999997</v>
      </c>
      <c r="Y97" s="1044">
        <f>VLOOKUP($D$3&amp;"_"&amp;Y$3,データシート2!$A:$SI,MATCH($R$2&amp;"_"&amp;$B97,データシート2!$A$1:$SI$1,0),0)</f>
        <v>3.9430000000000001</v>
      </c>
      <c r="Z97" s="1044">
        <f>VLOOKUP($D$3&amp;"_"&amp;Z$3,データシート2!$A:$SI,MATCH($R$2&amp;"_"&amp;$B97,データシート2!$A$1:$SI$1,0),0)</f>
        <v>3.4529999999999998</v>
      </c>
      <c r="AA97" s="1044">
        <f>VLOOKUP($D$3&amp;"_"&amp;AA$3,データシート2!$A:$SI,MATCH($R$2&amp;"_"&amp;$B97,データシート2!$A$1:$SI$1,0),0)</f>
        <v>2.5830000000000002</v>
      </c>
      <c r="AB97" s="1045">
        <f>VLOOKUP($D$3&amp;"_"&amp;AB$3,データシート2!$A:$SI,MATCH($R$2&amp;"_"&amp;$B97,データシート2!$A$1:$SI$1,0),0)</f>
        <v>2.7360000000000002</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1</v>
      </c>
      <c r="K99" s="867">
        <f>VLOOKUP($D$3&amp;"_"&amp;K$3,データシート2!$A:$SI,MATCH($G$2&amp;"_"&amp;$C99,データシート2!$A$1:$SI$1,0),0)</f>
        <v>1</v>
      </c>
      <c r="L99" s="867">
        <f>VLOOKUP($D$3&amp;"_"&amp;L$3,データシート2!$A:$SI,MATCH($G$2&amp;"_"&amp;$C99,データシート2!$A$1:$SI$1,0),0)</f>
        <v>1</v>
      </c>
      <c r="M99" s="867">
        <f>VLOOKUP($D$3&amp;"_"&amp;M$3,データシート2!$A:$SI,MATCH($G$2&amp;"_"&amp;$C99,データシート2!$A$1:$SI$1,0),0)</f>
        <v>1</v>
      </c>
      <c r="N99" s="867">
        <f>VLOOKUP($D$3&amp;"_"&amp;N$3,データシート2!$A:$SI,MATCH($G$2&amp;"_"&amp;$C99,データシート2!$A$1:$SI$1,0),0)</f>
        <v>1</v>
      </c>
      <c r="O99" s="867">
        <f>VLOOKUP($D$3&amp;"_"&amp;O$3,データシート2!$A:$SI,MATCH($G$2&amp;"_"&amp;$C99,データシート2!$A$1:$SI$1,0),0)</f>
        <v>1</v>
      </c>
      <c r="P99" s="867">
        <f>VLOOKUP($D$3&amp;"_"&amp;P$3,データシート2!$A:$SI,MATCH($G$2&amp;"_"&amp;$C99,データシート2!$A$1:$SI$1,0),0)</f>
        <v>1</v>
      </c>
      <c r="Q99" s="868">
        <f>VLOOKUP($D$3&amp;"_"&amp;Q$3,データシート2!$A:$SI,MATCH($G$2&amp;"_"&amp;$C99,データシート2!$A$1:$SI$1,0),0)</f>
        <v>1</v>
      </c>
      <c r="R99" s="1056">
        <f>VLOOKUP($D$3&amp;"_"&amp;R$3,データシート2!$A:$SI,MATCH($R$2&amp;"_"&amp;$C99,データシート2!$A$1:$SI$1,0),0)</f>
        <v>4.6840000000000002</v>
      </c>
      <c r="S99" s="1057">
        <f>VLOOKUP($D$3&amp;"_"&amp;S$3,データシート2!$A:$SI,MATCH($R$2&amp;"_"&amp;$C99,データシート2!$A$1:$SI$1,0),0)</f>
        <v>4.0430000000000001</v>
      </c>
      <c r="T99" s="1057">
        <f>VLOOKUP($D$3&amp;"_"&amp;T$3,データシート2!$A:$SI,MATCH($R$2&amp;"_"&amp;$C99,データシート2!$A$1:$SI$1,0),0)</f>
        <v>4.59</v>
      </c>
      <c r="U99" s="1057">
        <f>VLOOKUP($D$3&amp;"_"&amp;U$3,データシート2!$A:$SI,MATCH($R$2&amp;"_"&amp;$C99,データシート2!$A$1:$SI$1,0),0)</f>
        <v>5.2569999999999997</v>
      </c>
      <c r="V99" s="1057">
        <f>VLOOKUP($D$3&amp;"_"&amp;V$3,データシート2!$A:$SI,MATCH($R$2&amp;"_"&amp;$C99,データシート2!$A$1:$SI$1,0),0)</f>
        <v>4.9939999999999998</v>
      </c>
      <c r="W99" s="1057">
        <f>VLOOKUP($D$3&amp;"_"&amp;W$3,データシート2!$A:$SI,MATCH($R$2&amp;"_"&amp;$C99,データシート2!$A$1:$SI$1,0),0)</f>
        <v>4.7789999999999999</v>
      </c>
      <c r="X99" s="1057">
        <f>VLOOKUP($D$3&amp;"_"&amp;X$3,データシート2!$A:$SI,MATCH($R$2&amp;"_"&amp;$C99,データシート2!$A$1:$SI$1,0),0)</f>
        <v>4.5229999999999997</v>
      </c>
      <c r="Y99" s="1057">
        <f>VLOOKUP($D$3&amp;"_"&amp;Y$3,データシート2!$A:$SI,MATCH($R$2&amp;"_"&amp;$C99,データシート2!$A$1:$SI$1,0),0)</f>
        <v>3.9430000000000001</v>
      </c>
      <c r="Z99" s="1057">
        <f>VLOOKUP($D$3&amp;"_"&amp;Z$3,データシート2!$A:$SI,MATCH($R$2&amp;"_"&amp;$C99,データシート2!$A$1:$SI$1,0),0)</f>
        <v>3.4529999999999998</v>
      </c>
      <c r="AA99" s="1057">
        <f>VLOOKUP($D$3&amp;"_"&amp;AA$3,データシート2!$A:$SI,MATCH($R$2&amp;"_"&amp;$C99,データシート2!$A$1:$SI$1,0),0)</f>
        <v>2.5830000000000002</v>
      </c>
      <c r="AB99" s="1058">
        <f>VLOOKUP($D$3&amp;"_"&amp;AB$3,データシート2!$A:$SI,MATCH($R$2&amp;"_"&amp;$C99,データシート2!$A$1:$SI$1,0),0)</f>
        <v>2.7360000000000002</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2024-03-14T13:55:40Z</dcterms:created>
  <dcterms:modified xsi:type="dcterms:W3CDTF">2024-03-14T13:55:41Z</dcterms:modified>
  <cp:category/>
  <cp:contentStatus/>
</cp:coreProperties>
</file>